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1.xml" ContentType="application/vnd.openxmlformats-officedocument.spreadsheetml.comments+xml"/>
  <Override PartName="/xl/drawings/drawing14.xml" ContentType="application/vnd.openxmlformats-officedocument.drawing+xml"/>
  <Override PartName="/xl/comments2.xml" ContentType="application/vnd.openxmlformats-officedocument.spreadsheetml.comments+xml"/>
  <Override PartName="/xl/drawings/drawing15.xml" ContentType="application/vnd.openxmlformats-officedocument.drawing+xml"/>
  <Override PartName="/xl/drawings/drawing16.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omments3.xml" ContentType="application/vnd.openxmlformats-officedocument.spreadsheetml.comments+xml"/>
  <Override PartName="/xl/drawings/drawing17.xml" ContentType="application/vnd.openxmlformats-officedocument.drawing+xml"/>
  <Override PartName="/xl/drawings/drawing18.xml" ContentType="application/vnd.openxmlformats-officedocument.drawing+xml"/>
  <Override PartName="/xl/comments4.xml" ContentType="application/vnd.openxmlformats-officedocument.spreadsheetml.comments+xml"/>
  <Override PartName="/xl/drawings/drawing19.xml" ContentType="application/vnd.openxmlformats-officedocument.drawing+xml"/>
  <Override PartName="/xl/drawings/drawing20.xml" ContentType="application/vnd.openxmlformats-officedocument.drawing+xml"/>
  <Override PartName="/xl/comments5.xml" ContentType="application/vnd.openxmlformats-officedocument.spreadsheetml.comments+xml"/>
  <Override PartName="/xl/drawings/drawing2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5200" windowHeight="11685" firstSheet="11" activeTab="19"/>
  </bookViews>
  <sheets>
    <sheet name="PLAN ACCION 2019" sheetId="1" r:id="rId1"/>
    <sheet name="CARTOG." sheetId="2" r:id="rId2"/>
    <sheet name="GEOGRAF" sheetId="3" r:id="rId3"/>
    <sheet name="GEODESIA" sheetId="4" r:id="rId4"/>
    <sheet name="AGROL." sheetId="5" r:id="rId5"/>
    <sheet name="CATAS" sheetId="11" r:id="rId6"/>
    <sheet name="MEJORA C" sheetId="6" r:id="rId7"/>
    <sheet name="CIAF " sheetId="7" r:id="rId8"/>
    <sheet name="ODM" sheetId="8" r:id="rId9"/>
    <sheet name="COMUNIC" sheetId="9" r:id="rId10"/>
    <sheet name="PLANEA" sheetId="10" r:id="rId11"/>
    <sheet name="C.INT" sheetId="12" r:id="rId12"/>
    <sheet name="C. DISC" sheetId="13" r:id="rId13"/>
    <sheet name="INFORM." sheetId="14" r:id="rId14"/>
    <sheet name="JURIDICA" sheetId="15" r:id="rId15"/>
    <sheet name="T. HUMANO" sheetId="16" r:id="rId16"/>
    <sheet name="S. CIUDAD." sheetId="17" r:id="rId17"/>
    <sheet name="FINANC." sheetId="18" r:id="rId18"/>
    <sheet name="ADQUISIC." sheetId="19" r:id="rId19"/>
    <sheet name="S ADMINIST" sheetId="20" r:id="rId20"/>
    <sheet name="G. DOCUM." sheetId="21" r:id="rId21"/>
  </sheets>
  <calcPr calcId="152511"/>
</workbook>
</file>

<file path=xl/calcChain.xml><?xml version="1.0" encoding="utf-8"?>
<calcChain xmlns="http://schemas.openxmlformats.org/spreadsheetml/2006/main">
  <c r="V29" i="10" l="1"/>
  <c r="U29" i="10"/>
  <c r="T29" i="10"/>
  <c r="S29" i="10"/>
  <c r="R29" i="10"/>
  <c r="Q29" i="10"/>
  <c r="P29" i="10"/>
  <c r="O29" i="10"/>
  <c r="N29" i="10"/>
  <c r="M29" i="10"/>
  <c r="L29" i="10"/>
  <c r="K29" i="10"/>
  <c r="J29" i="10"/>
  <c r="Q194" i="1" l="1"/>
  <c r="Q193" i="1"/>
  <c r="Q192" i="1"/>
  <c r="Q393" i="1"/>
  <c r="Q392" i="1"/>
  <c r="Q391" i="1"/>
  <c r="Q390" i="1"/>
  <c r="Q389" i="1"/>
  <c r="Q388" i="1"/>
  <c r="Q387" i="1"/>
  <c r="Q386" i="1"/>
  <c r="Q385" i="1"/>
  <c r="Q384" i="1"/>
  <c r="Q383" i="1"/>
  <c r="Q382" i="1"/>
  <c r="Q381" i="1"/>
  <c r="Q380" i="1"/>
  <c r="Q379" i="1"/>
  <c r="Q378" i="1"/>
  <c r="Q377" i="1"/>
  <c r="Q376" i="1"/>
  <c r="Q375" i="1"/>
  <c r="Q374" i="1"/>
  <c r="Q373" i="1"/>
  <c r="Q372" i="1"/>
  <c r="Q371" i="1"/>
  <c r="Q370" i="1"/>
  <c r="Q369" i="1"/>
  <c r="Q368" i="1"/>
  <c r="Q367" i="1"/>
  <c r="Q366" i="1"/>
  <c r="Q365" i="1"/>
  <c r="Q364" i="1"/>
  <c r="Q363" i="1"/>
  <c r="Q362" i="1"/>
  <c r="Q361" i="1"/>
  <c r="Q360" i="1"/>
  <c r="Q359" i="1"/>
  <c r="Q358" i="1"/>
  <c r="Q357" i="1"/>
  <c r="Q356" i="1"/>
  <c r="Q354" i="1"/>
  <c r="Q352" i="1"/>
  <c r="Q350" i="1"/>
  <c r="Q349" i="1"/>
  <c r="Q348" i="1"/>
  <c r="Q347" i="1"/>
  <c r="Q346" i="1"/>
  <c r="Q345" i="1"/>
  <c r="Q344" i="1"/>
  <c r="Q343" i="1"/>
  <c r="Q342" i="1"/>
  <c r="Q341" i="1"/>
  <c r="Q340" i="1"/>
  <c r="Q339" i="1"/>
  <c r="Q338" i="1"/>
  <c r="Q337" i="1"/>
  <c r="Q336" i="1"/>
  <c r="Q335" i="1"/>
  <c r="Q334" i="1"/>
  <c r="Q333" i="1"/>
  <c r="Q332" i="1"/>
  <c r="Q331" i="1"/>
  <c r="Q330" i="1"/>
  <c r="Q329" i="1"/>
  <c r="Q328" i="1"/>
  <c r="Q327" i="1"/>
  <c r="Q326" i="1"/>
  <c r="Q325" i="1"/>
  <c r="Q324" i="1"/>
  <c r="Q323" i="1"/>
  <c r="Q322" i="1"/>
  <c r="Q321" i="1"/>
  <c r="Q320" i="1"/>
  <c r="Q319" i="1"/>
  <c r="Q318" i="1"/>
  <c r="Q317" i="1"/>
  <c r="Q316" i="1"/>
  <c r="Q315" i="1"/>
  <c r="Q314" i="1"/>
  <c r="Q313" i="1"/>
  <c r="Q312" i="1"/>
  <c r="Q311" i="1"/>
  <c r="Q310" i="1"/>
  <c r="Q309" i="1"/>
  <c r="Q308" i="1"/>
  <c r="Q307" i="1"/>
  <c r="Q306" i="1"/>
  <c r="Q305" i="1"/>
  <c r="Q304" i="1"/>
  <c r="Q303" i="1"/>
  <c r="Q302" i="1"/>
  <c r="Q301" i="1"/>
  <c r="Q300" i="1"/>
  <c r="Q299" i="1"/>
  <c r="Q298" i="1"/>
  <c r="Q297" i="1"/>
  <c r="Q296" i="1"/>
  <c r="Q295" i="1"/>
  <c r="Q294" i="1"/>
  <c r="Q293" i="1"/>
  <c r="Q292" i="1"/>
  <c r="Q290" i="1"/>
  <c r="Q289" i="1"/>
  <c r="Q288" i="1"/>
  <c r="Q287" i="1"/>
  <c r="Q286" i="1"/>
  <c r="Q285" i="1"/>
  <c r="Q284" i="1"/>
  <c r="Q282" i="1"/>
  <c r="Q281" i="1"/>
  <c r="Q279" i="1"/>
  <c r="Q278" i="1"/>
  <c r="Q277" i="1"/>
  <c r="Q276" i="1"/>
  <c r="Q275" i="1"/>
  <c r="Q274" i="1"/>
  <c r="Q273" i="1"/>
  <c r="Q272" i="1"/>
  <c r="Q271" i="1"/>
  <c r="Q270" i="1"/>
  <c r="Q269" i="1"/>
  <c r="Q268" i="1"/>
  <c r="Q267" i="1"/>
  <c r="Q266" i="1"/>
  <c r="Q265" i="1"/>
  <c r="Q263" i="1"/>
  <c r="Q262" i="1"/>
  <c r="Q261" i="1"/>
  <c r="Q260" i="1"/>
  <c r="Q259" i="1"/>
  <c r="Q258" i="1"/>
  <c r="Q256" i="1"/>
  <c r="Q255" i="1"/>
  <c r="Q254" i="1"/>
  <c r="Q253" i="1"/>
  <c r="Q252" i="1"/>
  <c r="Q251" i="1"/>
  <c r="Q250" i="1"/>
  <c r="Q249" i="1"/>
  <c r="Q248" i="1"/>
  <c r="Q247" i="1"/>
  <c r="Q246" i="1"/>
  <c r="Q245" i="1"/>
  <c r="Q244" i="1"/>
  <c r="Q243" i="1"/>
  <c r="Q242" i="1"/>
  <c r="Q241" i="1"/>
  <c r="Q240" i="1"/>
  <c r="Q239" i="1"/>
  <c r="Q238" i="1"/>
  <c r="Q237" i="1"/>
  <c r="Q236" i="1"/>
  <c r="Q235" i="1"/>
  <c r="Q234" i="1"/>
  <c r="Q233" i="1"/>
  <c r="Q232" i="1"/>
  <c r="Q231" i="1"/>
  <c r="Q230" i="1"/>
  <c r="Q229" i="1"/>
  <c r="Q228" i="1"/>
  <c r="Q227" i="1"/>
  <c r="Q226" i="1"/>
  <c r="Q225" i="1"/>
  <c r="Q224" i="1"/>
  <c r="Q223" i="1"/>
  <c r="Q222" i="1"/>
  <c r="Q221" i="1"/>
  <c r="Q220" i="1"/>
  <c r="Q219" i="1"/>
  <c r="Q218" i="1"/>
  <c r="Q217" i="1"/>
  <c r="Q216" i="1"/>
  <c r="Q215" i="1"/>
  <c r="Q214" i="1"/>
  <c r="Q213" i="1"/>
  <c r="Q212" i="1"/>
  <c r="Q211" i="1"/>
  <c r="Q210" i="1"/>
  <c r="Q209" i="1"/>
  <c r="Q208" i="1"/>
  <c r="Q207" i="1"/>
  <c r="Q206" i="1"/>
  <c r="Q205" i="1"/>
  <c r="Q204" i="1"/>
  <c r="Q203" i="1"/>
  <c r="Q202" i="1"/>
  <c r="Q201" i="1"/>
  <c r="Q200" i="1"/>
  <c r="Q199" i="1"/>
  <c r="Q198" i="1"/>
  <c r="Q197" i="1"/>
  <c r="Q196" i="1"/>
  <c r="Q195" i="1"/>
  <c r="Q167" i="1"/>
  <c r="Q166" i="1"/>
  <c r="Q165" i="1"/>
  <c r="Q164" i="1"/>
  <c r="Q163" i="1"/>
  <c r="Q162" i="1"/>
  <c r="Q161" i="1"/>
  <c r="Q160" i="1"/>
  <c r="Q159" i="1"/>
  <c r="Q158" i="1"/>
  <c r="Q157" i="1"/>
  <c r="Q156" i="1"/>
  <c r="Q155" i="1"/>
  <c r="Q154" i="1"/>
  <c r="Q153" i="1"/>
  <c r="Q152" i="1"/>
  <c r="Q151" i="1"/>
  <c r="Q150" i="1"/>
  <c r="Q149" i="1"/>
  <c r="Q148" i="1"/>
  <c r="Q147" i="1"/>
  <c r="Q146" i="1"/>
  <c r="Q145" i="1"/>
  <c r="Q144" i="1"/>
  <c r="Q143" i="1"/>
  <c r="Q142" i="1"/>
  <c r="Q141" i="1"/>
  <c r="Q140" i="1"/>
  <c r="Q139" i="1"/>
  <c r="Q138" i="1"/>
  <c r="Q136" i="1"/>
  <c r="Q135" i="1"/>
  <c r="Q134" i="1"/>
  <c r="Q133" i="1"/>
  <c r="Q132" i="1"/>
  <c r="Q130" i="1"/>
  <c r="Q129" i="1"/>
  <c r="Q128" i="1"/>
  <c r="Q127" i="1"/>
  <c r="Q126" i="1"/>
  <c r="Q124" i="1"/>
  <c r="Q123" i="1"/>
  <c r="Q121" i="1"/>
  <c r="Q120" i="1"/>
  <c r="Q119" i="1"/>
  <c r="Q118" i="1"/>
  <c r="Q117" i="1"/>
  <c r="Q116" i="1"/>
  <c r="Q114" i="1"/>
  <c r="Q113" i="1"/>
  <c r="Q112" i="1"/>
  <c r="Q111" i="1"/>
  <c r="Q110" i="1"/>
  <c r="Q109" i="1"/>
  <c r="Q108" i="1"/>
  <c r="Q107" i="1"/>
  <c r="Q106" i="1"/>
  <c r="Q105" i="1"/>
  <c r="Q104" i="1"/>
  <c r="Q103" i="1"/>
  <c r="Q102" i="1"/>
  <c r="Q101" i="1"/>
  <c r="Q100" i="1"/>
  <c r="Q99" i="1"/>
  <c r="Q98" i="1"/>
  <c r="Q97" i="1"/>
  <c r="Q96" i="1"/>
  <c r="Q95" i="1"/>
  <c r="Q94" i="1"/>
  <c r="Q93" i="1"/>
  <c r="Q92" i="1"/>
  <c r="Q91" i="1"/>
  <c r="Q90" i="1"/>
  <c r="Q89" i="1"/>
  <c r="Q88" i="1"/>
  <c r="Q87" i="1"/>
  <c r="Q86" i="1"/>
  <c r="Q85" i="1"/>
  <c r="Q84" i="1"/>
  <c r="Q83" i="1"/>
  <c r="Q82" i="1"/>
  <c r="Q81" i="1"/>
  <c r="Q80" i="1"/>
  <c r="Q79" i="1"/>
  <c r="Q78" i="1"/>
  <c r="Q77" i="1"/>
  <c r="Q76" i="1"/>
  <c r="Q75" i="1"/>
  <c r="Q74" i="1"/>
  <c r="Q73" i="1"/>
  <c r="Q72" i="1"/>
  <c r="Q71" i="1"/>
  <c r="Q70" i="1"/>
  <c r="Q69" i="1"/>
  <c r="Q68" i="1"/>
  <c r="Q67" i="1"/>
  <c r="Q66" i="1"/>
  <c r="Q65" i="1"/>
  <c r="Q64" i="1"/>
  <c r="P107" i="1"/>
  <c r="P106" i="1"/>
  <c r="P105" i="1"/>
  <c r="P104" i="1"/>
  <c r="P103" i="1"/>
  <c r="P102" i="1"/>
  <c r="P101" i="1"/>
  <c r="P100" i="1"/>
  <c r="P99" i="1"/>
  <c r="P98" i="1"/>
  <c r="P97" i="1"/>
  <c r="P96" i="1"/>
  <c r="P95" i="1"/>
  <c r="P94" i="1"/>
  <c r="P93" i="1"/>
  <c r="P92" i="1"/>
  <c r="P91" i="1"/>
  <c r="P90" i="1"/>
  <c r="P89" i="1"/>
  <c r="P88" i="1"/>
  <c r="P87" i="1"/>
  <c r="P86" i="1"/>
  <c r="P85" i="1"/>
  <c r="P84" i="1"/>
  <c r="P83" i="1"/>
  <c r="P82" i="1"/>
  <c r="P81" i="1"/>
  <c r="P80" i="1"/>
  <c r="P79" i="1"/>
  <c r="P78" i="1"/>
  <c r="P77" i="1"/>
  <c r="P76" i="1"/>
  <c r="P75" i="1"/>
  <c r="P74" i="1"/>
  <c r="P73" i="1"/>
  <c r="P72" i="1"/>
  <c r="P71" i="1"/>
  <c r="P70" i="1"/>
  <c r="P69" i="1"/>
  <c r="P68" i="1"/>
  <c r="P67" i="1"/>
  <c r="P66" i="1"/>
  <c r="P65" i="1"/>
  <c r="P64" i="1"/>
  <c r="Q63" i="1"/>
  <c r="P63" i="1"/>
  <c r="Q62" i="1"/>
  <c r="P62" i="1"/>
  <c r="Q61" i="1"/>
  <c r="P61" i="1"/>
  <c r="Q60" i="1"/>
  <c r="P60" i="1"/>
  <c r="Q59" i="1"/>
  <c r="P59" i="1"/>
  <c r="Q58" i="1"/>
  <c r="P58" i="1"/>
  <c r="Q57" i="1"/>
  <c r="Q56" i="1"/>
  <c r="Q55" i="1"/>
  <c r="Q54" i="1"/>
  <c r="Q53" i="1"/>
  <c r="Q52" i="1"/>
  <c r="Q51" i="1"/>
  <c r="Q50" i="1"/>
  <c r="Q49" i="1"/>
  <c r="Q48" i="1"/>
  <c r="Q47" i="1"/>
  <c r="Q46" i="1"/>
  <c r="Q45" i="1"/>
  <c r="Q44" i="1"/>
  <c r="Q43" i="1"/>
  <c r="Q42" i="1"/>
  <c r="Q41" i="1"/>
  <c r="Q40" i="1"/>
  <c r="Q39" i="1"/>
  <c r="Q38" i="1"/>
  <c r="Q37" i="1"/>
  <c r="Q36" i="1"/>
  <c r="Q35" i="1"/>
  <c r="Q34" i="1"/>
  <c r="Q33" i="1"/>
  <c r="Q32" i="1"/>
  <c r="Q31" i="1"/>
  <c r="Q30" i="1"/>
  <c r="Q29" i="1"/>
  <c r="Q28" i="1"/>
  <c r="Q27" i="1"/>
  <c r="Q26" i="1"/>
  <c r="Q25" i="1"/>
  <c r="Q24" i="1"/>
  <c r="Q23" i="1"/>
  <c r="Q22" i="1"/>
  <c r="Q21" i="1"/>
  <c r="Q20" i="1"/>
  <c r="Q19" i="1"/>
  <c r="Q18" i="1"/>
  <c r="Q17" i="1"/>
  <c r="Q16" i="1"/>
  <c r="Q15" i="1"/>
  <c r="Q14" i="1"/>
  <c r="Q13" i="1"/>
  <c r="Q12" i="1"/>
  <c r="Q11" i="1"/>
  <c r="Q10" i="1"/>
  <c r="Q9" i="1"/>
  <c r="Q8" i="1"/>
  <c r="Q7" i="1"/>
  <c r="Q6" i="1"/>
  <c r="Q5" i="1"/>
  <c r="Q4" i="1"/>
  <c r="P393" i="1"/>
  <c r="P392" i="1"/>
  <c r="P391" i="1"/>
  <c r="P390" i="1"/>
  <c r="P389" i="1"/>
  <c r="P388" i="1"/>
  <c r="P387" i="1"/>
  <c r="P386" i="1"/>
  <c r="P385" i="1"/>
  <c r="P384" i="1"/>
  <c r="P383" i="1"/>
  <c r="P382" i="1"/>
  <c r="P381" i="1"/>
  <c r="P380" i="1"/>
  <c r="P379" i="1"/>
  <c r="P378" i="1"/>
  <c r="P377" i="1"/>
  <c r="P376" i="1"/>
  <c r="P375" i="1"/>
  <c r="P374" i="1"/>
  <c r="P373" i="1"/>
  <c r="P372" i="1"/>
  <c r="P357" i="1"/>
  <c r="P356" i="1"/>
  <c r="P354" i="1"/>
  <c r="P352" i="1"/>
  <c r="P350" i="1"/>
  <c r="P349" i="1"/>
  <c r="P348" i="1"/>
  <c r="P347" i="1"/>
  <c r="P346" i="1"/>
  <c r="P345" i="1"/>
  <c r="P344" i="1"/>
  <c r="P343" i="1"/>
  <c r="P342" i="1"/>
  <c r="P341" i="1"/>
  <c r="P340" i="1"/>
  <c r="P339" i="1"/>
  <c r="P338" i="1"/>
  <c r="P337" i="1"/>
  <c r="P336" i="1"/>
  <c r="P335" i="1"/>
  <c r="P334" i="1"/>
  <c r="P333" i="1"/>
  <c r="P332" i="1"/>
  <c r="P331" i="1"/>
  <c r="P330" i="1"/>
  <c r="P329" i="1"/>
  <c r="P328" i="1"/>
  <c r="P327" i="1"/>
  <c r="P326" i="1"/>
  <c r="P325" i="1"/>
  <c r="P324" i="1"/>
  <c r="P323" i="1"/>
  <c r="P322" i="1"/>
  <c r="P321" i="1"/>
  <c r="P320" i="1"/>
  <c r="P319" i="1"/>
  <c r="P318" i="1"/>
  <c r="P317" i="1"/>
  <c r="P316" i="1"/>
  <c r="P315" i="1"/>
  <c r="P314" i="1"/>
  <c r="P313" i="1"/>
  <c r="P312" i="1"/>
  <c r="P311" i="1"/>
  <c r="P310" i="1"/>
  <c r="P309" i="1"/>
  <c r="P308" i="1"/>
  <c r="P307" i="1"/>
  <c r="P306" i="1"/>
  <c r="P305" i="1"/>
  <c r="P304" i="1"/>
  <c r="P303" i="1"/>
  <c r="P302" i="1"/>
  <c r="P301" i="1"/>
  <c r="P300" i="1"/>
  <c r="P299" i="1"/>
  <c r="P298" i="1"/>
  <c r="P297" i="1"/>
  <c r="P296" i="1"/>
  <c r="P295" i="1"/>
  <c r="P294" i="1"/>
  <c r="P293" i="1"/>
  <c r="P292" i="1"/>
  <c r="P290" i="1"/>
  <c r="P289" i="1"/>
  <c r="P288" i="1"/>
  <c r="P287" i="1"/>
  <c r="P286" i="1"/>
  <c r="P285" i="1"/>
  <c r="P284" i="1"/>
  <c r="P282" i="1"/>
  <c r="P281" i="1"/>
  <c r="P279" i="1"/>
  <c r="P278" i="1"/>
  <c r="P277" i="1"/>
  <c r="P276" i="1"/>
  <c r="P275" i="1"/>
  <c r="P274" i="1"/>
  <c r="P273" i="1"/>
  <c r="P272" i="1"/>
  <c r="P271" i="1"/>
  <c r="P270" i="1"/>
  <c r="P269" i="1"/>
  <c r="P268" i="1"/>
  <c r="P267" i="1"/>
  <c r="P266" i="1"/>
  <c r="P265" i="1"/>
  <c r="P263" i="1"/>
  <c r="P262" i="1"/>
  <c r="P261" i="1"/>
  <c r="P260" i="1"/>
  <c r="P259" i="1"/>
  <c r="P258" i="1"/>
  <c r="P256" i="1"/>
  <c r="P255" i="1"/>
  <c r="P254" i="1"/>
  <c r="P253" i="1"/>
  <c r="P252" i="1"/>
  <c r="P251" i="1"/>
  <c r="P250" i="1"/>
  <c r="P249" i="1"/>
  <c r="P248" i="1"/>
  <c r="P247" i="1"/>
  <c r="P246" i="1"/>
  <c r="P245" i="1"/>
  <c r="P244" i="1"/>
  <c r="P243" i="1"/>
  <c r="P242" i="1"/>
  <c r="P241" i="1"/>
  <c r="P240" i="1"/>
  <c r="P239" i="1"/>
  <c r="P238" i="1"/>
  <c r="P237" i="1"/>
  <c r="P236" i="1"/>
  <c r="P235" i="1"/>
  <c r="P234" i="1"/>
  <c r="P233" i="1"/>
  <c r="P232" i="1"/>
  <c r="P231" i="1"/>
  <c r="P230" i="1"/>
  <c r="P229" i="1"/>
  <c r="P228" i="1"/>
  <c r="P227" i="1"/>
  <c r="P226" i="1"/>
  <c r="P225" i="1"/>
  <c r="P224" i="1"/>
  <c r="P223" i="1"/>
  <c r="P222" i="1"/>
  <c r="P221" i="1"/>
  <c r="P220" i="1"/>
  <c r="P219" i="1"/>
  <c r="P218" i="1"/>
  <c r="P217" i="1"/>
  <c r="P216" i="1"/>
  <c r="P215" i="1"/>
  <c r="P214" i="1"/>
  <c r="P213" i="1"/>
  <c r="P212" i="1"/>
  <c r="P211" i="1"/>
  <c r="P210" i="1"/>
  <c r="P209" i="1"/>
  <c r="P208" i="1"/>
  <c r="P207" i="1"/>
  <c r="P206" i="1"/>
  <c r="P205" i="1"/>
  <c r="P204" i="1"/>
  <c r="P203" i="1"/>
  <c r="P202" i="1"/>
  <c r="P201" i="1"/>
  <c r="P200" i="1"/>
  <c r="P199" i="1"/>
  <c r="P198" i="1"/>
  <c r="P197" i="1"/>
  <c r="P196" i="1"/>
  <c r="P195" i="1"/>
  <c r="P194" i="1"/>
  <c r="P193" i="1"/>
  <c r="P192" i="1"/>
  <c r="P167" i="1"/>
  <c r="P166" i="1"/>
  <c r="P165" i="1"/>
  <c r="P164" i="1"/>
  <c r="P163" i="1"/>
  <c r="P162" i="1"/>
  <c r="P161" i="1"/>
  <c r="P160" i="1"/>
  <c r="P159" i="1"/>
  <c r="P158" i="1"/>
  <c r="P157" i="1"/>
  <c r="P156" i="1"/>
  <c r="P155" i="1"/>
  <c r="P154" i="1"/>
  <c r="P153" i="1"/>
  <c r="P152" i="1"/>
  <c r="P151" i="1"/>
  <c r="P150" i="1"/>
  <c r="P149" i="1"/>
  <c r="P148" i="1"/>
  <c r="P147" i="1"/>
  <c r="P146" i="1"/>
  <c r="P145" i="1"/>
  <c r="P144" i="1"/>
  <c r="P143" i="1"/>
  <c r="P142" i="1"/>
  <c r="P141" i="1"/>
  <c r="P140" i="1"/>
  <c r="P139" i="1"/>
  <c r="P138" i="1"/>
  <c r="P136" i="1"/>
  <c r="P135" i="1"/>
  <c r="P134" i="1"/>
  <c r="P133" i="1"/>
  <c r="P132" i="1"/>
  <c r="P130" i="1"/>
  <c r="P129" i="1"/>
  <c r="P128" i="1"/>
  <c r="P127" i="1"/>
  <c r="P126" i="1"/>
  <c r="P124" i="1"/>
  <c r="P123" i="1"/>
  <c r="P121" i="1"/>
  <c r="P120" i="1"/>
  <c r="P119" i="1"/>
  <c r="P118" i="1"/>
  <c r="P117" i="1"/>
  <c r="P116" i="1"/>
  <c r="P114" i="1"/>
  <c r="P113" i="1"/>
  <c r="P112" i="1"/>
  <c r="P111" i="1"/>
  <c r="P110" i="1"/>
  <c r="P109" i="1"/>
  <c r="P108" i="1"/>
  <c r="P57" i="1"/>
  <c r="P56" i="1"/>
  <c r="P55" i="1"/>
  <c r="P54" i="1"/>
  <c r="P53" i="1"/>
  <c r="P52" i="1"/>
  <c r="P51" i="1"/>
  <c r="P50" i="1"/>
  <c r="P49" i="1"/>
  <c r="P48" i="1"/>
  <c r="P47" i="1"/>
  <c r="P46" i="1"/>
  <c r="P45" i="1"/>
  <c r="P44" i="1"/>
  <c r="P43" i="1"/>
  <c r="P42" i="1"/>
  <c r="P41" i="1"/>
  <c r="P40" i="1"/>
  <c r="P39" i="1"/>
  <c r="P38" i="1"/>
  <c r="P37" i="1"/>
  <c r="P36" i="1"/>
  <c r="P35" i="1"/>
  <c r="P34" i="1"/>
  <c r="P33" i="1"/>
  <c r="P32" i="1"/>
  <c r="P31" i="1"/>
  <c r="P30" i="1"/>
  <c r="P29" i="1"/>
  <c r="P28" i="1"/>
  <c r="P27" i="1"/>
  <c r="P26" i="1"/>
  <c r="P25" i="1"/>
  <c r="P24" i="1"/>
  <c r="P23" i="1"/>
  <c r="P22" i="1"/>
  <c r="P21" i="1"/>
  <c r="P20" i="1"/>
  <c r="P19" i="1"/>
  <c r="P18" i="1"/>
  <c r="P17" i="1"/>
  <c r="P16" i="1"/>
  <c r="P15" i="1"/>
  <c r="P14" i="1"/>
  <c r="P13" i="1"/>
  <c r="P12" i="1"/>
  <c r="P11" i="1"/>
  <c r="P10" i="1"/>
  <c r="P9" i="1"/>
  <c r="P8" i="1"/>
  <c r="P7" i="1"/>
  <c r="P6" i="1"/>
  <c r="P5" i="1"/>
  <c r="P4" i="1"/>
  <c r="P3" i="1"/>
  <c r="P291" i="1"/>
  <c r="M389" i="1"/>
  <c r="M384" i="1"/>
  <c r="M379" i="1"/>
  <c r="M372" i="1"/>
  <c r="M368" i="1"/>
  <c r="M365" i="1"/>
  <c r="M362" i="1"/>
  <c r="M358" i="1"/>
  <c r="M357" i="1"/>
  <c r="M356" i="1"/>
  <c r="M355" i="1"/>
  <c r="M354" i="1"/>
  <c r="M353" i="1"/>
  <c r="M352" i="1"/>
  <c r="M351" i="1"/>
  <c r="M350" i="1"/>
  <c r="M347" i="1"/>
  <c r="M344" i="1"/>
  <c r="M340" i="1"/>
  <c r="M336" i="1"/>
  <c r="M334" i="1"/>
  <c r="M329" i="1"/>
  <c r="M326" i="1"/>
  <c r="M323" i="1"/>
  <c r="M321" i="1"/>
  <c r="M319" i="1"/>
  <c r="M315" i="1"/>
  <c r="M305" i="1"/>
  <c r="M302" i="1"/>
  <c r="M257" i="1"/>
  <c r="M254" i="1"/>
  <c r="M250" i="1"/>
  <c r="M247" i="1"/>
  <c r="M226" i="1"/>
  <c r="M213" i="1"/>
  <c r="M210" i="1"/>
  <c r="M207" i="1"/>
  <c r="M198" i="1"/>
  <c r="M197" i="1"/>
  <c r="M192" i="1"/>
  <c r="L389" i="1"/>
  <c r="L384" i="1"/>
  <c r="L379" i="1"/>
  <c r="L372" i="1"/>
  <c r="L357" i="1"/>
  <c r="L356" i="1"/>
  <c r="L355" i="1"/>
  <c r="L354" i="1"/>
  <c r="L353" i="1"/>
  <c r="L352" i="1"/>
  <c r="L351" i="1"/>
  <c r="L350" i="1"/>
  <c r="L347" i="1"/>
  <c r="L344" i="1"/>
  <c r="L340" i="1"/>
  <c r="L336" i="1"/>
  <c r="L334" i="1"/>
  <c r="L329" i="1"/>
  <c r="L326" i="1"/>
  <c r="L323" i="1"/>
  <c r="L321" i="1"/>
  <c r="L319" i="1"/>
  <c r="L315" i="1"/>
  <c r="L305" i="1"/>
  <c r="L302" i="1"/>
  <c r="L257" i="1"/>
  <c r="L254" i="1"/>
  <c r="L250" i="1"/>
  <c r="L247" i="1"/>
  <c r="L226" i="1"/>
  <c r="L213" i="1"/>
  <c r="L210" i="1"/>
  <c r="L207" i="1"/>
  <c r="L198" i="1"/>
  <c r="L197" i="1"/>
  <c r="L192" i="1"/>
  <c r="M165" i="1"/>
  <c r="L165" i="1"/>
  <c r="M163" i="1"/>
  <c r="L163" i="1"/>
  <c r="M161" i="1"/>
  <c r="L161" i="1"/>
  <c r="M151" i="1"/>
  <c r="L151" i="1"/>
  <c r="M146" i="1"/>
  <c r="L146" i="1"/>
  <c r="M142" i="1"/>
  <c r="L142" i="1"/>
  <c r="M131" i="1"/>
  <c r="L131" i="1"/>
  <c r="M108" i="1"/>
  <c r="L108" i="1"/>
  <c r="M104" i="1"/>
  <c r="L104" i="1"/>
  <c r="M100" i="1"/>
  <c r="L100" i="1"/>
  <c r="M95" i="1"/>
  <c r="L95" i="1"/>
  <c r="M94" i="1"/>
  <c r="L94" i="1"/>
  <c r="M93" i="1"/>
  <c r="L93" i="1"/>
  <c r="M88" i="1"/>
  <c r="L88" i="1"/>
  <c r="M80" i="1"/>
  <c r="L80" i="1"/>
  <c r="M75" i="1"/>
  <c r="L75" i="1"/>
  <c r="M69" i="1"/>
  <c r="L69" i="1"/>
  <c r="M60" i="1"/>
  <c r="L60" i="1"/>
  <c r="M58" i="1"/>
  <c r="L58" i="1"/>
  <c r="M53" i="1"/>
  <c r="L53" i="1"/>
  <c r="M49" i="1"/>
  <c r="L49" i="1"/>
  <c r="M40" i="1"/>
  <c r="L40" i="1"/>
  <c r="M34" i="1"/>
  <c r="L34" i="1"/>
  <c r="M32" i="1"/>
  <c r="L32" i="1"/>
  <c r="M29" i="1"/>
  <c r="L29" i="1"/>
  <c r="M26" i="1"/>
  <c r="L26" i="1"/>
  <c r="M23" i="1"/>
  <c r="L23" i="1"/>
  <c r="M19" i="1"/>
  <c r="L19" i="1"/>
  <c r="M15" i="1"/>
  <c r="L15" i="1"/>
  <c r="M11" i="1"/>
  <c r="L11" i="1"/>
  <c r="M6" i="1"/>
  <c r="L6" i="1"/>
  <c r="L3" i="1"/>
  <c r="U71" i="21" l="1"/>
  <c r="T71" i="21"/>
  <c r="S71" i="21"/>
  <c r="R71" i="21"/>
  <c r="Q71" i="21"/>
  <c r="P71" i="21"/>
  <c r="O71" i="21"/>
  <c r="N71" i="21"/>
  <c r="M71" i="21"/>
  <c r="L71" i="21"/>
  <c r="K71" i="21"/>
  <c r="J71" i="21"/>
  <c r="V71" i="21" s="1"/>
  <c r="X71" i="21" s="1"/>
  <c r="W70" i="21"/>
  <c r="U70" i="21"/>
  <c r="T70" i="21"/>
  <c r="S70" i="21"/>
  <c r="R70" i="21"/>
  <c r="Q70" i="21"/>
  <c r="P70" i="21"/>
  <c r="O70" i="21"/>
  <c r="N70" i="21"/>
  <c r="M70" i="21"/>
  <c r="L70" i="21"/>
  <c r="K70" i="21"/>
  <c r="J70" i="21"/>
  <c r="X69" i="21"/>
  <c r="V69" i="21"/>
  <c r="X68" i="21"/>
  <c r="V68" i="21"/>
  <c r="X67" i="21"/>
  <c r="V67" i="21"/>
  <c r="X66" i="21"/>
  <c r="V66" i="21"/>
  <c r="X65" i="21"/>
  <c r="V65" i="21"/>
  <c r="X64" i="21"/>
  <c r="V64" i="21"/>
  <c r="X63" i="21"/>
  <c r="V63" i="21"/>
  <c r="X62" i="21"/>
  <c r="V62" i="21"/>
  <c r="X61" i="21"/>
  <c r="V61" i="21"/>
  <c r="X60" i="21"/>
  <c r="V60" i="21"/>
  <c r="X58" i="21"/>
  <c r="V58" i="21"/>
  <c r="X57" i="21"/>
  <c r="V57" i="21"/>
  <c r="U55" i="21"/>
  <c r="T55" i="21"/>
  <c r="S55" i="21"/>
  <c r="R55" i="21"/>
  <c r="Q55" i="21"/>
  <c r="P55" i="21"/>
  <c r="O55" i="21"/>
  <c r="N55" i="21"/>
  <c r="M55" i="21"/>
  <c r="L55" i="21"/>
  <c r="K55" i="21"/>
  <c r="J55" i="21"/>
  <c r="W54" i="21"/>
  <c r="U54" i="21"/>
  <c r="T54" i="21"/>
  <c r="S54" i="21"/>
  <c r="R54" i="21"/>
  <c r="Q54" i="21"/>
  <c r="P54" i="21"/>
  <c r="O54" i="21"/>
  <c r="N54" i="21"/>
  <c r="M54" i="21"/>
  <c r="L54" i="21"/>
  <c r="K54" i="21"/>
  <c r="J54" i="21"/>
  <c r="V54" i="21" s="1"/>
  <c r="X54" i="21" s="1"/>
  <c r="V53" i="21"/>
  <c r="X53" i="21" s="1"/>
  <c r="V52" i="21"/>
  <c r="X52" i="21" s="1"/>
  <c r="V51" i="21"/>
  <c r="X51" i="21" s="1"/>
  <c r="V50" i="21"/>
  <c r="X50" i="21" s="1"/>
  <c r="V49" i="21"/>
  <c r="X49" i="21" s="1"/>
  <c r="V48" i="21"/>
  <c r="X48" i="21" s="1"/>
  <c r="V47" i="21"/>
  <c r="X47" i="21" s="1"/>
  <c r="V46" i="21"/>
  <c r="X46" i="21" s="1"/>
  <c r="V45" i="21"/>
  <c r="X45" i="21" s="1"/>
  <c r="V44" i="21"/>
  <c r="X44" i="21" s="1"/>
  <c r="V42" i="21"/>
  <c r="X42" i="21" s="1"/>
  <c r="V41" i="21"/>
  <c r="X41" i="21" s="1"/>
  <c r="U39" i="21"/>
  <c r="T39" i="21"/>
  <c r="S39" i="21"/>
  <c r="R39" i="21"/>
  <c r="Q39" i="21"/>
  <c r="P39" i="21"/>
  <c r="O39" i="21"/>
  <c r="N39" i="21"/>
  <c r="M39" i="21"/>
  <c r="L39" i="21"/>
  <c r="K39" i="21"/>
  <c r="J39" i="21"/>
  <c r="V39" i="21" s="1"/>
  <c r="X39" i="21" s="1"/>
  <c r="W38" i="21"/>
  <c r="U38" i="21"/>
  <c r="T38" i="21"/>
  <c r="S38" i="21"/>
  <c r="R38" i="21"/>
  <c r="Q38" i="21"/>
  <c r="P38" i="21"/>
  <c r="O38" i="21"/>
  <c r="N38" i="21"/>
  <c r="M38" i="21"/>
  <c r="L38" i="21"/>
  <c r="K38" i="21"/>
  <c r="J38" i="21"/>
  <c r="V38" i="21" s="1"/>
  <c r="X38" i="21" s="1"/>
  <c r="X37" i="21"/>
  <c r="V37" i="21"/>
  <c r="X36" i="21"/>
  <c r="V36" i="21"/>
  <c r="X35" i="21"/>
  <c r="V35" i="21"/>
  <c r="X34" i="21"/>
  <c r="V34" i="21"/>
  <c r="X33" i="21"/>
  <c r="V33" i="21"/>
  <c r="X32" i="21"/>
  <c r="V32" i="21"/>
  <c r="X31" i="21"/>
  <c r="V31" i="21"/>
  <c r="X30" i="21"/>
  <c r="V30" i="21"/>
  <c r="X29" i="21"/>
  <c r="V29" i="21"/>
  <c r="X28" i="21"/>
  <c r="V28" i="21"/>
  <c r="X26" i="21"/>
  <c r="V26" i="21"/>
  <c r="J25" i="21"/>
  <c r="V25" i="21" s="1"/>
  <c r="X25" i="21" s="1"/>
  <c r="V23" i="21"/>
  <c r="X23" i="21" s="1"/>
  <c r="W22" i="21"/>
  <c r="U22" i="21"/>
  <c r="T22" i="21"/>
  <c r="S22" i="21"/>
  <c r="R22" i="21"/>
  <c r="Q22" i="21"/>
  <c r="P22" i="21"/>
  <c r="O22" i="21"/>
  <c r="N22" i="21"/>
  <c r="M22" i="21"/>
  <c r="L22" i="21"/>
  <c r="K22" i="21"/>
  <c r="J22" i="21"/>
  <c r="X21" i="21"/>
  <c r="V21" i="21"/>
  <c r="X20" i="21"/>
  <c r="V20" i="21"/>
  <c r="X19" i="21"/>
  <c r="V19" i="21"/>
  <c r="X18" i="21"/>
  <c r="V18" i="21"/>
  <c r="X17" i="21"/>
  <c r="V17" i="21"/>
  <c r="X16" i="21"/>
  <c r="V16" i="21"/>
  <c r="X15" i="21"/>
  <c r="V15" i="21"/>
  <c r="X14" i="21"/>
  <c r="V14" i="21"/>
  <c r="X13" i="21"/>
  <c r="V13" i="21"/>
  <c r="X12" i="21"/>
  <c r="V12" i="21"/>
  <c r="X10" i="21"/>
  <c r="V10" i="21"/>
  <c r="X9" i="21"/>
  <c r="V9" i="21"/>
  <c r="X6" i="21"/>
  <c r="U122" i="20"/>
  <c r="T122" i="20"/>
  <c r="S122" i="20"/>
  <c r="R122" i="20"/>
  <c r="Q122" i="20"/>
  <c r="P122" i="20"/>
  <c r="O122" i="20"/>
  <c r="N122" i="20"/>
  <c r="M122" i="20"/>
  <c r="L122" i="20"/>
  <c r="K122" i="20"/>
  <c r="J122" i="20"/>
  <c r="W121" i="20"/>
  <c r="U121" i="20"/>
  <c r="T121" i="20"/>
  <c r="S121" i="20"/>
  <c r="R121" i="20"/>
  <c r="Q121" i="20"/>
  <c r="P121" i="20"/>
  <c r="O121" i="20"/>
  <c r="N121" i="20"/>
  <c r="M121" i="20"/>
  <c r="L121" i="20"/>
  <c r="K121" i="20"/>
  <c r="J121" i="20"/>
  <c r="V121" i="20" s="1"/>
  <c r="X121" i="20" s="1"/>
  <c r="V120" i="20"/>
  <c r="X120" i="20" s="1"/>
  <c r="V119" i="20"/>
  <c r="X119" i="20" s="1"/>
  <c r="V118" i="20"/>
  <c r="X118" i="20" s="1"/>
  <c r="V117" i="20"/>
  <c r="X117" i="20" s="1"/>
  <c r="V116" i="20"/>
  <c r="X116" i="20" s="1"/>
  <c r="V115" i="20"/>
  <c r="X115" i="20" s="1"/>
  <c r="V114" i="20"/>
  <c r="X114" i="20" s="1"/>
  <c r="V113" i="20"/>
  <c r="X113" i="20" s="1"/>
  <c r="V112" i="20"/>
  <c r="X112" i="20" s="1"/>
  <c r="V111" i="20"/>
  <c r="X111" i="20" s="1"/>
  <c r="V109" i="20"/>
  <c r="X109" i="20" s="1"/>
  <c r="V108" i="20"/>
  <c r="X108" i="20" s="1"/>
  <c r="U106" i="20"/>
  <c r="T106" i="20"/>
  <c r="S106" i="20"/>
  <c r="R106" i="20"/>
  <c r="Q106" i="20"/>
  <c r="P106" i="20"/>
  <c r="O106" i="20"/>
  <c r="N106" i="20"/>
  <c r="M106" i="20"/>
  <c r="L106" i="20"/>
  <c r="K106" i="20"/>
  <c r="J106" i="20"/>
  <c r="V106" i="20" s="1"/>
  <c r="X106" i="20" s="1"/>
  <c r="W105" i="20"/>
  <c r="U105" i="20"/>
  <c r="T105" i="20"/>
  <c r="S105" i="20"/>
  <c r="R105" i="20"/>
  <c r="Q105" i="20"/>
  <c r="P105" i="20"/>
  <c r="O105" i="20"/>
  <c r="N105" i="20"/>
  <c r="M105" i="20"/>
  <c r="L105" i="20"/>
  <c r="K105" i="20"/>
  <c r="J105" i="20"/>
  <c r="X104" i="20"/>
  <c r="V104" i="20"/>
  <c r="X103" i="20"/>
  <c r="V103" i="20"/>
  <c r="V102" i="20"/>
  <c r="V101" i="20"/>
  <c r="V100" i="20"/>
  <c r="V99" i="20"/>
  <c r="X98" i="20"/>
  <c r="V98" i="20"/>
  <c r="X97" i="20"/>
  <c r="V97" i="20"/>
  <c r="V96" i="20"/>
  <c r="V95" i="20"/>
  <c r="X94" i="20"/>
  <c r="V94" i="20"/>
  <c r="X93" i="20"/>
  <c r="V93" i="20"/>
  <c r="X92" i="20"/>
  <c r="V92" i="20"/>
  <c r="X91" i="20"/>
  <c r="V91" i="20"/>
  <c r="X89" i="20"/>
  <c r="V89" i="20"/>
  <c r="X88" i="20"/>
  <c r="V88" i="20"/>
  <c r="U86" i="20"/>
  <c r="T86" i="20"/>
  <c r="S86" i="20"/>
  <c r="R86" i="20"/>
  <c r="Q86" i="20"/>
  <c r="P86" i="20"/>
  <c r="O86" i="20"/>
  <c r="N86" i="20"/>
  <c r="M86" i="20"/>
  <c r="L86" i="20"/>
  <c r="K86" i="20"/>
  <c r="J86" i="20"/>
  <c r="W85" i="20"/>
  <c r="U85" i="20"/>
  <c r="U74" i="20" s="1"/>
  <c r="T85" i="20"/>
  <c r="S85" i="20"/>
  <c r="R85" i="20"/>
  <c r="R74" i="20" s="1"/>
  <c r="Q85" i="20"/>
  <c r="Q74" i="20" s="1"/>
  <c r="P85" i="20"/>
  <c r="P74" i="20" s="1"/>
  <c r="O85" i="20"/>
  <c r="O74" i="20" s="1"/>
  <c r="N85" i="20"/>
  <c r="N74" i="20" s="1"/>
  <c r="M85" i="20"/>
  <c r="M74" i="20" s="1"/>
  <c r="L85" i="20"/>
  <c r="L74" i="20" s="1"/>
  <c r="K85" i="20"/>
  <c r="K74" i="20" s="1"/>
  <c r="J85" i="20"/>
  <c r="J74" i="20" s="1"/>
  <c r="V84" i="20"/>
  <c r="X84" i="20" s="1"/>
  <c r="V83" i="20"/>
  <c r="V82" i="20"/>
  <c r="X82" i="20" s="1"/>
  <c r="V81" i="20"/>
  <c r="V80" i="20"/>
  <c r="X80" i="20" s="1"/>
  <c r="V79" i="20"/>
  <c r="V78" i="20"/>
  <c r="X78" i="20" s="1"/>
  <c r="V77" i="20"/>
  <c r="V75" i="20"/>
  <c r="X75" i="20" s="1"/>
  <c r="T74" i="20"/>
  <c r="S74" i="20"/>
  <c r="U73" i="20"/>
  <c r="T73" i="20"/>
  <c r="S73" i="20"/>
  <c r="R73" i="20"/>
  <c r="Q73" i="20"/>
  <c r="P73" i="20"/>
  <c r="O73" i="20"/>
  <c r="N73" i="20"/>
  <c r="M73" i="20"/>
  <c r="L73" i="20"/>
  <c r="K73" i="20"/>
  <c r="J73" i="20"/>
  <c r="W72" i="20"/>
  <c r="U72" i="20"/>
  <c r="U63" i="20" s="1"/>
  <c r="T72" i="20"/>
  <c r="T63" i="20" s="1"/>
  <c r="S72" i="20"/>
  <c r="S63" i="20" s="1"/>
  <c r="R72" i="20"/>
  <c r="R63" i="20" s="1"/>
  <c r="Q72" i="20"/>
  <c r="Q63" i="20" s="1"/>
  <c r="P72" i="20"/>
  <c r="P63" i="20" s="1"/>
  <c r="O72" i="20"/>
  <c r="N72" i="20"/>
  <c r="N63" i="20" s="1"/>
  <c r="M72" i="20"/>
  <c r="M63" i="20" s="1"/>
  <c r="L72" i="20"/>
  <c r="L63" i="20" s="1"/>
  <c r="K72" i="20"/>
  <c r="K63" i="20" s="1"/>
  <c r="J72" i="20"/>
  <c r="J63" i="20" s="1"/>
  <c r="X71" i="20"/>
  <c r="V71" i="20"/>
  <c r="V70" i="20"/>
  <c r="P367" i="1" s="1"/>
  <c r="X69" i="20"/>
  <c r="V69" i="20"/>
  <c r="V68" i="20"/>
  <c r="P366" i="1" s="1"/>
  <c r="X67" i="20"/>
  <c r="V67" i="20"/>
  <c r="V66" i="20"/>
  <c r="P365" i="1" s="1"/>
  <c r="X64" i="20"/>
  <c r="V64" i="20"/>
  <c r="O63" i="20"/>
  <c r="U62" i="20"/>
  <c r="T62" i="20"/>
  <c r="S62" i="20"/>
  <c r="R62" i="20"/>
  <c r="Q62" i="20"/>
  <c r="P62" i="20"/>
  <c r="O62" i="20"/>
  <c r="N62" i="20"/>
  <c r="M62" i="20"/>
  <c r="L62" i="20"/>
  <c r="K62" i="20"/>
  <c r="J62" i="20"/>
  <c r="V62" i="20" s="1"/>
  <c r="W61" i="20"/>
  <c r="U61" i="20"/>
  <c r="U52" i="20" s="1"/>
  <c r="T61" i="20"/>
  <c r="T52" i="20" s="1"/>
  <c r="S61" i="20"/>
  <c r="S52" i="20" s="1"/>
  <c r="R61" i="20"/>
  <c r="R52" i="20" s="1"/>
  <c r="Q61" i="20"/>
  <c r="Q52" i="20" s="1"/>
  <c r="P61" i="20"/>
  <c r="P52" i="20" s="1"/>
  <c r="O61" i="20"/>
  <c r="O52" i="20" s="1"/>
  <c r="N61" i="20"/>
  <c r="N52" i="20" s="1"/>
  <c r="M61" i="20"/>
  <c r="M52" i="20" s="1"/>
  <c r="L61" i="20"/>
  <c r="L52" i="20" s="1"/>
  <c r="K61" i="20"/>
  <c r="K52" i="20" s="1"/>
  <c r="J61" i="20"/>
  <c r="V60" i="20"/>
  <c r="X60" i="20" s="1"/>
  <c r="V59" i="20"/>
  <c r="V58" i="20"/>
  <c r="X58" i="20" s="1"/>
  <c r="V57" i="20"/>
  <c r="V56" i="20"/>
  <c r="X56" i="20" s="1"/>
  <c r="V55" i="20"/>
  <c r="V53" i="20"/>
  <c r="X53" i="20" s="1"/>
  <c r="U51" i="20"/>
  <c r="T51" i="20"/>
  <c r="S51" i="20"/>
  <c r="R51" i="20"/>
  <c r="Q51" i="20"/>
  <c r="P51" i="20"/>
  <c r="O51" i="20"/>
  <c r="N51" i="20"/>
  <c r="M51" i="20"/>
  <c r="L51" i="20"/>
  <c r="K51" i="20"/>
  <c r="J51" i="20"/>
  <c r="W50" i="20"/>
  <c r="U50" i="20"/>
  <c r="U39" i="20" s="1"/>
  <c r="T50" i="20"/>
  <c r="T39" i="20" s="1"/>
  <c r="S50" i="20"/>
  <c r="S39" i="20" s="1"/>
  <c r="R50" i="20"/>
  <c r="Q50" i="20"/>
  <c r="Q39" i="20" s="1"/>
  <c r="P50" i="20"/>
  <c r="P39" i="20" s="1"/>
  <c r="O50" i="20"/>
  <c r="O39" i="20" s="1"/>
  <c r="N50" i="20"/>
  <c r="M50" i="20"/>
  <c r="M39" i="20" s="1"/>
  <c r="L50" i="20"/>
  <c r="L39" i="20" s="1"/>
  <c r="K50" i="20"/>
  <c r="K39" i="20" s="1"/>
  <c r="J50" i="20"/>
  <c r="J39" i="20" s="1"/>
  <c r="X49" i="20"/>
  <c r="V49" i="20"/>
  <c r="V48" i="20"/>
  <c r="P361" i="1" s="1"/>
  <c r="X47" i="20"/>
  <c r="V47" i="20"/>
  <c r="V46" i="20"/>
  <c r="P360" i="1" s="1"/>
  <c r="X45" i="20"/>
  <c r="V45" i="20"/>
  <c r="V44" i="20"/>
  <c r="P359" i="1" s="1"/>
  <c r="X43" i="20"/>
  <c r="V43" i="20"/>
  <c r="V42" i="20"/>
  <c r="P358" i="1" s="1"/>
  <c r="X40" i="20"/>
  <c r="V40" i="20"/>
  <c r="R39" i="20"/>
  <c r="N39" i="20"/>
  <c r="U37" i="20"/>
  <c r="T37" i="20"/>
  <c r="S37" i="20"/>
  <c r="R37" i="20"/>
  <c r="Q37" i="20"/>
  <c r="P37" i="20"/>
  <c r="O37" i="20"/>
  <c r="N37" i="20"/>
  <c r="M37" i="20"/>
  <c r="L37" i="20"/>
  <c r="K37" i="20"/>
  <c r="J37" i="20"/>
  <c r="W36" i="20"/>
  <c r="U36" i="20"/>
  <c r="T36" i="20"/>
  <c r="S36" i="20"/>
  <c r="R36" i="20"/>
  <c r="R9" i="20" s="1"/>
  <c r="Q36" i="20"/>
  <c r="P36" i="20"/>
  <c r="O36" i="20"/>
  <c r="N36" i="20"/>
  <c r="N9" i="20" s="1"/>
  <c r="M36" i="20"/>
  <c r="L36" i="20"/>
  <c r="K36" i="20"/>
  <c r="J36" i="20"/>
  <c r="J9" i="20" s="1"/>
  <c r="V35" i="20"/>
  <c r="X35" i="20" s="1"/>
  <c r="V34" i="20"/>
  <c r="X34" i="20" s="1"/>
  <c r="V33" i="20"/>
  <c r="X33" i="20" s="1"/>
  <c r="V32" i="20"/>
  <c r="X32" i="20" s="1"/>
  <c r="V31" i="20"/>
  <c r="X31" i="20" s="1"/>
  <c r="V30" i="20"/>
  <c r="X30" i="20" s="1"/>
  <c r="V29" i="20"/>
  <c r="X29" i="20" s="1"/>
  <c r="V28" i="20"/>
  <c r="X28" i="20" s="1"/>
  <c r="V27" i="20"/>
  <c r="X27" i="20" s="1"/>
  <c r="V26" i="20"/>
  <c r="X26" i="20" s="1"/>
  <c r="V24" i="20"/>
  <c r="X24" i="20" s="1"/>
  <c r="V23" i="20"/>
  <c r="X23" i="20" s="1"/>
  <c r="V22" i="20"/>
  <c r="X22" i="20" s="1"/>
  <c r="V21" i="20"/>
  <c r="X21" i="20" s="1"/>
  <c r="V20" i="20"/>
  <c r="X20" i="20" s="1"/>
  <c r="V19" i="20"/>
  <c r="X19" i="20" s="1"/>
  <c r="V18" i="20"/>
  <c r="X18" i="20" s="1"/>
  <c r="V17" i="20"/>
  <c r="X17" i="20" s="1"/>
  <c r="V16" i="20"/>
  <c r="X16" i="20" s="1"/>
  <c r="V15" i="20"/>
  <c r="X15" i="20" s="1"/>
  <c r="V14" i="20"/>
  <c r="X14" i="20" s="1"/>
  <c r="V13" i="20"/>
  <c r="X13" i="20" s="1"/>
  <c r="V12" i="20"/>
  <c r="X12" i="20" s="1"/>
  <c r="V11" i="20"/>
  <c r="X11" i="20" s="1"/>
  <c r="V10" i="20"/>
  <c r="X10" i="20" s="1"/>
  <c r="U9" i="20"/>
  <c r="T9" i="20"/>
  <c r="S9" i="20"/>
  <c r="Q9" i="20"/>
  <c r="P9" i="20"/>
  <c r="O9" i="20"/>
  <c r="M9" i="20"/>
  <c r="L9" i="20"/>
  <c r="K9" i="20"/>
  <c r="U55" i="19"/>
  <c r="T55" i="19"/>
  <c r="S55" i="19"/>
  <c r="R55" i="19"/>
  <c r="Q55" i="19"/>
  <c r="P55" i="19"/>
  <c r="O55" i="19"/>
  <c r="N55" i="19"/>
  <c r="M55" i="19"/>
  <c r="L55" i="19"/>
  <c r="K55" i="19"/>
  <c r="J55" i="19"/>
  <c r="V55" i="19" s="1"/>
  <c r="X55" i="19" s="1"/>
  <c r="W54" i="19"/>
  <c r="U54" i="19"/>
  <c r="T54" i="19"/>
  <c r="S54" i="19"/>
  <c r="R54" i="19"/>
  <c r="Q54" i="19"/>
  <c r="P54" i="19"/>
  <c r="O54" i="19"/>
  <c r="N54" i="19"/>
  <c r="M54" i="19"/>
  <c r="L54" i="19"/>
  <c r="K54" i="19"/>
  <c r="J54" i="19"/>
  <c r="V54" i="19" s="1"/>
  <c r="X54" i="19" s="1"/>
  <c r="X53" i="19"/>
  <c r="V53" i="19"/>
  <c r="X52" i="19"/>
  <c r="V52" i="19"/>
  <c r="X51" i="19"/>
  <c r="V51" i="19"/>
  <c r="X50" i="19"/>
  <c r="V50" i="19"/>
  <c r="X49" i="19"/>
  <c r="V49" i="19"/>
  <c r="X48" i="19"/>
  <c r="V48" i="19"/>
  <c r="X47" i="19"/>
  <c r="V47" i="19"/>
  <c r="X46" i="19"/>
  <c r="V46" i="19"/>
  <c r="X45" i="19"/>
  <c r="V45" i="19"/>
  <c r="X44" i="19"/>
  <c r="V44" i="19"/>
  <c r="X42" i="19"/>
  <c r="V42" i="19"/>
  <c r="X41" i="19"/>
  <c r="V41" i="19"/>
  <c r="U39" i="19"/>
  <c r="T39" i="19"/>
  <c r="S39" i="19"/>
  <c r="R39" i="19"/>
  <c r="Q39" i="19"/>
  <c r="P39" i="19"/>
  <c r="O39" i="19"/>
  <c r="N39" i="19"/>
  <c r="M39" i="19"/>
  <c r="L39" i="19"/>
  <c r="K39" i="19"/>
  <c r="J39" i="19"/>
  <c r="W38" i="19"/>
  <c r="U38" i="19"/>
  <c r="T38" i="19"/>
  <c r="S38" i="19"/>
  <c r="R38" i="19"/>
  <c r="Q38" i="19"/>
  <c r="P38" i="19"/>
  <c r="O38" i="19"/>
  <c r="N38" i="19"/>
  <c r="M38" i="19"/>
  <c r="L38" i="19"/>
  <c r="K38" i="19"/>
  <c r="J38" i="19"/>
  <c r="V38" i="19" s="1"/>
  <c r="X38" i="19" s="1"/>
  <c r="V37" i="19"/>
  <c r="X37" i="19" s="1"/>
  <c r="V36" i="19"/>
  <c r="X36" i="19" s="1"/>
  <c r="V35" i="19"/>
  <c r="X35" i="19" s="1"/>
  <c r="V34" i="19"/>
  <c r="X34" i="19" s="1"/>
  <c r="V33" i="19"/>
  <c r="X33" i="19" s="1"/>
  <c r="V32" i="19"/>
  <c r="X32" i="19" s="1"/>
  <c r="V31" i="19"/>
  <c r="X31" i="19" s="1"/>
  <c r="V30" i="19"/>
  <c r="X30" i="19" s="1"/>
  <c r="V29" i="19"/>
  <c r="X29" i="19" s="1"/>
  <c r="V28" i="19"/>
  <c r="X28" i="19" s="1"/>
  <c r="V26" i="19"/>
  <c r="X26" i="19" s="1"/>
  <c r="V25" i="19"/>
  <c r="X25" i="19" s="1"/>
  <c r="U23" i="19"/>
  <c r="T23" i="19"/>
  <c r="S23" i="19"/>
  <c r="R23" i="19"/>
  <c r="Q23" i="19"/>
  <c r="P23" i="19"/>
  <c r="O23" i="19"/>
  <c r="N23" i="19"/>
  <c r="M23" i="19"/>
  <c r="L23" i="19"/>
  <c r="K23" i="19"/>
  <c r="J23" i="19"/>
  <c r="W22" i="19"/>
  <c r="U22" i="19"/>
  <c r="T22" i="19"/>
  <c r="S22" i="19"/>
  <c r="R22" i="19"/>
  <c r="Q22" i="19"/>
  <c r="P22" i="19"/>
  <c r="O22" i="19"/>
  <c r="N22" i="19"/>
  <c r="M22" i="19"/>
  <c r="L22" i="19"/>
  <c r="K22" i="19"/>
  <c r="J22" i="19"/>
  <c r="X21" i="19"/>
  <c r="V21" i="19"/>
  <c r="X20" i="19"/>
  <c r="V20" i="19"/>
  <c r="X19" i="19"/>
  <c r="V19" i="19"/>
  <c r="X18" i="19"/>
  <c r="V18" i="19"/>
  <c r="X17" i="19"/>
  <c r="V17" i="19"/>
  <c r="X16" i="19"/>
  <c r="V16" i="19"/>
  <c r="X15" i="19"/>
  <c r="V15" i="19"/>
  <c r="X14" i="19"/>
  <c r="V14" i="19"/>
  <c r="X13" i="19"/>
  <c r="V13" i="19"/>
  <c r="X12" i="19"/>
  <c r="V12" i="19"/>
  <c r="X10" i="19"/>
  <c r="V10" i="19"/>
  <c r="X9" i="19"/>
  <c r="V9" i="19"/>
  <c r="X6" i="19"/>
  <c r="U89" i="18"/>
  <c r="T89" i="18"/>
  <c r="S89" i="18"/>
  <c r="R89" i="18"/>
  <c r="Q89" i="18"/>
  <c r="P89" i="18"/>
  <c r="O89" i="18"/>
  <c r="N89" i="18"/>
  <c r="M89" i="18"/>
  <c r="L89" i="18"/>
  <c r="K89" i="18"/>
  <c r="J89" i="18"/>
  <c r="W88" i="18"/>
  <c r="U88" i="18"/>
  <c r="T88" i="18"/>
  <c r="S88" i="18"/>
  <c r="R88" i="18"/>
  <c r="Q88" i="18"/>
  <c r="P88" i="18"/>
  <c r="O88" i="18"/>
  <c r="N88" i="18"/>
  <c r="M88" i="18"/>
  <c r="L88" i="18"/>
  <c r="K88" i="18"/>
  <c r="J88" i="18"/>
  <c r="V88" i="18" s="1"/>
  <c r="X88" i="18" s="1"/>
  <c r="V87" i="18"/>
  <c r="X87" i="18" s="1"/>
  <c r="V86" i="18"/>
  <c r="X86" i="18" s="1"/>
  <c r="V85" i="18"/>
  <c r="X85" i="18" s="1"/>
  <c r="V84" i="18"/>
  <c r="X84" i="18" s="1"/>
  <c r="V83" i="18"/>
  <c r="X83" i="18" s="1"/>
  <c r="V82" i="18"/>
  <c r="X82" i="18" s="1"/>
  <c r="V81" i="18"/>
  <c r="X81" i="18" s="1"/>
  <c r="V80" i="18"/>
  <c r="X80" i="18" s="1"/>
  <c r="V79" i="18"/>
  <c r="X79" i="18" s="1"/>
  <c r="V78" i="18"/>
  <c r="X78" i="18" s="1"/>
  <c r="V76" i="18"/>
  <c r="X76" i="18" s="1"/>
  <c r="V75" i="18"/>
  <c r="X75" i="18" s="1"/>
  <c r="U73" i="18"/>
  <c r="T73" i="18"/>
  <c r="S73" i="18"/>
  <c r="R73" i="18"/>
  <c r="Q73" i="18"/>
  <c r="P73" i="18"/>
  <c r="O73" i="18"/>
  <c r="N73" i="18"/>
  <c r="M73" i="18"/>
  <c r="L73" i="18"/>
  <c r="K73" i="18"/>
  <c r="J73" i="18"/>
  <c r="V73" i="18" s="1"/>
  <c r="X73" i="18" s="1"/>
  <c r="W72" i="18"/>
  <c r="U72" i="18"/>
  <c r="T72" i="18"/>
  <c r="S72" i="18"/>
  <c r="R72" i="18"/>
  <c r="Q72" i="18"/>
  <c r="P72" i="18"/>
  <c r="O72" i="18"/>
  <c r="N72" i="18"/>
  <c r="M72" i="18"/>
  <c r="L72" i="18"/>
  <c r="K72" i="18"/>
  <c r="J72" i="18"/>
  <c r="X71" i="18"/>
  <c r="V71" i="18"/>
  <c r="X70" i="18"/>
  <c r="V70" i="18"/>
  <c r="X69" i="18"/>
  <c r="V69" i="18"/>
  <c r="X68" i="18"/>
  <c r="V68" i="18"/>
  <c r="X67" i="18"/>
  <c r="V67" i="18"/>
  <c r="X66" i="18"/>
  <c r="V66" i="18"/>
  <c r="X65" i="18"/>
  <c r="V65" i="18"/>
  <c r="X64" i="18"/>
  <c r="V64" i="18"/>
  <c r="X63" i="18"/>
  <c r="V63" i="18"/>
  <c r="X62" i="18"/>
  <c r="V62" i="18"/>
  <c r="X60" i="18"/>
  <c r="V60" i="18"/>
  <c r="X59" i="18"/>
  <c r="V59" i="18"/>
  <c r="U57" i="18"/>
  <c r="T57" i="18"/>
  <c r="S57" i="18"/>
  <c r="R57" i="18"/>
  <c r="Q57" i="18"/>
  <c r="P57" i="18"/>
  <c r="O57" i="18"/>
  <c r="N57" i="18"/>
  <c r="M57" i="18"/>
  <c r="L57" i="18"/>
  <c r="K57" i="18"/>
  <c r="J57" i="18"/>
  <c r="W56" i="18"/>
  <c r="U56" i="18"/>
  <c r="T56" i="18"/>
  <c r="S56" i="18"/>
  <c r="R56" i="18"/>
  <c r="Q56" i="18"/>
  <c r="P56" i="18"/>
  <c r="O56" i="18"/>
  <c r="N56" i="18"/>
  <c r="M56" i="18"/>
  <c r="L56" i="18"/>
  <c r="K56" i="18"/>
  <c r="J56" i="18"/>
  <c r="V55" i="18"/>
  <c r="X55" i="18" s="1"/>
  <c r="V54" i="18"/>
  <c r="X54" i="18" s="1"/>
  <c r="V53" i="18"/>
  <c r="X53" i="18" s="1"/>
  <c r="V52" i="18"/>
  <c r="X52" i="18" s="1"/>
  <c r="V51" i="18"/>
  <c r="X51" i="18" s="1"/>
  <c r="V50" i="18"/>
  <c r="X50" i="18" s="1"/>
  <c r="V49" i="18"/>
  <c r="X49" i="18" s="1"/>
  <c r="V48" i="18"/>
  <c r="X48" i="18" s="1"/>
  <c r="V47" i="18"/>
  <c r="X47" i="18" s="1"/>
  <c r="V46" i="18"/>
  <c r="X46" i="18" s="1"/>
  <c r="V44" i="18"/>
  <c r="X44" i="18" s="1"/>
  <c r="V43" i="18"/>
  <c r="X43" i="18" s="1"/>
  <c r="U41" i="18"/>
  <c r="T41" i="18"/>
  <c r="S41" i="18"/>
  <c r="R41" i="18"/>
  <c r="Q41" i="18"/>
  <c r="P41" i="18"/>
  <c r="O41" i="18"/>
  <c r="N41" i="18"/>
  <c r="M41" i="18"/>
  <c r="L41" i="18"/>
  <c r="K41" i="18"/>
  <c r="J41" i="18"/>
  <c r="W40" i="18"/>
  <c r="U40" i="18"/>
  <c r="T40" i="18"/>
  <c r="S40" i="18"/>
  <c r="R40" i="18"/>
  <c r="Q40" i="18"/>
  <c r="P40" i="18"/>
  <c r="O40" i="18"/>
  <c r="N40" i="18"/>
  <c r="M40" i="18"/>
  <c r="L40" i="18"/>
  <c r="K40" i="18"/>
  <c r="J40" i="18"/>
  <c r="X39" i="18"/>
  <c r="V39" i="18"/>
  <c r="X38" i="18"/>
  <c r="V38" i="18"/>
  <c r="X37" i="18"/>
  <c r="V37" i="18"/>
  <c r="X36" i="18"/>
  <c r="V36" i="18"/>
  <c r="X35" i="18"/>
  <c r="V35" i="18"/>
  <c r="X34" i="18"/>
  <c r="V34" i="18"/>
  <c r="X33" i="18"/>
  <c r="V33" i="18"/>
  <c r="X32" i="18"/>
  <c r="V32" i="18"/>
  <c r="X31" i="18"/>
  <c r="V31" i="18"/>
  <c r="X30" i="18"/>
  <c r="V30" i="18"/>
  <c r="X28" i="18"/>
  <c r="V28" i="18"/>
  <c r="X27" i="18"/>
  <c r="V27" i="18"/>
  <c r="U25" i="18"/>
  <c r="T25" i="18"/>
  <c r="S25" i="18"/>
  <c r="R25" i="18"/>
  <c r="Q25" i="18"/>
  <c r="P25" i="18"/>
  <c r="O25" i="18"/>
  <c r="N25" i="18"/>
  <c r="M25" i="18"/>
  <c r="L25" i="18"/>
  <c r="K25" i="18"/>
  <c r="J25" i="18"/>
  <c r="V25" i="18" s="1"/>
  <c r="X25" i="18" s="1"/>
  <c r="W24" i="18"/>
  <c r="V24" i="18"/>
  <c r="X24" i="18" s="1"/>
  <c r="U24" i="18"/>
  <c r="T24" i="18"/>
  <c r="S24" i="18"/>
  <c r="R24" i="18"/>
  <c r="Q24" i="18"/>
  <c r="P24" i="18"/>
  <c r="O24" i="18"/>
  <c r="N24" i="18"/>
  <c r="M24" i="18"/>
  <c r="L24" i="18"/>
  <c r="K24" i="18"/>
  <c r="J24" i="18"/>
  <c r="V23" i="18"/>
  <c r="X23" i="18" s="1"/>
  <c r="V22" i="18"/>
  <c r="X22" i="18" s="1"/>
  <c r="V21" i="18"/>
  <c r="X21" i="18" s="1"/>
  <c r="V20" i="18"/>
  <c r="X20" i="18" s="1"/>
  <c r="V19" i="18"/>
  <c r="X19" i="18" s="1"/>
  <c r="V18" i="18"/>
  <c r="X18" i="18" s="1"/>
  <c r="V17" i="18"/>
  <c r="X17" i="18" s="1"/>
  <c r="V16" i="18"/>
  <c r="X16" i="18" s="1"/>
  <c r="V15" i="18"/>
  <c r="X15" i="18" s="1"/>
  <c r="V14" i="18"/>
  <c r="X14" i="18" s="1"/>
  <c r="V12" i="18"/>
  <c r="X12" i="18" s="1"/>
  <c r="X11" i="18"/>
  <c r="X10" i="18"/>
  <c r="V10" i="18"/>
  <c r="V9" i="18"/>
  <c r="X9" i="18" s="1"/>
  <c r="U81" i="17"/>
  <c r="T81" i="17"/>
  <c r="S81" i="17"/>
  <c r="R81" i="17"/>
  <c r="Q81" i="17"/>
  <c r="P81" i="17"/>
  <c r="O81" i="17"/>
  <c r="N81" i="17"/>
  <c r="M81" i="17"/>
  <c r="L81" i="17"/>
  <c r="K81" i="17"/>
  <c r="J81" i="17"/>
  <c r="W80" i="17"/>
  <c r="U80" i="17"/>
  <c r="T80" i="17"/>
  <c r="S80" i="17"/>
  <c r="R80" i="17"/>
  <c r="Q80" i="17"/>
  <c r="P80" i="17"/>
  <c r="O80" i="17"/>
  <c r="N80" i="17"/>
  <c r="M80" i="17"/>
  <c r="L80" i="17"/>
  <c r="K80" i="17"/>
  <c r="J80" i="17"/>
  <c r="V80" i="17" s="1"/>
  <c r="X80" i="17" s="1"/>
  <c r="V79" i="17"/>
  <c r="X79" i="17" s="1"/>
  <c r="V78" i="17"/>
  <c r="X78" i="17" s="1"/>
  <c r="X77" i="17"/>
  <c r="V77" i="17"/>
  <c r="V76" i="17"/>
  <c r="X76" i="17" s="1"/>
  <c r="X75" i="17"/>
  <c r="V75" i="17"/>
  <c r="V74" i="17"/>
  <c r="X74" i="17" s="1"/>
  <c r="X73" i="17"/>
  <c r="V73" i="17"/>
  <c r="V72" i="17"/>
  <c r="X72" i="17" s="1"/>
  <c r="X71" i="17"/>
  <c r="V71" i="17"/>
  <c r="V70" i="17"/>
  <c r="X70" i="17" s="1"/>
  <c r="X68" i="17"/>
  <c r="V68" i="17"/>
  <c r="V67" i="17"/>
  <c r="X67" i="17" s="1"/>
  <c r="U65" i="17"/>
  <c r="T65" i="17"/>
  <c r="S65" i="17"/>
  <c r="R65" i="17"/>
  <c r="Q65" i="17"/>
  <c r="P65" i="17"/>
  <c r="O65" i="17"/>
  <c r="N65" i="17"/>
  <c r="M65" i="17"/>
  <c r="L65" i="17"/>
  <c r="K65" i="17"/>
  <c r="J65" i="17"/>
  <c r="W64" i="17"/>
  <c r="U64" i="17"/>
  <c r="T64" i="17"/>
  <c r="S64" i="17"/>
  <c r="R64" i="17"/>
  <c r="Q64" i="17"/>
  <c r="P64" i="17"/>
  <c r="O64" i="17"/>
  <c r="N64" i="17"/>
  <c r="M64" i="17"/>
  <c r="L64" i="17"/>
  <c r="K64" i="17"/>
  <c r="J64" i="17"/>
  <c r="V64" i="17" s="1"/>
  <c r="X64" i="17" s="1"/>
  <c r="X63" i="17"/>
  <c r="V63" i="17"/>
  <c r="X62" i="17"/>
  <c r="V62" i="17"/>
  <c r="X61" i="17"/>
  <c r="V61" i="17"/>
  <c r="X60" i="17"/>
  <c r="V60" i="17"/>
  <c r="X59" i="17"/>
  <c r="V59" i="17"/>
  <c r="X58" i="17"/>
  <c r="V58" i="17"/>
  <c r="X57" i="17"/>
  <c r="V57" i="17"/>
  <c r="X56" i="17"/>
  <c r="V56" i="17"/>
  <c r="X55" i="17"/>
  <c r="V55" i="17"/>
  <c r="X54" i="17"/>
  <c r="V54" i="17"/>
  <c r="X52" i="17"/>
  <c r="V52" i="17"/>
  <c r="X51" i="17"/>
  <c r="V51" i="17"/>
  <c r="U49" i="17"/>
  <c r="T49" i="17"/>
  <c r="S49" i="17"/>
  <c r="R49" i="17"/>
  <c r="Q49" i="17"/>
  <c r="P49" i="17"/>
  <c r="O49" i="17"/>
  <c r="N49" i="17"/>
  <c r="M49" i="17"/>
  <c r="L49" i="17"/>
  <c r="K49" i="17"/>
  <c r="J49" i="17"/>
  <c r="V49" i="17" s="1"/>
  <c r="X49" i="17" s="1"/>
  <c r="W48" i="17"/>
  <c r="U48" i="17"/>
  <c r="T48" i="17"/>
  <c r="S48" i="17"/>
  <c r="R48" i="17"/>
  <c r="Q48" i="17"/>
  <c r="P48" i="17"/>
  <c r="O48" i="17"/>
  <c r="N48" i="17"/>
  <c r="M48" i="17"/>
  <c r="L48" i="17"/>
  <c r="K48" i="17"/>
  <c r="J48" i="17"/>
  <c r="V47" i="17"/>
  <c r="X47" i="17" s="1"/>
  <c r="X46" i="17"/>
  <c r="V46" i="17"/>
  <c r="V45" i="17"/>
  <c r="X45" i="17" s="1"/>
  <c r="X44" i="17"/>
  <c r="V44" i="17"/>
  <c r="V43" i="17"/>
  <c r="X43" i="17" s="1"/>
  <c r="X42" i="17"/>
  <c r="V42" i="17"/>
  <c r="V41" i="17"/>
  <c r="X41" i="17" s="1"/>
  <c r="X40" i="17"/>
  <c r="V40" i="17"/>
  <c r="V39" i="17"/>
  <c r="X39" i="17" s="1"/>
  <c r="X38" i="17"/>
  <c r="V38" i="17"/>
  <c r="V36" i="17"/>
  <c r="X36" i="17" s="1"/>
  <c r="X35" i="17"/>
  <c r="X4" i="17" s="1"/>
  <c r="V35" i="17"/>
  <c r="U33" i="17"/>
  <c r="T33" i="17"/>
  <c r="S33" i="17"/>
  <c r="R33" i="17"/>
  <c r="Q33" i="17"/>
  <c r="P33" i="17"/>
  <c r="O33" i="17"/>
  <c r="N33" i="17"/>
  <c r="M33" i="17"/>
  <c r="L33" i="17"/>
  <c r="K33" i="17"/>
  <c r="J33" i="17"/>
  <c r="V33" i="17" s="1"/>
  <c r="X33" i="17" s="1"/>
  <c r="W32" i="17"/>
  <c r="U32" i="17"/>
  <c r="T32" i="17"/>
  <c r="S32" i="17"/>
  <c r="R32" i="17"/>
  <c r="Q32" i="17"/>
  <c r="P32" i="17"/>
  <c r="O32" i="17"/>
  <c r="N32" i="17"/>
  <c r="M32" i="17"/>
  <c r="L32" i="17"/>
  <c r="K32" i="17"/>
  <c r="J32" i="17"/>
  <c r="X31" i="17"/>
  <c r="V31" i="17"/>
  <c r="X30" i="17"/>
  <c r="V30" i="17"/>
  <c r="X29" i="17"/>
  <c r="V29" i="17"/>
  <c r="X28" i="17"/>
  <c r="V28" i="17"/>
  <c r="X27" i="17"/>
  <c r="V27" i="17"/>
  <c r="X26" i="17"/>
  <c r="V26" i="17"/>
  <c r="X25" i="17"/>
  <c r="V25" i="17"/>
  <c r="X24" i="17"/>
  <c r="V24" i="17"/>
  <c r="X23" i="17"/>
  <c r="V23" i="17"/>
  <c r="X22" i="17"/>
  <c r="V22" i="17"/>
  <c r="X21" i="17"/>
  <c r="V21" i="17"/>
  <c r="X20" i="17"/>
  <c r="V20" i="17"/>
  <c r="X19" i="17"/>
  <c r="V19" i="17"/>
  <c r="X18" i="17"/>
  <c r="V18" i="17"/>
  <c r="X17" i="17"/>
  <c r="V17" i="17"/>
  <c r="X16" i="17"/>
  <c r="V16" i="17"/>
  <c r="X15" i="17"/>
  <c r="V15" i="17"/>
  <c r="X14" i="17"/>
  <c r="V14" i="17"/>
  <c r="X13" i="17"/>
  <c r="V13" i="17"/>
  <c r="X12" i="17"/>
  <c r="V12" i="17"/>
  <c r="X10" i="17"/>
  <c r="V10" i="17"/>
  <c r="X9" i="17"/>
  <c r="V9" i="17"/>
  <c r="X6" i="17"/>
  <c r="V110" i="16"/>
  <c r="X110" i="16" s="1"/>
  <c r="U110" i="16"/>
  <c r="W110" i="16" s="1"/>
  <c r="T110" i="16"/>
  <c r="S110" i="16"/>
  <c r="R110" i="16"/>
  <c r="Q110" i="16"/>
  <c r="P110" i="16"/>
  <c r="O110" i="16"/>
  <c r="N110" i="16"/>
  <c r="M110" i="16"/>
  <c r="L110" i="16"/>
  <c r="K110" i="16"/>
  <c r="J110" i="16"/>
  <c r="X109" i="16"/>
  <c r="W109" i="16"/>
  <c r="U109" i="16"/>
  <c r="T109" i="16"/>
  <c r="S109" i="16"/>
  <c r="R109" i="16"/>
  <c r="Q109" i="16"/>
  <c r="P109" i="16"/>
  <c r="O109" i="16"/>
  <c r="N109" i="16"/>
  <c r="M109" i="16"/>
  <c r="L109" i="16"/>
  <c r="K109" i="16"/>
  <c r="J109" i="16"/>
  <c r="V109" i="16" s="1"/>
  <c r="U98" i="16"/>
  <c r="T98" i="16"/>
  <c r="S98" i="16"/>
  <c r="R98" i="16"/>
  <c r="Q98" i="16"/>
  <c r="P98" i="16"/>
  <c r="O98" i="16"/>
  <c r="N98" i="16"/>
  <c r="M98" i="16"/>
  <c r="L98" i="16"/>
  <c r="K98" i="16"/>
  <c r="J98" i="16"/>
  <c r="V98" i="16" s="1"/>
  <c r="X98" i="16" s="1"/>
  <c r="U97" i="16"/>
  <c r="T97" i="16"/>
  <c r="S97" i="16"/>
  <c r="R97" i="16"/>
  <c r="Q97" i="16"/>
  <c r="P97" i="16"/>
  <c r="O97" i="16"/>
  <c r="N97" i="16"/>
  <c r="M97" i="16"/>
  <c r="L97" i="16"/>
  <c r="K97" i="16"/>
  <c r="J97" i="16"/>
  <c r="V96" i="16"/>
  <c r="V95" i="16"/>
  <c r="V94" i="16"/>
  <c r="V93" i="16"/>
  <c r="V92" i="16"/>
  <c r="V91" i="16"/>
  <c r="V90" i="16"/>
  <c r="V89" i="16"/>
  <c r="V88" i="16"/>
  <c r="V87" i="16"/>
  <c r="V86" i="16"/>
  <c r="V85" i="16"/>
  <c r="V84" i="16"/>
  <c r="V83" i="16"/>
  <c r="V82" i="16"/>
  <c r="V81" i="16"/>
  <c r="V80" i="16"/>
  <c r="V79" i="16"/>
  <c r="V78" i="16"/>
  <c r="V77" i="16"/>
  <c r="V75" i="16"/>
  <c r="V74" i="16"/>
  <c r="V73" i="16"/>
  <c r="V72" i="16"/>
  <c r="V71" i="16"/>
  <c r="V70" i="16"/>
  <c r="V69" i="16"/>
  <c r="V68" i="16"/>
  <c r="V67" i="16"/>
  <c r="V66" i="16"/>
  <c r="V65" i="16"/>
  <c r="V64" i="16"/>
  <c r="V63" i="16"/>
  <c r="V62" i="16"/>
  <c r="V60" i="16"/>
  <c r="V59" i="16"/>
  <c r="V58" i="16"/>
  <c r="V57" i="16"/>
  <c r="V55" i="16"/>
  <c r="V54" i="16"/>
  <c r="V53" i="16"/>
  <c r="V52" i="16"/>
  <c r="V51" i="16"/>
  <c r="V50" i="16"/>
  <c r="V49" i="16"/>
  <c r="V48" i="16"/>
  <c r="V47" i="16"/>
  <c r="V46" i="16"/>
  <c r="V45" i="16"/>
  <c r="V44" i="16"/>
  <c r="V43" i="16"/>
  <c r="V42" i="16"/>
  <c r="V41" i="16"/>
  <c r="V40" i="16"/>
  <c r="V39" i="16"/>
  <c r="V38" i="16"/>
  <c r="V37" i="16"/>
  <c r="V36" i="16"/>
  <c r="V35" i="16"/>
  <c r="V34" i="16"/>
  <c r="V33" i="16"/>
  <c r="V32" i="16"/>
  <c r="V31" i="16"/>
  <c r="V30" i="16"/>
  <c r="V29" i="16"/>
  <c r="V28" i="16"/>
  <c r="V27" i="16"/>
  <c r="V26" i="16"/>
  <c r="V24" i="16"/>
  <c r="V23" i="16"/>
  <c r="V22" i="16"/>
  <c r="V21" i="16"/>
  <c r="V20" i="16"/>
  <c r="V19" i="16"/>
  <c r="V18" i="16"/>
  <c r="AH17" i="16"/>
  <c r="V17" i="16"/>
  <c r="AO16" i="16"/>
  <c r="AN16" i="16"/>
  <c r="AM16" i="16"/>
  <c r="AL16" i="16"/>
  <c r="AK16" i="16"/>
  <c r="AJ16" i="16"/>
  <c r="AG16" i="16"/>
  <c r="AG18" i="16" s="1"/>
  <c r="AF16" i="16"/>
  <c r="V16" i="16"/>
  <c r="AH15" i="16"/>
  <c r="V15" i="16"/>
  <c r="AH14" i="16"/>
  <c r="V14" i="16"/>
  <c r="AH13" i="16"/>
  <c r="V13" i="16"/>
  <c r="AH12" i="16"/>
  <c r="AH11" i="16"/>
  <c r="AH10" i="16"/>
  <c r="V10" i="16"/>
  <c r="X10" i="16" s="1"/>
  <c r="X6" i="16" s="1"/>
  <c r="AH9" i="16"/>
  <c r="V9" i="16"/>
  <c r="X9" i="16" s="1"/>
  <c r="X4" i="16" s="1"/>
  <c r="AH8" i="16"/>
  <c r="AH7" i="16"/>
  <c r="AH6" i="16"/>
  <c r="AH5" i="16"/>
  <c r="U71" i="15"/>
  <c r="T71" i="15"/>
  <c r="S71" i="15"/>
  <c r="R71" i="15"/>
  <c r="Q71" i="15"/>
  <c r="P71" i="15"/>
  <c r="O71" i="15"/>
  <c r="N71" i="15"/>
  <c r="M71" i="15"/>
  <c r="L71" i="15"/>
  <c r="K71" i="15"/>
  <c r="J71" i="15"/>
  <c r="W70" i="15"/>
  <c r="U70" i="15"/>
  <c r="T70" i="15"/>
  <c r="S70" i="15"/>
  <c r="R70" i="15"/>
  <c r="Q70" i="15"/>
  <c r="P70" i="15"/>
  <c r="O70" i="15"/>
  <c r="N70" i="15"/>
  <c r="M70" i="15"/>
  <c r="L70" i="15"/>
  <c r="K70" i="15"/>
  <c r="J70" i="15"/>
  <c r="V69" i="15"/>
  <c r="X69" i="15" s="1"/>
  <c r="X68" i="15"/>
  <c r="V68" i="15"/>
  <c r="V67" i="15"/>
  <c r="X67" i="15" s="1"/>
  <c r="X66" i="15"/>
  <c r="V66" i="15"/>
  <c r="V65" i="15"/>
  <c r="X65" i="15" s="1"/>
  <c r="X64" i="15"/>
  <c r="V64" i="15"/>
  <c r="V63" i="15"/>
  <c r="X63" i="15" s="1"/>
  <c r="X62" i="15"/>
  <c r="V62" i="15"/>
  <c r="V61" i="15"/>
  <c r="X61" i="15" s="1"/>
  <c r="X60" i="15"/>
  <c r="V60" i="15"/>
  <c r="V58" i="15"/>
  <c r="X58" i="15" s="1"/>
  <c r="X57" i="15"/>
  <c r="V57" i="15"/>
  <c r="U55" i="15"/>
  <c r="T55" i="15"/>
  <c r="S55" i="15"/>
  <c r="R55" i="15"/>
  <c r="Q55" i="15"/>
  <c r="P55" i="15"/>
  <c r="O55" i="15"/>
  <c r="N55" i="15"/>
  <c r="M55" i="15"/>
  <c r="L55" i="15"/>
  <c r="K55" i="15"/>
  <c r="J55" i="15"/>
  <c r="V55" i="15" s="1"/>
  <c r="X55" i="15" s="1"/>
  <c r="W54" i="15"/>
  <c r="U54" i="15"/>
  <c r="T54" i="15"/>
  <c r="S54" i="15"/>
  <c r="R54" i="15"/>
  <c r="Q54" i="15"/>
  <c r="P54" i="15"/>
  <c r="O54" i="15"/>
  <c r="N54" i="15"/>
  <c r="M54" i="15"/>
  <c r="L54" i="15"/>
  <c r="K54" i="15"/>
  <c r="J54" i="15"/>
  <c r="V53" i="15"/>
  <c r="X53" i="15" s="1"/>
  <c r="V52" i="15"/>
  <c r="X52" i="15" s="1"/>
  <c r="X51" i="15"/>
  <c r="V51" i="15"/>
  <c r="V50" i="15"/>
  <c r="X50" i="15" s="1"/>
  <c r="X49" i="15"/>
  <c r="V49" i="15"/>
  <c r="V48" i="15"/>
  <c r="X48" i="15" s="1"/>
  <c r="X47" i="15"/>
  <c r="V47" i="15"/>
  <c r="V46" i="15"/>
  <c r="X46" i="15" s="1"/>
  <c r="V45" i="15"/>
  <c r="X45" i="15" s="1"/>
  <c r="V44" i="15"/>
  <c r="X44" i="15" s="1"/>
  <c r="X42" i="15"/>
  <c r="V42" i="15"/>
  <c r="V41" i="15"/>
  <c r="X41" i="15" s="1"/>
  <c r="U39" i="15"/>
  <c r="T39" i="15"/>
  <c r="S39" i="15"/>
  <c r="R39" i="15"/>
  <c r="Q39" i="15"/>
  <c r="P39" i="15"/>
  <c r="O39" i="15"/>
  <c r="N39" i="15"/>
  <c r="M39" i="15"/>
  <c r="L39" i="15"/>
  <c r="K39" i="15"/>
  <c r="J39" i="15"/>
  <c r="V39" i="15" s="1"/>
  <c r="X39" i="15" s="1"/>
  <c r="W38" i="15"/>
  <c r="U38" i="15"/>
  <c r="T38" i="15"/>
  <c r="S38" i="15"/>
  <c r="R38" i="15"/>
  <c r="Q38" i="15"/>
  <c r="P38" i="15"/>
  <c r="O38" i="15"/>
  <c r="N38" i="15"/>
  <c r="M38" i="15"/>
  <c r="L38" i="15"/>
  <c r="K38" i="15"/>
  <c r="J38" i="15"/>
  <c r="V38" i="15" s="1"/>
  <c r="X38" i="15" s="1"/>
  <c r="X37" i="15"/>
  <c r="V37" i="15"/>
  <c r="V36" i="15"/>
  <c r="X36" i="15" s="1"/>
  <c r="X35" i="15"/>
  <c r="V35" i="15"/>
  <c r="V34" i="15"/>
  <c r="X34" i="15" s="1"/>
  <c r="X33" i="15"/>
  <c r="V33" i="15"/>
  <c r="V32" i="15"/>
  <c r="X32" i="15" s="1"/>
  <c r="X31" i="15"/>
  <c r="V31" i="15"/>
  <c r="V30" i="15"/>
  <c r="X30" i="15" s="1"/>
  <c r="X29" i="15"/>
  <c r="V29" i="15"/>
  <c r="V28" i="15"/>
  <c r="X28" i="15" s="1"/>
  <c r="X26" i="15"/>
  <c r="V26" i="15"/>
  <c r="V25" i="15"/>
  <c r="X25" i="15" s="1"/>
  <c r="U23" i="15"/>
  <c r="T23" i="15"/>
  <c r="S23" i="15"/>
  <c r="R23" i="15"/>
  <c r="Q23" i="15"/>
  <c r="P23" i="15"/>
  <c r="O23" i="15"/>
  <c r="N23" i="15"/>
  <c r="M23" i="15"/>
  <c r="L23" i="15"/>
  <c r="K23" i="15"/>
  <c r="J23" i="15"/>
  <c r="W22" i="15"/>
  <c r="U22" i="15"/>
  <c r="T22" i="15"/>
  <c r="S22" i="15"/>
  <c r="R22" i="15"/>
  <c r="Q22" i="15"/>
  <c r="P22" i="15"/>
  <c r="O22" i="15"/>
  <c r="N22" i="15"/>
  <c r="M22" i="15"/>
  <c r="L22" i="15"/>
  <c r="K22" i="15"/>
  <c r="J22" i="15"/>
  <c r="V22" i="15" s="1"/>
  <c r="X22" i="15" s="1"/>
  <c r="V21" i="15"/>
  <c r="X21" i="15" s="1"/>
  <c r="V20" i="15"/>
  <c r="X20" i="15" s="1"/>
  <c r="V19" i="15"/>
  <c r="X19" i="15" s="1"/>
  <c r="X18" i="15"/>
  <c r="V18" i="15"/>
  <c r="V17" i="15"/>
  <c r="X17" i="15" s="1"/>
  <c r="X16" i="15"/>
  <c r="V16" i="15"/>
  <c r="V15" i="15"/>
  <c r="X15" i="15" s="1"/>
  <c r="X14" i="15"/>
  <c r="V14" i="15"/>
  <c r="V13" i="15"/>
  <c r="X13" i="15" s="1"/>
  <c r="V12" i="15"/>
  <c r="X12" i="15" s="1"/>
  <c r="V10" i="15"/>
  <c r="X10" i="15" s="1"/>
  <c r="X6" i="15" s="1"/>
  <c r="X9" i="15"/>
  <c r="V9" i="15"/>
  <c r="U125" i="14"/>
  <c r="T125" i="14"/>
  <c r="S125" i="14"/>
  <c r="R125" i="14"/>
  <c r="Q125" i="14"/>
  <c r="P125" i="14"/>
  <c r="O125" i="14"/>
  <c r="N125" i="14"/>
  <c r="M125" i="14"/>
  <c r="L125" i="14"/>
  <c r="K125" i="14"/>
  <c r="J125" i="14"/>
  <c r="W124" i="14"/>
  <c r="U124" i="14"/>
  <c r="T124" i="14"/>
  <c r="S124" i="14"/>
  <c r="R124" i="14"/>
  <c r="Q124" i="14"/>
  <c r="P124" i="14"/>
  <c r="O124" i="14"/>
  <c r="N124" i="14"/>
  <c r="M124" i="14"/>
  <c r="L124" i="14"/>
  <c r="K124" i="14"/>
  <c r="J124" i="14"/>
  <c r="V124" i="14" s="1"/>
  <c r="X124" i="14" s="1"/>
  <c r="V123" i="14"/>
  <c r="X123" i="14" s="1"/>
  <c r="V122" i="14"/>
  <c r="X122" i="14" s="1"/>
  <c r="X121" i="14"/>
  <c r="V121" i="14"/>
  <c r="V120" i="14"/>
  <c r="X120" i="14" s="1"/>
  <c r="X119" i="14"/>
  <c r="V119" i="14"/>
  <c r="V118" i="14"/>
  <c r="X118" i="14" s="1"/>
  <c r="X117" i="14"/>
  <c r="V117" i="14"/>
  <c r="V116" i="14"/>
  <c r="X116" i="14" s="1"/>
  <c r="X115" i="14"/>
  <c r="V115" i="14"/>
  <c r="V114" i="14"/>
  <c r="X114" i="14" s="1"/>
  <c r="X112" i="14"/>
  <c r="V112" i="14"/>
  <c r="X111" i="14"/>
  <c r="V109" i="14"/>
  <c r="W108" i="14"/>
  <c r="U108" i="14"/>
  <c r="T108" i="14"/>
  <c r="S108" i="14"/>
  <c r="R108" i="14"/>
  <c r="Q108" i="14"/>
  <c r="P108" i="14"/>
  <c r="O108" i="14"/>
  <c r="N108" i="14"/>
  <c r="M108" i="14"/>
  <c r="L108" i="14"/>
  <c r="K108" i="14"/>
  <c r="J108" i="14"/>
  <c r="V107" i="14"/>
  <c r="V106" i="14"/>
  <c r="V105" i="14"/>
  <c r="V104" i="14"/>
  <c r="V103" i="14"/>
  <c r="V102" i="14"/>
  <c r="V101" i="14"/>
  <c r="V100" i="14"/>
  <c r="V99" i="14"/>
  <c r="V98" i="14"/>
  <c r="V97" i="14"/>
  <c r="V96" i="14"/>
  <c r="V95" i="14"/>
  <c r="V94" i="14"/>
  <c r="V93" i="14"/>
  <c r="V92" i="14"/>
  <c r="V91" i="14"/>
  <c r="V90" i="14"/>
  <c r="V89" i="14"/>
  <c r="V88" i="14"/>
  <c r="V87" i="14"/>
  <c r="V86" i="14"/>
  <c r="V85" i="14"/>
  <c r="V84" i="14"/>
  <c r="V83" i="14"/>
  <c r="V82" i="14"/>
  <c r="V81" i="14"/>
  <c r="V80" i="14"/>
  <c r="V79" i="14"/>
  <c r="V78" i="14"/>
  <c r="V77" i="14"/>
  <c r="V76" i="14"/>
  <c r="V75" i="14"/>
  <c r="V74" i="14"/>
  <c r="V73" i="14"/>
  <c r="V72" i="14"/>
  <c r="V71" i="14"/>
  <c r="V70" i="14"/>
  <c r="V69" i="14"/>
  <c r="V68" i="14"/>
  <c r="V67" i="14"/>
  <c r="V66" i="14"/>
  <c r="X64" i="14"/>
  <c r="V64" i="14"/>
  <c r="X63" i="14"/>
  <c r="V63" i="14"/>
  <c r="U61" i="14"/>
  <c r="T61" i="14"/>
  <c r="S61" i="14"/>
  <c r="R61" i="14"/>
  <c r="Q61" i="14"/>
  <c r="P61" i="14"/>
  <c r="O61" i="14"/>
  <c r="N61" i="14"/>
  <c r="M61" i="14"/>
  <c r="L61" i="14"/>
  <c r="K61" i="14"/>
  <c r="J61" i="14"/>
  <c r="W60" i="14"/>
  <c r="U60" i="14"/>
  <c r="T60" i="14"/>
  <c r="S60" i="14"/>
  <c r="R60" i="14"/>
  <c r="Q60" i="14"/>
  <c r="P60" i="14"/>
  <c r="O60" i="14"/>
  <c r="N60" i="14"/>
  <c r="M60" i="14"/>
  <c r="L60" i="14"/>
  <c r="K60" i="14"/>
  <c r="J60" i="14"/>
  <c r="V60" i="14" s="1"/>
  <c r="V59" i="14"/>
  <c r="X59" i="14" s="1"/>
  <c r="X58" i="14"/>
  <c r="V58" i="14"/>
  <c r="V57" i="14"/>
  <c r="X57" i="14" s="1"/>
  <c r="X56" i="14"/>
  <c r="V56" i="14"/>
  <c r="V55" i="14"/>
  <c r="X55" i="14" s="1"/>
  <c r="X54" i="14"/>
  <c r="V54" i="14"/>
  <c r="V53" i="14"/>
  <c r="X53" i="14" s="1"/>
  <c r="X52" i="14"/>
  <c r="V52" i="14"/>
  <c r="V51" i="14"/>
  <c r="X51" i="14" s="1"/>
  <c r="X50" i="14"/>
  <c r="V50" i="14"/>
  <c r="V49" i="14"/>
  <c r="X49" i="14" s="1"/>
  <c r="X48" i="14"/>
  <c r="V48" i="14"/>
  <c r="V47" i="14"/>
  <c r="X47" i="14" s="1"/>
  <c r="X46" i="14"/>
  <c r="V46" i="14"/>
  <c r="V45" i="14"/>
  <c r="X45" i="14" s="1"/>
  <c r="X44" i="14"/>
  <c r="V44" i="14"/>
  <c r="V43" i="14"/>
  <c r="X43" i="14" s="1"/>
  <c r="V42" i="14"/>
  <c r="V41" i="14"/>
  <c r="X41" i="14" s="1"/>
  <c r="X40" i="14"/>
  <c r="V40" i="14"/>
  <c r="V39" i="14"/>
  <c r="X39" i="14" s="1"/>
  <c r="V38" i="14"/>
  <c r="X38" i="14" s="1"/>
  <c r="V37" i="14"/>
  <c r="X37" i="14" s="1"/>
  <c r="X36" i="14"/>
  <c r="V36" i="14"/>
  <c r="V35" i="14"/>
  <c r="X35" i="14" s="1"/>
  <c r="X34" i="14"/>
  <c r="V34" i="14"/>
  <c r="V32" i="14"/>
  <c r="X32" i="14" s="1"/>
  <c r="V31" i="14"/>
  <c r="X31" i="14" s="1"/>
  <c r="U29" i="14"/>
  <c r="T29" i="14"/>
  <c r="S29" i="14"/>
  <c r="R29" i="14"/>
  <c r="Q29" i="14"/>
  <c r="P29" i="14"/>
  <c r="O29" i="14"/>
  <c r="N29" i="14"/>
  <c r="M29" i="14"/>
  <c r="L29" i="14"/>
  <c r="K29" i="14"/>
  <c r="J29" i="14"/>
  <c r="V29" i="14" s="1"/>
  <c r="X29" i="14" s="1"/>
  <c r="W28" i="14"/>
  <c r="U28" i="14"/>
  <c r="T28" i="14"/>
  <c r="S28" i="14"/>
  <c r="R28" i="14"/>
  <c r="Q28" i="14"/>
  <c r="P28" i="14"/>
  <c r="O28" i="14"/>
  <c r="N28" i="14"/>
  <c r="M28" i="14"/>
  <c r="L28" i="14"/>
  <c r="K28" i="14"/>
  <c r="J28" i="14"/>
  <c r="V27" i="14"/>
  <c r="X27" i="14" s="1"/>
  <c r="X26" i="14"/>
  <c r="V26" i="14"/>
  <c r="V25" i="14"/>
  <c r="X25" i="14" s="1"/>
  <c r="X24" i="14"/>
  <c r="V24" i="14"/>
  <c r="V23" i="14"/>
  <c r="X23" i="14" s="1"/>
  <c r="X22" i="14"/>
  <c r="V22" i="14"/>
  <c r="V21" i="14"/>
  <c r="X21" i="14" s="1"/>
  <c r="X20" i="14"/>
  <c r="V20" i="14"/>
  <c r="V19" i="14"/>
  <c r="X19" i="14" s="1"/>
  <c r="X18" i="14"/>
  <c r="V18" i="14"/>
  <c r="V17" i="14"/>
  <c r="X17" i="14" s="1"/>
  <c r="X16" i="14"/>
  <c r="V16" i="14"/>
  <c r="V15" i="14"/>
  <c r="X15" i="14" s="1"/>
  <c r="X14" i="14"/>
  <c r="V14" i="14"/>
  <c r="V13" i="14"/>
  <c r="X13" i="14" s="1"/>
  <c r="X12" i="14"/>
  <c r="V12" i="14"/>
  <c r="V10" i="14"/>
  <c r="X10" i="14" s="1"/>
  <c r="X6" i="14" s="1"/>
  <c r="X9" i="14"/>
  <c r="V9" i="14"/>
  <c r="U39" i="13"/>
  <c r="T39" i="13"/>
  <c r="S39" i="13"/>
  <c r="R39" i="13"/>
  <c r="Q39" i="13"/>
  <c r="P39" i="13"/>
  <c r="O39" i="13"/>
  <c r="N39" i="13"/>
  <c r="M39" i="13"/>
  <c r="L39" i="13"/>
  <c r="K39" i="13"/>
  <c r="J39" i="13"/>
  <c r="V39" i="13" s="1"/>
  <c r="X39" i="13" s="1"/>
  <c r="W38" i="13"/>
  <c r="U38" i="13"/>
  <c r="T38" i="13"/>
  <c r="S38" i="13"/>
  <c r="R38" i="13"/>
  <c r="Q38" i="13"/>
  <c r="P38" i="13"/>
  <c r="O38" i="13"/>
  <c r="N38" i="13"/>
  <c r="M38" i="13"/>
  <c r="L38" i="13"/>
  <c r="K38" i="13"/>
  <c r="J38" i="13"/>
  <c r="V37" i="13"/>
  <c r="X37" i="13" s="1"/>
  <c r="X36" i="13"/>
  <c r="V36" i="13"/>
  <c r="V35" i="13"/>
  <c r="X35" i="13" s="1"/>
  <c r="X34" i="13"/>
  <c r="V34" i="13"/>
  <c r="V33" i="13"/>
  <c r="X33" i="13" s="1"/>
  <c r="X32" i="13"/>
  <c r="V32" i="13"/>
  <c r="V31" i="13"/>
  <c r="X31" i="13" s="1"/>
  <c r="X30" i="13"/>
  <c r="V30" i="13"/>
  <c r="V29" i="13"/>
  <c r="X29" i="13" s="1"/>
  <c r="X28" i="13"/>
  <c r="V28" i="13"/>
  <c r="V26" i="13"/>
  <c r="X26" i="13" s="1"/>
  <c r="X25" i="13"/>
  <c r="V25" i="13"/>
  <c r="U23" i="13"/>
  <c r="T23" i="13"/>
  <c r="S23" i="13"/>
  <c r="R23" i="13"/>
  <c r="Q23" i="13"/>
  <c r="P23" i="13"/>
  <c r="O23" i="13"/>
  <c r="N23" i="13"/>
  <c r="M23" i="13"/>
  <c r="L23" i="13"/>
  <c r="K23" i="13"/>
  <c r="J23" i="13"/>
  <c r="V23" i="13" s="1"/>
  <c r="X23" i="13" s="1"/>
  <c r="W22" i="13"/>
  <c r="U22" i="13"/>
  <c r="T22" i="13"/>
  <c r="S22" i="13"/>
  <c r="R22" i="13"/>
  <c r="Q22" i="13"/>
  <c r="P22" i="13"/>
  <c r="O22" i="13"/>
  <c r="N22" i="13"/>
  <c r="M22" i="13"/>
  <c r="L22" i="13"/>
  <c r="K22" i="13"/>
  <c r="J22" i="13"/>
  <c r="X21" i="13"/>
  <c r="V21" i="13"/>
  <c r="X20" i="13"/>
  <c r="V20" i="13"/>
  <c r="X19" i="13"/>
  <c r="V19" i="13"/>
  <c r="X18" i="13"/>
  <c r="V18" i="13"/>
  <c r="X17" i="13"/>
  <c r="V17" i="13"/>
  <c r="X16" i="13"/>
  <c r="V16" i="13"/>
  <c r="X15" i="13"/>
  <c r="V15" i="13"/>
  <c r="X14" i="13"/>
  <c r="V14" i="13"/>
  <c r="X13" i="13"/>
  <c r="V13" i="13"/>
  <c r="X12" i="13"/>
  <c r="V12" i="13"/>
  <c r="X10" i="13"/>
  <c r="X6" i="13" s="1"/>
  <c r="V10" i="13"/>
  <c r="X9" i="13"/>
  <c r="V9" i="13"/>
  <c r="X4" i="13"/>
  <c r="U39" i="12"/>
  <c r="T39" i="12"/>
  <c r="S39" i="12"/>
  <c r="R39" i="12"/>
  <c r="Q39" i="12"/>
  <c r="P39" i="12"/>
  <c r="O39" i="12"/>
  <c r="N39" i="12"/>
  <c r="M39" i="12"/>
  <c r="L39" i="12"/>
  <c r="K39" i="12"/>
  <c r="J39" i="12"/>
  <c r="W38" i="12"/>
  <c r="U38" i="12"/>
  <c r="T38" i="12"/>
  <c r="S38" i="12"/>
  <c r="R38" i="12"/>
  <c r="Q38" i="12"/>
  <c r="P38" i="12"/>
  <c r="O38" i="12"/>
  <c r="N38" i="12"/>
  <c r="M38" i="12"/>
  <c r="L38" i="12"/>
  <c r="K38" i="12"/>
  <c r="J38" i="12"/>
  <c r="V38" i="12" s="1"/>
  <c r="X38" i="12" s="1"/>
  <c r="V37" i="12"/>
  <c r="X37" i="12" s="1"/>
  <c r="X36" i="12"/>
  <c r="V36" i="12"/>
  <c r="V35" i="12"/>
  <c r="X35" i="12" s="1"/>
  <c r="X34" i="12"/>
  <c r="V34" i="12"/>
  <c r="V33" i="12"/>
  <c r="X33" i="12" s="1"/>
  <c r="X32" i="12"/>
  <c r="V32" i="12"/>
  <c r="V31" i="12"/>
  <c r="X31" i="12" s="1"/>
  <c r="X30" i="12"/>
  <c r="V30" i="12"/>
  <c r="V29" i="12"/>
  <c r="X29" i="12" s="1"/>
  <c r="X28" i="12"/>
  <c r="V28" i="12"/>
  <c r="V26" i="12"/>
  <c r="X26" i="12" s="1"/>
  <c r="X25" i="12"/>
  <c r="V25" i="12"/>
  <c r="U23" i="12"/>
  <c r="T23" i="12"/>
  <c r="S23" i="12"/>
  <c r="R23" i="12"/>
  <c r="Q23" i="12"/>
  <c r="P23" i="12"/>
  <c r="O23" i="12"/>
  <c r="N23" i="12"/>
  <c r="M23" i="12"/>
  <c r="L23" i="12"/>
  <c r="K23" i="12"/>
  <c r="J23" i="12"/>
  <c r="V23" i="12" s="1"/>
  <c r="X23" i="12" s="1"/>
  <c r="W22" i="12"/>
  <c r="P22" i="12"/>
  <c r="V21" i="12"/>
  <c r="X21" i="12" s="1"/>
  <c r="X20" i="12"/>
  <c r="V20" i="12"/>
  <c r="V19" i="12"/>
  <c r="X19" i="12" s="1"/>
  <c r="X18" i="12"/>
  <c r="V18" i="12"/>
  <c r="V17" i="12"/>
  <c r="X17" i="12" s="1"/>
  <c r="Z16" i="12"/>
  <c r="V16" i="12"/>
  <c r="X16" i="12" s="1"/>
  <c r="X15" i="12"/>
  <c r="V15" i="12"/>
  <c r="V14" i="12"/>
  <c r="X14" i="12" s="1"/>
  <c r="X13" i="12"/>
  <c r="V13" i="12"/>
  <c r="V12" i="12"/>
  <c r="X10" i="12"/>
  <c r="V10" i="12"/>
  <c r="V9" i="12"/>
  <c r="X9" i="12" s="1"/>
  <c r="X6" i="12"/>
  <c r="U175" i="11"/>
  <c r="U164" i="11" s="1"/>
  <c r="T175" i="11"/>
  <c r="S175" i="11"/>
  <c r="R175" i="11"/>
  <c r="Q175" i="11"/>
  <c r="Q164" i="11" s="1"/>
  <c r="P175" i="11"/>
  <c r="O175" i="11"/>
  <c r="N175" i="11"/>
  <c r="M175" i="11"/>
  <c r="M164" i="11" s="1"/>
  <c r="L175" i="11"/>
  <c r="K175" i="11"/>
  <c r="J175" i="11"/>
  <c r="V175" i="11" s="1"/>
  <c r="X175" i="11" s="1"/>
  <c r="W174" i="11"/>
  <c r="U174" i="11"/>
  <c r="T174" i="11"/>
  <c r="S174" i="11"/>
  <c r="R174" i="11"/>
  <c r="Q174" i="11"/>
  <c r="P174" i="11"/>
  <c r="O174" i="11"/>
  <c r="N174" i="11"/>
  <c r="M174" i="11"/>
  <c r="L174" i="11"/>
  <c r="K174" i="11"/>
  <c r="J174" i="11"/>
  <c r="X173" i="11"/>
  <c r="V173" i="11"/>
  <c r="V172" i="11"/>
  <c r="X172" i="11" s="1"/>
  <c r="V171" i="11"/>
  <c r="X171" i="11" s="1"/>
  <c r="V170" i="11"/>
  <c r="X170" i="11" s="1"/>
  <c r="V169" i="11"/>
  <c r="X169" i="11" s="1"/>
  <c r="V168" i="11"/>
  <c r="X168" i="11" s="1"/>
  <c r="V167" i="11"/>
  <c r="X167" i="11" s="1"/>
  <c r="V166" i="11"/>
  <c r="X166" i="11" s="1"/>
  <c r="T164" i="11"/>
  <c r="S164" i="11"/>
  <c r="R164" i="11"/>
  <c r="P164" i="11"/>
  <c r="O164" i="11"/>
  <c r="N164" i="11"/>
  <c r="L164" i="11"/>
  <c r="K164" i="11"/>
  <c r="J164" i="11"/>
  <c r="V163" i="11"/>
  <c r="X163" i="11" s="1"/>
  <c r="U161" i="11"/>
  <c r="T161" i="11"/>
  <c r="S161" i="11"/>
  <c r="R161" i="11"/>
  <c r="Q161" i="11"/>
  <c r="P161" i="11"/>
  <c r="O161" i="11"/>
  <c r="N161" i="11"/>
  <c r="M161" i="11"/>
  <c r="L161" i="11"/>
  <c r="K161" i="11"/>
  <c r="J161" i="11"/>
  <c r="U160" i="11"/>
  <c r="T160" i="11"/>
  <c r="S160" i="11"/>
  <c r="R160" i="11"/>
  <c r="Q160" i="11"/>
  <c r="P160" i="11"/>
  <c r="O160" i="11"/>
  <c r="N160" i="11"/>
  <c r="M160" i="11"/>
  <c r="L160" i="11"/>
  <c r="K160" i="11"/>
  <c r="J160" i="11"/>
  <c r="X159" i="11"/>
  <c r="X158" i="11"/>
  <c r="V157" i="11"/>
  <c r="X157" i="11" s="1"/>
  <c r="V156" i="11"/>
  <c r="X156" i="11" s="1"/>
  <c r="V155" i="11"/>
  <c r="X155" i="11" s="1"/>
  <c r="X154" i="11"/>
  <c r="V154" i="11"/>
  <c r="V153" i="11"/>
  <c r="X153" i="11" s="1"/>
  <c r="V152" i="11"/>
  <c r="X152" i="11" s="1"/>
  <c r="V151" i="11"/>
  <c r="X151" i="11" s="1"/>
  <c r="V150" i="11"/>
  <c r="X150" i="11" s="1"/>
  <c r="V148" i="11"/>
  <c r="X148" i="11" s="1"/>
  <c r="V147" i="11"/>
  <c r="X147" i="11" s="1"/>
  <c r="U145" i="11"/>
  <c r="T145" i="11"/>
  <c r="T132" i="11" s="1"/>
  <c r="S145" i="11"/>
  <c r="R145" i="11"/>
  <c r="Q145" i="11"/>
  <c r="P145" i="11"/>
  <c r="P132" i="11" s="1"/>
  <c r="O145" i="11"/>
  <c r="N145" i="11"/>
  <c r="M145" i="11"/>
  <c r="L145" i="11"/>
  <c r="L132" i="11" s="1"/>
  <c r="K145" i="11"/>
  <c r="J145" i="11"/>
  <c r="U144" i="11"/>
  <c r="T144" i="11"/>
  <c r="S144" i="11"/>
  <c r="R144" i="11"/>
  <c r="R131" i="11" s="1"/>
  <c r="Q144" i="11"/>
  <c r="P144" i="11"/>
  <c r="O144" i="11"/>
  <c r="N144" i="11"/>
  <c r="N131" i="11" s="1"/>
  <c r="M144" i="11"/>
  <c r="L144" i="11"/>
  <c r="K144" i="11"/>
  <c r="J144" i="11"/>
  <c r="J131" i="11" s="1"/>
  <c r="V143" i="11"/>
  <c r="X143" i="11" s="1"/>
  <c r="V142" i="11"/>
  <c r="X142" i="11" s="1"/>
  <c r="X141" i="11"/>
  <c r="V141" i="11"/>
  <c r="V140" i="11"/>
  <c r="X140" i="11" s="1"/>
  <c r="X139" i="11"/>
  <c r="V139" i="11"/>
  <c r="V138" i="11"/>
  <c r="X138" i="11" s="1"/>
  <c r="X137" i="11"/>
  <c r="V137" i="11"/>
  <c r="V136" i="11"/>
  <c r="X136" i="11" s="1"/>
  <c r="X135" i="11"/>
  <c r="V135" i="11"/>
  <c r="V134" i="11"/>
  <c r="X134" i="11" s="1"/>
  <c r="U132" i="11"/>
  <c r="S132" i="11"/>
  <c r="R132" i="11"/>
  <c r="Q132" i="11"/>
  <c r="O132" i="11"/>
  <c r="N132" i="11"/>
  <c r="M132" i="11"/>
  <c r="K132" i="11"/>
  <c r="J132" i="11"/>
  <c r="U131" i="11"/>
  <c r="T131" i="11"/>
  <c r="S131" i="11"/>
  <c r="Q131" i="11"/>
  <c r="P131" i="11"/>
  <c r="O131" i="11"/>
  <c r="M131" i="11"/>
  <c r="L131" i="11"/>
  <c r="K131" i="11"/>
  <c r="V129" i="11"/>
  <c r="X129" i="11" s="1"/>
  <c r="X128" i="11"/>
  <c r="X127" i="11"/>
  <c r="V127" i="11"/>
  <c r="X126" i="11"/>
  <c r="V124" i="11"/>
  <c r="X124" i="11" s="1"/>
  <c r="X123" i="11"/>
  <c r="U121" i="11"/>
  <c r="T121" i="11"/>
  <c r="S121" i="11"/>
  <c r="R121" i="11"/>
  <c r="Q121" i="11"/>
  <c r="P121" i="11"/>
  <c r="O121" i="11"/>
  <c r="N121" i="11"/>
  <c r="M121" i="11"/>
  <c r="L121" i="11"/>
  <c r="K121" i="11"/>
  <c r="J121" i="11"/>
  <c r="U120" i="11"/>
  <c r="U115" i="11" s="1"/>
  <c r="T120" i="11"/>
  <c r="S120" i="11"/>
  <c r="R120" i="11"/>
  <c r="R115" i="11" s="1"/>
  <c r="Q120" i="11"/>
  <c r="P120" i="11"/>
  <c r="O120" i="11"/>
  <c r="N120" i="11"/>
  <c r="N115" i="11" s="1"/>
  <c r="M120" i="11"/>
  <c r="L120" i="11"/>
  <c r="K120" i="11"/>
  <c r="J120" i="11"/>
  <c r="J115" i="11" s="1"/>
  <c r="V119" i="11"/>
  <c r="V118" i="11"/>
  <c r="T115" i="11"/>
  <c r="S115" i="11"/>
  <c r="Q115" i="11"/>
  <c r="P115" i="11"/>
  <c r="O115" i="11"/>
  <c r="M115" i="11"/>
  <c r="L115" i="11"/>
  <c r="K115" i="11"/>
  <c r="U113" i="11"/>
  <c r="T113" i="11"/>
  <c r="S113" i="11"/>
  <c r="R113" i="11"/>
  <c r="Q113" i="11"/>
  <c r="P113" i="11"/>
  <c r="O113" i="11"/>
  <c r="N113" i="11"/>
  <c r="M113" i="11"/>
  <c r="L113" i="11"/>
  <c r="K113" i="11"/>
  <c r="J113" i="11"/>
  <c r="V113" i="11" s="1"/>
  <c r="X113" i="11" s="1"/>
  <c r="W112" i="11"/>
  <c r="U112" i="11"/>
  <c r="T112" i="11"/>
  <c r="S112" i="11"/>
  <c r="R112" i="11"/>
  <c r="Q112" i="11"/>
  <c r="P112" i="11"/>
  <c r="O112" i="11"/>
  <c r="N112" i="11"/>
  <c r="M112" i="11"/>
  <c r="L112" i="11"/>
  <c r="K112" i="11"/>
  <c r="J112" i="11"/>
  <c r="V112" i="11" s="1"/>
  <c r="X112" i="11" s="1"/>
  <c r="X111" i="11"/>
  <c r="V111" i="11"/>
  <c r="V110" i="11"/>
  <c r="X110" i="11" s="1"/>
  <c r="X109" i="11"/>
  <c r="V109" i="11"/>
  <c r="V108" i="11"/>
  <c r="X108" i="11" s="1"/>
  <c r="X107" i="11"/>
  <c r="V107" i="11"/>
  <c r="V106" i="11"/>
  <c r="X106" i="11" s="1"/>
  <c r="X105" i="11"/>
  <c r="V105" i="11"/>
  <c r="V104" i="11"/>
  <c r="X104" i="11" s="1"/>
  <c r="X103" i="11"/>
  <c r="V103" i="11"/>
  <c r="V102" i="11"/>
  <c r="X102" i="11" s="1"/>
  <c r="X100" i="11"/>
  <c r="V100" i="11"/>
  <c r="V99" i="11"/>
  <c r="X99" i="11" s="1"/>
  <c r="U97" i="11"/>
  <c r="T97" i="11"/>
  <c r="S97" i="11"/>
  <c r="R97" i="11"/>
  <c r="Q97" i="11"/>
  <c r="P97" i="11"/>
  <c r="O97" i="11"/>
  <c r="N97" i="11"/>
  <c r="M97" i="11"/>
  <c r="L97" i="11"/>
  <c r="K97" i="11"/>
  <c r="J97" i="11"/>
  <c r="V97" i="11" s="1"/>
  <c r="X97" i="11" s="1"/>
  <c r="U96" i="11"/>
  <c r="T96" i="11"/>
  <c r="S96" i="11"/>
  <c r="R96" i="11"/>
  <c r="Q96" i="11"/>
  <c r="P96" i="11"/>
  <c r="O96" i="11"/>
  <c r="N96" i="11"/>
  <c r="M96" i="11"/>
  <c r="L96" i="11"/>
  <c r="K96" i="11"/>
  <c r="J96" i="11"/>
  <c r="V96" i="11" s="1"/>
  <c r="X96" i="11" s="1"/>
  <c r="X95" i="11"/>
  <c r="V95" i="11"/>
  <c r="V94" i="11"/>
  <c r="X94" i="11" s="1"/>
  <c r="X93" i="11"/>
  <c r="V93" i="11"/>
  <c r="V92" i="11"/>
  <c r="X92" i="11" s="1"/>
  <c r="X91" i="11"/>
  <c r="V91" i="11"/>
  <c r="V90" i="11"/>
  <c r="X90" i="11" s="1"/>
  <c r="X89" i="11"/>
  <c r="V89" i="11"/>
  <c r="V88" i="11"/>
  <c r="X88" i="11" s="1"/>
  <c r="X87" i="11"/>
  <c r="V87" i="11"/>
  <c r="V86" i="11"/>
  <c r="X86" i="11" s="1"/>
  <c r="X85" i="11"/>
  <c r="V85" i="11"/>
  <c r="V84" i="11"/>
  <c r="X84" i="11" s="1"/>
  <c r="X83" i="11"/>
  <c r="V83" i="11"/>
  <c r="V82" i="11"/>
  <c r="X82" i="11" s="1"/>
  <c r="X81" i="11"/>
  <c r="V81" i="11"/>
  <c r="V80" i="11"/>
  <c r="X80" i="11" s="1"/>
  <c r="U78" i="11"/>
  <c r="V78" i="11" s="1"/>
  <c r="X78" i="11" s="1"/>
  <c r="X77" i="11"/>
  <c r="U75" i="11"/>
  <c r="T75" i="11"/>
  <c r="S75" i="11"/>
  <c r="S62" i="11" s="1"/>
  <c r="R75" i="11"/>
  <c r="Q75" i="11"/>
  <c r="P75" i="11"/>
  <c r="O75" i="11"/>
  <c r="O62" i="11" s="1"/>
  <c r="N75" i="11"/>
  <c r="M75" i="11"/>
  <c r="L75" i="11"/>
  <c r="K75" i="11"/>
  <c r="K62" i="11" s="1"/>
  <c r="J75" i="11"/>
  <c r="U74" i="11"/>
  <c r="T74" i="11"/>
  <c r="S74" i="11"/>
  <c r="R74" i="11"/>
  <c r="Q74" i="11"/>
  <c r="P74" i="11"/>
  <c r="O74" i="11"/>
  <c r="N74" i="11"/>
  <c r="M74" i="11"/>
  <c r="L74" i="11"/>
  <c r="K74" i="11"/>
  <c r="J74" i="11"/>
  <c r="V74" i="11" s="1"/>
  <c r="X74" i="11" s="1"/>
  <c r="X73" i="11"/>
  <c r="V73" i="11"/>
  <c r="V72" i="11"/>
  <c r="X72" i="11" s="1"/>
  <c r="X71" i="11"/>
  <c r="V71" i="11"/>
  <c r="V70" i="11"/>
  <c r="X70" i="11" s="1"/>
  <c r="X69" i="11"/>
  <c r="V69" i="11"/>
  <c r="V68" i="11"/>
  <c r="X68" i="11" s="1"/>
  <c r="X67" i="11"/>
  <c r="V67" i="11"/>
  <c r="V66" i="11"/>
  <c r="X66" i="11" s="1"/>
  <c r="X65" i="11"/>
  <c r="V65" i="11"/>
  <c r="V64" i="11"/>
  <c r="X64" i="11" s="1"/>
  <c r="U62" i="11"/>
  <c r="T62" i="11"/>
  <c r="R62" i="11"/>
  <c r="Q62" i="11"/>
  <c r="P62" i="11"/>
  <c r="N62" i="11"/>
  <c r="M62" i="11"/>
  <c r="L62" i="11"/>
  <c r="J62" i="11"/>
  <c r="U61" i="11"/>
  <c r="T61" i="11"/>
  <c r="S61" i="11"/>
  <c r="R61" i="11"/>
  <c r="Q61" i="11"/>
  <c r="P61" i="11"/>
  <c r="O61" i="11"/>
  <c r="N61" i="11"/>
  <c r="M61" i="11"/>
  <c r="L61" i="11"/>
  <c r="K61" i="11"/>
  <c r="J61" i="11"/>
  <c r="U59" i="11"/>
  <c r="T59" i="11"/>
  <c r="S59" i="11"/>
  <c r="R59" i="11"/>
  <c r="Q59" i="11"/>
  <c r="P59" i="11"/>
  <c r="O59" i="11"/>
  <c r="N59" i="11"/>
  <c r="M59" i="11"/>
  <c r="L59" i="11"/>
  <c r="K59" i="11"/>
  <c r="J59" i="11"/>
  <c r="V59" i="11" s="1"/>
  <c r="X59" i="11" s="1"/>
  <c r="U58" i="11"/>
  <c r="T58" i="11"/>
  <c r="S58" i="11"/>
  <c r="R58" i="11"/>
  <c r="Q58" i="11"/>
  <c r="P58" i="11"/>
  <c r="O58" i="11"/>
  <c r="N58" i="11"/>
  <c r="M58" i="11"/>
  <c r="L58" i="11"/>
  <c r="K58" i="11"/>
  <c r="J58" i="11"/>
  <c r="V58" i="11" s="1"/>
  <c r="X58" i="11" s="1"/>
  <c r="X57" i="11"/>
  <c r="V57" i="11"/>
  <c r="V56" i="11"/>
  <c r="X56" i="11" s="1"/>
  <c r="X55" i="11"/>
  <c r="V55" i="11"/>
  <c r="V54" i="11"/>
  <c r="X54" i="11" s="1"/>
  <c r="X53" i="11"/>
  <c r="V53" i="11"/>
  <c r="V52" i="11"/>
  <c r="X52" i="11" s="1"/>
  <c r="X51" i="11"/>
  <c r="V51" i="11"/>
  <c r="V50" i="11"/>
  <c r="X50" i="11" s="1"/>
  <c r="X49" i="11"/>
  <c r="V49" i="11"/>
  <c r="V48" i="11"/>
  <c r="X48" i="11" s="1"/>
  <c r="X47" i="11"/>
  <c r="V47" i="11"/>
  <c r="V46" i="11"/>
  <c r="X46" i="11" s="1"/>
  <c r="U44" i="11"/>
  <c r="T44" i="11"/>
  <c r="S44" i="11"/>
  <c r="R44" i="11"/>
  <c r="Q44" i="11"/>
  <c r="P44" i="11"/>
  <c r="O44" i="11"/>
  <c r="N44" i="11"/>
  <c r="M44" i="11"/>
  <c r="L44" i="11"/>
  <c r="K44" i="11"/>
  <c r="J44" i="11"/>
  <c r="V44" i="11" s="1"/>
  <c r="X44" i="11" s="1"/>
  <c r="U43" i="11"/>
  <c r="T43" i="11"/>
  <c r="S43" i="11"/>
  <c r="R43" i="11"/>
  <c r="Q43" i="11"/>
  <c r="P43" i="11"/>
  <c r="O43" i="11"/>
  <c r="N43" i="11"/>
  <c r="M43" i="11"/>
  <c r="L43" i="11"/>
  <c r="K43" i="11"/>
  <c r="J43" i="11"/>
  <c r="V43" i="11" s="1"/>
  <c r="X43" i="11" s="1"/>
  <c r="U41" i="11"/>
  <c r="T41" i="11"/>
  <c r="T20" i="11" s="1"/>
  <c r="S41" i="11"/>
  <c r="R41" i="11"/>
  <c r="Q41" i="11"/>
  <c r="P41" i="11"/>
  <c r="P20" i="11" s="1"/>
  <c r="O41" i="11"/>
  <c r="N41" i="11"/>
  <c r="M41" i="11"/>
  <c r="L41" i="11"/>
  <c r="L20" i="11" s="1"/>
  <c r="K41" i="11"/>
  <c r="J41" i="11"/>
  <c r="U40" i="11"/>
  <c r="U19" i="11" s="1"/>
  <c r="T40" i="11"/>
  <c r="S40" i="11"/>
  <c r="R40" i="11"/>
  <c r="Q40" i="11"/>
  <c r="Q19" i="11" s="1"/>
  <c r="P40" i="11"/>
  <c r="O40" i="11"/>
  <c r="N40" i="11"/>
  <c r="M40" i="11"/>
  <c r="M19" i="11" s="1"/>
  <c r="L40" i="11"/>
  <c r="K40" i="11"/>
  <c r="J40" i="11"/>
  <c r="X39" i="11"/>
  <c r="V39" i="11"/>
  <c r="V38" i="11"/>
  <c r="X38" i="11" s="1"/>
  <c r="X37" i="11"/>
  <c r="V37" i="11"/>
  <c r="V36" i="11"/>
  <c r="X36" i="11" s="1"/>
  <c r="X35" i="11"/>
  <c r="V35" i="11"/>
  <c r="V34" i="11"/>
  <c r="X34" i="11" s="1"/>
  <c r="X33" i="11"/>
  <c r="V33" i="11"/>
  <c r="V32" i="11"/>
  <c r="X32" i="11" s="1"/>
  <c r="X31" i="11"/>
  <c r="V31" i="11"/>
  <c r="V30" i="11"/>
  <c r="X30" i="11" s="1"/>
  <c r="X29" i="11"/>
  <c r="V29" i="11"/>
  <c r="V28" i="11"/>
  <c r="X28" i="11" s="1"/>
  <c r="X27" i="11"/>
  <c r="V27" i="11"/>
  <c r="V26" i="11"/>
  <c r="X26" i="11" s="1"/>
  <c r="X25" i="11"/>
  <c r="V25" i="11"/>
  <c r="V24" i="11"/>
  <c r="X24" i="11" s="1"/>
  <c r="X23" i="11"/>
  <c r="V23" i="11"/>
  <c r="V22" i="11"/>
  <c r="X22" i="11" s="1"/>
  <c r="U20" i="11"/>
  <c r="S20" i="11"/>
  <c r="R20" i="11"/>
  <c r="Q20" i="11"/>
  <c r="O20" i="11"/>
  <c r="N20" i="11"/>
  <c r="M20" i="11"/>
  <c r="K20" i="11"/>
  <c r="J20" i="11"/>
  <c r="T19" i="11"/>
  <c r="S19" i="11"/>
  <c r="R19" i="11"/>
  <c r="P19" i="11"/>
  <c r="O19" i="11"/>
  <c r="N19" i="11"/>
  <c r="V19" i="11" s="1"/>
  <c r="X19" i="11" s="1"/>
  <c r="L19" i="11"/>
  <c r="K19" i="11"/>
  <c r="J19" i="11"/>
  <c r="U17" i="11"/>
  <c r="T17" i="11"/>
  <c r="S17" i="11"/>
  <c r="R17" i="11"/>
  <c r="Q17" i="11"/>
  <c r="P17" i="11"/>
  <c r="O17" i="11"/>
  <c r="N17" i="11"/>
  <c r="M17" i="11"/>
  <c r="L17" i="11"/>
  <c r="K17" i="11"/>
  <c r="J17" i="11"/>
  <c r="U16" i="11"/>
  <c r="T16" i="11"/>
  <c r="S16" i="11"/>
  <c r="R16" i="11"/>
  <c r="Q16" i="11"/>
  <c r="P16" i="11"/>
  <c r="O16" i="11"/>
  <c r="N16" i="11"/>
  <c r="M16" i="11"/>
  <c r="L16" i="11"/>
  <c r="K16" i="11"/>
  <c r="J16" i="11"/>
  <c r="V16" i="11" s="1"/>
  <c r="X16" i="11" s="1"/>
  <c r="X15" i="11"/>
  <c r="V15" i="11"/>
  <c r="V14" i="11"/>
  <c r="X14" i="11" s="1"/>
  <c r="X13" i="11"/>
  <c r="V13" i="11"/>
  <c r="V12" i="11"/>
  <c r="X12" i="11" s="1"/>
  <c r="X10" i="11"/>
  <c r="V10" i="11"/>
  <c r="V9" i="11"/>
  <c r="X9" i="11" s="1"/>
  <c r="U99" i="10"/>
  <c r="T99" i="10"/>
  <c r="S99" i="10"/>
  <c r="R99" i="10"/>
  <c r="Q99" i="10"/>
  <c r="P99" i="10"/>
  <c r="O99" i="10"/>
  <c r="N99" i="10"/>
  <c r="M99" i="10"/>
  <c r="L99" i="10"/>
  <c r="K99" i="10"/>
  <c r="J99" i="10"/>
  <c r="W98" i="10"/>
  <c r="U98" i="10"/>
  <c r="T98" i="10"/>
  <c r="S98" i="10"/>
  <c r="R98" i="10"/>
  <c r="Q98" i="10"/>
  <c r="P98" i="10"/>
  <c r="O98" i="10"/>
  <c r="N98" i="10"/>
  <c r="M98" i="10"/>
  <c r="L98" i="10"/>
  <c r="K98" i="10"/>
  <c r="J98" i="10"/>
  <c r="V97" i="10"/>
  <c r="X97" i="10" s="1"/>
  <c r="V96" i="10"/>
  <c r="X96" i="10" s="1"/>
  <c r="V95" i="10"/>
  <c r="Q191" i="1" s="1"/>
  <c r="V94" i="10"/>
  <c r="V93" i="10"/>
  <c r="V92" i="10"/>
  <c r="P190" i="1" s="1"/>
  <c r="V91" i="10"/>
  <c r="X90" i="10"/>
  <c r="V90" i="10"/>
  <c r="P189" i="1" s="1"/>
  <c r="V89" i="10"/>
  <c r="V88" i="10"/>
  <c r="P188" i="1" s="1"/>
  <c r="V87" i="10"/>
  <c r="V86" i="10"/>
  <c r="P187" i="1" s="1"/>
  <c r="V85" i="10"/>
  <c r="V84" i="10"/>
  <c r="V82" i="10"/>
  <c r="V81" i="10"/>
  <c r="U79" i="10"/>
  <c r="T79" i="10"/>
  <c r="S79" i="10"/>
  <c r="R79" i="10"/>
  <c r="Q79" i="10"/>
  <c r="P79" i="10"/>
  <c r="O79" i="10"/>
  <c r="N79" i="10"/>
  <c r="M79" i="10"/>
  <c r="L79" i="10"/>
  <c r="K79" i="10"/>
  <c r="J79" i="10"/>
  <c r="W78" i="10"/>
  <c r="U78" i="10"/>
  <c r="T78" i="10"/>
  <c r="S78" i="10"/>
  <c r="R78" i="10"/>
  <c r="Q78" i="10"/>
  <c r="P78" i="10"/>
  <c r="O78" i="10"/>
  <c r="N78" i="10"/>
  <c r="M78" i="10"/>
  <c r="L78" i="10"/>
  <c r="K78" i="10"/>
  <c r="J78" i="10"/>
  <c r="V78" i="10" s="1"/>
  <c r="X78" i="10" s="1"/>
  <c r="V77" i="10"/>
  <c r="Q185" i="1" s="1"/>
  <c r="V76" i="10"/>
  <c r="X75" i="10"/>
  <c r="V75" i="10"/>
  <c r="Q184" i="1" s="1"/>
  <c r="V74" i="10"/>
  <c r="V72" i="10"/>
  <c r="M184" i="1" s="1"/>
  <c r="V71" i="10"/>
  <c r="U69" i="10"/>
  <c r="T69" i="10"/>
  <c r="S69" i="10"/>
  <c r="R69" i="10"/>
  <c r="Q69" i="10"/>
  <c r="P69" i="10"/>
  <c r="O69" i="10"/>
  <c r="N69" i="10"/>
  <c r="M69" i="10"/>
  <c r="L69" i="10"/>
  <c r="K69" i="10"/>
  <c r="J69" i="10"/>
  <c r="W68" i="10"/>
  <c r="U68" i="10"/>
  <c r="T68" i="10"/>
  <c r="S68" i="10"/>
  <c r="R68" i="10"/>
  <c r="Q68" i="10"/>
  <c r="P68" i="10"/>
  <c r="O68" i="10"/>
  <c r="N68" i="10"/>
  <c r="M68" i="10"/>
  <c r="L68" i="10"/>
  <c r="K68" i="10"/>
  <c r="J68" i="10"/>
  <c r="V67" i="10"/>
  <c r="X67" i="10" s="1"/>
  <c r="V66" i="10"/>
  <c r="X66" i="10" s="1"/>
  <c r="V65" i="10"/>
  <c r="Q183" i="1" s="1"/>
  <c r="V64" i="10"/>
  <c r="X63" i="10"/>
  <c r="V63" i="10"/>
  <c r="Q182" i="1" s="1"/>
  <c r="V62" i="10"/>
  <c r="V60" i="10"/>
  <c r="M182" i="1" s="1"/>
  <c r="V59" i="10"/>
  <c r="L182" i="1" s="1"/>
  <c r="U57" i="10"/>
  <c r="T57" i="10"/>
  <c r="S57" i="10"/>
  <c r="R57" i="10"/>
  <c r="Q57" i="10"/>
  <c r="P57" i="10"/>
  <c r="O57" i="10"/>
  <c r="N57" i="10"/>
  <c r="M57" i="10"/>
  <c r="L57" i="10"/>
  <c r="K57" i="10"/>
  <c r="J57" i="10"/>
  <c r="V57" i="10" s="1"/>
  <c r="X57" i="10" s="1"/>
  <c r="W56" i="10"/>
  <c r="U56" i="10"/>
  <c r="T56" i="10"/>
  <c r="S56" i="10"/>
  <c r="R56" i="10"/>
  <c r="Q56" i="10"/>
  <c r="P56" i="10"/>
  <c r="O56" i="10"/>
  <c r="N56" i="10"/>
  <c r="M56" i="10"/>
  <c r="L56" i="10"/>
  <c r="K56" i="10"/>
  <c r="J56" i="10"/>
  <c r="V55" i="10"/>
  <c r="Q181" i="1" s="1"/>
  <c r="V54" i="10"/>
  <c r="X53" i="10"/>
  <c r="V53" i="10"/>
  <c r="V52" i="10"/>
  <c r="X51" i="10"/>
  <c r="V51" i="10"/>
  <c r="V50" i="10"/>
  <c r="V48" i="10"/>
  <c r="M179" i="1" s="1"/>
  <c r="V47" i="10"/>
  <c r="U45" i="10"/>
  <c r="T45" i="10"/>
  <c r="S45" i="10"/>
  <c r="R45" i="10"/>
  <c r="Q45" i="10"/>
  <c r="P45" i="10"/>
  <c r="O45" i="10"/>
  <c r="N45" i="10"/>
  <c r="M45" i="10"/>
  <c r="L45" i="10"/>
  <c r="K45" i="10"/>
  <c r="J45" i="10"/>
  <c r="W44" i="10"/>
  <c r="U44" i="10"/>
  <c r="T44" i="10"/>
  <c r="S44" i="10"/>
  <c r="R44" i="10"/>
  <c r="Q44" i="10"/>
  <c r="P44" i="10"/>
  <c r="O44" i="10"/>
  <c r="N44" i="10"/>
  <c r="M44" i="10"/>
  <c r="L44" i="10"/>
  <c r="K44" i="10"/>
  <c r="J44" i="10"/>
  <c r="V43" i="10"/>
  <c r="X43" i="10" s="1"/>
  <c r="V42" i="10"/>
  <c r="X42" i="10" s="1"/>
  <c r="V41" i="10"/>
  <c r="X41" i="10" s="1"/>
  <c r="V40" i="10"/>
  <c r="X40" i="10" s="1"/>
  <c r="V39" i="10"/>
  <c r="X38" i="10"/>
  <c r="V38" i="10"/>
  <c r="P176" i="1" s="1"/>
  <c r="V37" i="10"/>
  <c r="V36" i="10"/>
  <c r="V34" i="10"/>
  <c r="V33" i="10"/>
  <c r="V32" i="10"/>
  <c r="V31" i="10"/>
  <c r="W28" i="10"/>
  <c r="U28" i="10"/>
  <c r="T28" i="10"/>
  <c r="S28" i="10"/>
  <c r="R28" i="10"/>
  <c r="Q28" i="10"/>
  <c r="P28" i="10"/>
  <c r="O28" i="10"/>
  <c r="N28" i="10"/>
  <c r="M28" i="10"/>
  <c r="L28" i="10"/>
  <c r="K28" i="10"/>
  <c r="J28" i="10"/>
  <c r="V28" i="10" s="1"/>
  <c r="X28" i="10" s="1"/>
  <c r="V27" i="10"/>
  <c r="Q174" i="1" s="1"/>
  <c r="V26" i="10"/>
  <c r="P174" i="1" s="1"/>
  <c r="V25" i="10"/>
  <c r="V24" i="10"/>
  <c r="P173" i="1" s="1"/>
  <c r="V23" i="10"/>
  <c r="V22" i="10"/>
  <c r="V21" i="10"/>
  <c r="V20" i="10"/>
  <c r="V19" i="10"/>
  <c r="V18" i="10"/>
  <c r="P170" i="1" s="1"/>
  <c r="V17" i="10"/>
  <c r="V16" i="10"/>
  <c r="V15" i="10"/>
  <c r="V14" i="10"/>
  <c r="V12" i="10"/>
  <c r="V11" i="10"/>
  <c r="L171" i="1" s="1"/>
  <c r="V10" i="10"/>
  <c r="V9" i="10"/>
  <c r="L168" i="1" s="1"/>
  <c r="X6" i="10"/>
  <c r="X4" i="10"/>
  <c r="U70" i="9"/>
  <c r="T70" i="9"/>
  <c r="S70" i="9"/>
  <c r="R70" i="9"/>
  <c r="Q70" i="9"/>
  <c r="P70" i="9"/>
  <c r="O70" i="9"/>
  <c r="N70" i="9"/>
  <c r="M70" i="9"/>
  <c r="L70" i="9"/>
  <c r="K70" i="9"/>
  <c r="J70" i="9"/>
  <c r="W69" i="9"/>
  <c r="U69" i="9"/>
  <c r="T69" i="9"/>
  <c r="S69" i="9"/>
  <c r="R69" i="9"/>
  <c r="Q69" i="9"/>
  <c r="P69" i="9"/>
  <c r="O69" i="9"/>
  <c r="N69" i="9"/>
  <c r="M69" i="9"/>
  <c r="L69" i="9"/>
  <c r="K69" i="9"/>
  <c r="J69" i="9"/>
  <c r="V69" i="9" s="1"/>
  <c r="X69" i="9" s="1"/>
  <c r="V68" i="9"/>
  <c r="X68" i="9" s="1"/>
  <c r="X67" i="9"/>
  <c r="V67" i="9"/>
  <c r="V66" i="9"/>
  <c r="X66" i="9" s="1"/>
  <c r="X65" i="9"/>
  <c r="V65" i="9"/>
  <c r="V64" i="9"/>
  <c r="X64" i="9" s="1"/>
  <c r="X63" i="9"/>
  <c r="V63" i="9"/>
  <c r="V62" i="9"/>
  <c r="X62" i="9" s="1"/>
  <c r="X61" i="9"/>
  <c r="V61" i="9"/>
  <c r="V60" i="9"/>
  <c r="X60" i="9" s="1"/>
  <c r="X59" i="9"/>
  <c r="V59" i="9"/>
  <c r="V57" i="9"/>
  <c r="X57" i="9" s="1"/>
  <c r="X56" i="9"/>
  <c r="V56" i="9"/>
  <c r="U54" i="9"/>
  <c r="T54" i="9"/>
  <c r="S54" i="9"/>
  <c r="R54" i="9"/>
  <c r="Q54" i="9"/>
  <c r="P54" i="9"/>
  <c r="O54" i="9"/>
  <c r="N54" i="9"/>
  <c r="M54" i="9"/>
  <c r="L54" i="9"/>
  <c r="K54" i="9"/>
  <c r="J54" i="9"/>
  <c r="V54" i="9" s="1"/>
  <c r="X54" i="9" s="1"/>
  <c r="W53" i="9"/>
  <c r="U53" i="9"/>
  <c r="T53" i="9"/>
  <c r="S53" i="9"/>
  <c r="R53" i="9"/>
  <c r="Q53" i="9"/>
  <c r="P53" i="9"/>
  <c r="O53" i="9"/>
  <c r="N53" i="9"/>
  <c r="M53" i="9"/>
  <c r="L53" i="9"/>
  <c r="K53" i="9"/>
  <c r="J53" i="9"/>
  <c r="V52" i="9"/>
  <c r="X52" i="9" s="1"/>
  <c r="V51" i="9"/>
  <c r="X51" i="9" s="1"/>
  <c r="X50" i="9"/>
  <c r="V50" i="9"/>
  <c r="V49" i="9"/>
  <c r="X49" i="9" s="1"/>
  <c r="X48" i="9"/>
  <c r="V48" i="9"/>
  <c r="V47" i="9"/>
  <c r="X47" i="9" s="1"/>
  <c r="V46" i="9"/>
  <c r="X46" i="9" s="1"/>
  <c r="V45" i="9"/>
  <c r="X45" i="9" s="1"/>
  <c r="V44" i="9"/>
  <c r="X44" i="9" s="1"/>
  <c r="V43" i="9"/>
  <c r="X43" i="9" s="1"/>
  <c r="X41" i="9"/>
  <c r="V41" i="9"/>
  <c r="V40" i="9"/>
  <c r="X40" i="9" s="1"/>
  <c r="U38" i="9"/>
  <c r="T38" i="9"/>
  <c r="S38" i="9"/>
  <c r="R38" i="9"/>
  <c r="Q38" i="9"/>
  <c r="P38" i="9"/>
  <c r="O38" i="9"/>
  <c r="N38" i="9"/>
  <c r="M38" i="9"/>
  <c r="L38" i="9"/>
  <c r="K38" i="9"/>
  <c r="J38" i="9"/>
  <c r="V38" i="9" s="1"/>
  <c r="X38" i="9" s="1"/>
  <c r="W37" i="9"/>
  <c r="U37" i="9"/>
  <c r="T37" i="9"/>
  <c r="S37" i="9"/>
  <c r="R37" i="9"/>
  <c r="Q37" i="9"/>
  <c r="P37" i="9"/>
  <c r="O37" i="9"/>
  <c r="N37" i="9"/>
  <c r="M37" i="9"/>
  <c r="L37" i="9"/>
  <c r="K37" i="9"/>
  <c r="J37" i="9"/>
  <c r="X36" i="9"/>
  <c r="V36" i="9"/>
  <c r="V35" i="9"/>
  <c r="X35" i="9" s="1"/>
  <c r="X34" i="9"/>
  <c r="V34" i="9"/>
  <c r="V33" i="9"/>
  <c r="X33" i="9" s="1"/>
  <c r="X32" i="9"/>
  <c r="V32" i="9"/>
  <c r="V31" i="9"/>
  <c r="X31" i="9" s="1"/>
  <c r="X30" i="9"/>
  <c r="V30" i="9"/>
  <c r="V29" i="9"/>
  <c r="X29" i="9" s="1"/>
  <c r="X28" i="9"/>
  <c r="V28" i="9"/>
  <c r="V27" i="9"/>
  <c r="X27" i="9" s="1"/>
  <c r="X25" i="9"/>
  <c r="V25" i="9"/>
  <c r="V24" i="9"/>
  <c r="X24" i="9" s="1"/>
  <c r="U23" i="9"/>
  <c r="T23" i="9"/>
  <c r="S23" i="9"/>
  <c r="R23" i="9"/>
  <c r="Q23" i="9"/>
  <c r="P23" i="9"/>
  <c r="O23" i="9"/>
  <c r="N23" i="9"/>
  <c r="M23" i="9"/>
  <c r="L23" i="9"/>
  <c r="K23" i="9"/>
  <c r="J23" i="9"/>
  <c r="W22" i="9"/>
  <c r="U22" i="9"/>
  <c r="T22" i="9"/>
  <c r="S22" i="9"/>
  <c r="S9" i="9" s="1"/>
  <c r="R22" i="9"/>
  <c r="R9" i="9" s="1"/>
  <c r="Q22" i="9"/>
  <c r="P22" i="9"/>
  <c r="O22" i="9"/>
  <c r="O9" i="9" s="1"/>
  <c r="N22" i="9"/>
  <c r="N9" i="9" s="1"/>
  <c r="M22" i="9"/>
  <c r="L22" i="9"/>
  <c r="K22" i="9"/>
  <c r="K9" i="9" s="1"/>
  <c r="J22" i="9"/>
  <c r="J9" i="9" s="1"/>
  <c r="V21" i="9"/>
  <c r="X21" i="9" s="1"/>
  <c r="V20" i="9"/>
  <c r="X20" i="9" s="1"/>
  <c r="V19" i="9"/>
  <c r="X19" i="9" s="1"/>
  <c r="X18" i="9"/>
  <c r="V18" i="9"/>
  <c r="V17" i="9"/>
  <c r="X17" i="9" s="1"/>
  <c r="X16" i="9"/>
  <c r="V16" i="9"/>
  <c r="V15" i="9"/>
  <c r="X15" i="9" s="1"/>
  <c r="V14" i="9"/>
  <c r="X14" i="9" s="1"/>
  <c r="V13" i="9"/>
  <c r="X13" i="9" s="1"/>
  <c r="V12" i="9"/>
  <c r="X12" i="9" s="1"/>
  <c r="V10" i="9"/>
  <c r="X10" i="9" s="1"/>
  <c r="U9" i="9"/>
  <c r="T9" i="9"/>
  <c r="Q9" i="9"/>
  <c r="P9" i="9"/>
  <c r="M9" i="9"/>
  <c r="L9" i="9"/>
  <c r="X69" i="8"/>
  <c r="V69" i="8"/>
  <c r="U69" i="8"/>
  <c r="T69" i="8"/>
  <c r="S69" i="8"/>
  <c r="R69" i="8"/>
  <c r="Q69" i="8"/>
  <c r="P69" i="8"/>
  <c r="O69" i="8"/>
  <c r="N69" i="8"/>
  <c r="M69" i="8"/>
  <c r="L69" i="8"/>
  <c r="K69" i="8"/>
  <c r="J69" i="8"/>
  <c r="W68" i="8"/>
  <c r="U68" i="8"/>
  <c r="T68" i="8"/>
  <c r="S68" i="8"/>
  <c r="R68" i="8"/>
  <c r="Q68" i="8"/>
  <c r="P68" i="8"/>
  <c r="O68" i="8"/>
  <c r="N68" i="8"/>
  <c r="M68" i="8"/>
  <c r="L68" i="8"/>
  <c r="K68" i="8"/>
  <c r="J68" i="8"/>
  <c r="V68" i="8" s="1"/>
  <c r="X68" i="8" s="1"/>
  <c r="X67" i="8"/>
  <c r="V67" i="8"/>
  <c r="V66" i="8"/>
  <c r="X66" i="8" s="1"/>
  <c r="X65" i="8"/>
  <c r="V65" i="8"/>
  <c r="V64" i="8"/>
  <c r="X64" i="8" s="1"/>
  <c r="X62" i="8"/>
  <c r="V62" i="8"/>
  <c r="V61" i="8"/>
  <c r="X61" i="8" s="1"/>
  <c r="U59" i="8"/>
  <c r="T59" i="8"/>
  <c r="S59" i="8"/>
  <c r="R59" i="8"/>
  <c r="Q59" i="8"/>
  <c r="P59" i="8"/>
  <c r="O59" i="8"/>
  <c r="N59" i="8"/>
  <c r="M59" i="8"/>
  <c r="L59" i="8"/>
  <c r="K59" i="8"/>
  <c r="J59" i="8"/>
  <c r="W58" i="8"/>
  <c r="U58" i="8"/>
  <c r="T58" i="8"/>
  <c r="S58" i="8"/>
  <c r="S51" i="8" s="1"/>
  <c r="R58" i="8"/>
  <c r="Q58" i="8"/>
  <c r="P58" i="8"/>
  <c r="O58" i="8"/>
  <c r="O51" i="8" s="1"/>
  <c r="N58" i="8"/>
  <c r="M58" i="8"/>
  <c r="L58" i="8"/>
  <c r="K58" i="8"/>
  <c r="K51" i="8" s="1"/>
  <c r="J58" i="8"/>
  <c r="V58" i="8" s="1"/>
  <c r="V57" i="8"/>
  <c r="X57" i="8" s="1"/>
  <c r="X56" i="8"/>
  <c r="V56" i="8"/>
  <c r="V55" i="8"/>
  <c r="X55" i="8" s="1"/>
  <c r="V54" i="8"/>
  <c r="X54" i="8" s="1"/>
  <c r="V52" i="8"/>
  <c r="X52" i="8" s="1"/>
  <c r="U51" i="8"/>
  <c r="T51" i="8"/>
  <c r="R51" i="8"/>
  <c r="Q51" i="8"/>
  <c r="P51" i="8"/>
  <c r="N51" i="8"/>
  <c r="M51" i="8"/>
  <c r="L51" i="8"/>
  <c r="J51" i="8"/>
  <c r="V51" i="8" s="1"/>
  <c r="X51" i="8" s="1"/>
  <c r="U49" i="8"/>
  <c r="T49" i="8"/>
  <c r="S49" i="8"/>
  <c r="R49" i="8"/>
  <c r="Q49" i="8"/>
  <c r="P49" i="8"/>
  <c r="O49" i="8"/>
  <c r="N49" i="8"/>
  <c r="M49" i="8"/>
  <c r="L49" i="8"/>
  <c r="K49" i="8"/>
  <c r="J49" i="8"/>
  <c r="W48" i="8"/>
  <c r="U48" i="8"/>
  <c r="T48" i="8"/>
  <c r="S48" i="8"/>
  <c r="R48" i="8"/>
  <c r="Q48" i="8"/>
  <c r="P48" i="8"/>
  <c r="O48" i="8"/>
  <c r="N48" i="8"/>
  <c r="M48" i="8"/>
  <c r="L48" i="8"/>
  <c r="K48" i="8"/>
  <c r="J48" i="8"/>
  <c r="V47" i="8"/>
  <c r="X47" i="8" s="1"/>
  <c r="X46" i="8"/>
  <c r="V46" i="8"/>
  <c r="V45" i="8"/>
  <c r="X45" i="8" s="1"/>
  <c r="X44" i="8"/>
  <c r="V44" i="8"/>
  <c r="V43" i="8"/>
  <c r="X43" i="8" s="1"/>
  <c r="X42" i="8"/>
  <c r="V42" i="8"/>
  <c r="V41" i="8"/>
  <c r="X41" i="8" s="1"/>
  <c r="X40" i="8"/>
  <c r="V40" i="8"/>
  <c r="V39" i="8"/>
  <c r="X39" i="8" s="1"/>
  <c r="X38" i="8"/>
  <c r="V38" i="8"/>
  <c r="V37" i="8"/>
  <c r="X37" i="8" s="1"/>
  <c r="X36" i="8"/>
  <c r="V36" i="8"/>
  <c r="V35" i="8"/>
  <c r="X35" i="8" s="1"/>
  <c r="X34" i="8"/>
  <c r="V34" i="8"/>
  <c r="V33" i="8"/>
  <c r="X33" i="8" s="1"/>
  <c r="X32" i="8"/>
  <c r="V32" i="8"/>
  <c r="V31" i="8"/>
  <c r="X31" i="8" s="1"/>
  <c r="X30" i="8"/>
  <c r="V30" i="8"/>
  <c r="V29" i="8"/>
  <c r="X29" i="8" s="1"/>
  <c r="X28" i="8"/>
  <c r="V28" i="8"/>
  <c r="V26" i="8"/>
  <c r="X26" i="8" s="1"/>
  <c r="X25" i="8"/>
  <c r="V25" i="8"/>
  <c r="V23" i="8"/>
  <c r="X23" i="8" s="1"/>
  <c r="U23" i="8"/>
  <c r="T23" i="8"/>
  <c r="S23" i="8"/>
  <c r="R23" i="8"/>
  <c r="Q23" i="8"/>
  <c r="P23" i="8"/>
  <c r="O23" i="8"/>
  <c r="N23" i="8"/>
  <c r="M23" i="8"/>
  <c r="L23" i="8"/>
  <c r="K23" i="8"/>
  <c r="J23" i="8"/>
  <c r="W22" i="8"/>
  <c r="U22" i="8"/>
  <c r="T22" i="8"/>
  <c r="S22" i="8"/>
  <c r="R22" i="8"/>
  <c r="Q22" i="8"/>
  <c r="P22" i="8"/>
  <c r="O22" i="8"/>
  <c r="N22" i="8"/>
  <c r="M22" i="8"/>
  <c r="L22" i="8"/>
  <c r="K22" i="8"/>
  <c r="J22" i="8"/>
  <c r="V21" i="8"/>
  <c r="V20" i="8"/>
  <c r="V19" i="8"/>
  <c r="X19" i="8" s="1"/>
  <c r="X18" i="8"/>
  <c r="V18" i="8"/>
  <c r="V17" i="8"/>
  <c r="X17" i="8" s="1"/>
  <c r="X16" i="8"/>
  <c r="V16" i="8"/>
  <c r="V15" i="8"/>
  <c r="X15" i="8" s="1"/>
  <c r="V14" i="8"/>
  <c r="X14" i="8" s="1"/>
  <c r="V13" i="8"/>
  <c r="X13" i="8" s="1"/>
  <c r="V12" i="8"/>
  <c r="X12" i="8" s="1"/>
  <c r="V10" i="8"/>
  <c r="X10" i="8" s="1"/>
  <c r="X9" i="8"/>
  <c r="V9" i="8"/>
  <c r="X6" i="8"/>
  <c r="X96" i="7"/>
  <c r="U96" i="7"/>
  <c r="T96" i="7"/>
  <c r="S96" i="7"/>
  <c r="R96" i="7"/>
  <c r="Q96" i="7"/>
  <c r="P96" i="7"/>
  <c r="O96" i="7"/>
  <c r="N96" i="7"/>
  <c r="M96" i="7"/>
  <c r="L96" i="7"/>
  <c r="K96" i="7"/>
  <c r="J96" i="7"/>
  <c r="V96" i="7" s="1"/>
  <c r="W95" i="7"/>
  <c r="U95" i="7"/>
  <c r="T95" i="7"/>
  <c r="S95" i="7"/>
  <c r="R95" i="7"/>
  <c r="Q95" i="7"/>
  <c r="P95" i="7"/>
  <c r="O95" i="7"/>
  <c r="N95" i="7"/>
  <c r="M95" i="7"/>
  <c r="L95" i="7"/>
  <c r="K95" i="7"/>
  <c r="J95" i="7"/>
  <c r="X94" i="7"/>
  <c r="V94" i="7"/>
  <c r="V93" i="7"/>
  <c r="X93" i="7" s="1"/>
  <c r="X92" i="7"/>
  <c r="V92" i="7"/>
  <c r="V91" i="7"/>
  <c r="X91" i="7" s="1"/>
  <c r="X90" i="7"/>
  <c r="V90" i="7"/>
  <c r="V89" i="7"/>
  <c r="X89" i="7" s="1"/>
  <c r="X88" i="7"/>
  <c r="V88" i="7"/>
  <c r="V87" i="7"/>
  <c r="X87" i="7" s="1"/>
  <c r="X85" i="7"/>
  <c r="V85" i="7"/>
  <c r="V84" i="7"/>
  <c r="X84" i="7" s="1"/>
  <c r="U82" i="7"/>
  <c r="T82" i="7"/>
  <c r="S82" i="7"/>
  <c r="R82" i="7"/>
  <c r="Q82" i="7"/>
  <c r="P82" i="7"/>
  <c r="O82" i="7"/>
  <c r="N82" i="7"/>
  <c r="M82" i="7"/>
  <c r="L82" i="7"/>
  <c r="K82" i="7"/>
  <c r="J82" i="7"/>
  <c r="V82" i="7" s="1"/>
  <c r="W81" i="7"/>
  <c r="U81" i="7"/>
  <c r="T81" i="7"/>
  <c r="S81" i="7"/>
  <c r="R81" i="7"/>
  <c r="Q81" i="7"/>
  <c r="P81" i="7"/>
  <c r="O81" i="7"/>
  <c r="N81" i="7"/>
  <c r="M81" i="7"/>
  <c r="L81" i="7"/>
  <c r="K81" i="7"/>
  <c r="V81" i="7" s="1"/>
  <c r="J81" i="7"/>
  <c r="X80" i="7"/>
  <c r="V80" i="7"/>
  <c r="X79" i="7"/>
  <c r="V78" i="7"/>
  <c r="X78" i="7" s="1"/>
  <c r="X77" i="7"/>
  <c r="V76" i="7"/>
  <c r="X76" i="7" s="1"/>
  <c r="V75" i="7"/>
  <c r="X75" i="7" s="1"/>
  <c r="V74" i="7"/>
  <c r="X74" i="7" s="1"/>
  <c r="X73" i="7"/>
  <c r="X71" i="7"/>
  <c r="V71" i="7"/>
  <c r="V70" i="7"/>
  <c r="X70" i="7" s="1"/>
  <c r="X69" i="7"/>
  <c r="V69" i="7"/>
  <c r="V68" i="7"/>
  <c r="X68" i="7" s="1"/>
  <c r="X67" i="7"/>
  <c r="V67" i="7"/>
  <c r="V66" i="7"/>
  <c r="X66" i="7" s="1"/>
  <c r="X65" i="7"/>
  <c r="V65" i="7"/>
  <c r="V64" i="7"/>
  <c r="X64" i="7" s="1"/>
  <c r="X63" i="7"/>
  <c r="V63" i="7"/>
  <c r="V62" i="7"/>
  <c r="X62" i="7" s="1"/>
  <c r="X59" i="7"/>
  <c r="V59" i="7"/>
  <c r="V58" i="7"/>
  <c r="X58" i="7" s="1"/>
  <c r="U56" i="7"/>
  <c r="T56" i="7"/>
  <c r="S56" i="7"/>
  <c r="R56" i="7"/>
  <c r="Q56" i="7"/>
  <c r="P56" i="7"/>
  <c r="O56" i="7"/>
  <c r="N56" i="7"/>
  <c r="M56" i="7"/>
  <c r="L56" i="7"/>
  <c r="K56" i="7"/>
  <c r="J56" i="7"/>
  <c r="W55" i="7"/>
  <c r="U55" i="7"/>
  <c r="T55" i="7"/>
  <c r="S55" i="7"/>
  <c r="R55" i="7"/>
  <c r="Q55" i="7"/>
  <c r="P55" i="7"/>
  <c r="O55" i="7"/>
  <c r="N55" i="7"/>
  <c r="M55" i="7"/>
  <c r="L55" i="7"/>
  <c r="K55" i="7"/>
  <c r="J55" i="7"/>
  <c r="V55" i="7" s="1"/>
  <c r="X55" i="7" s="1"/>
  <c r="V54" i="7"/>
  <c r="X54" i="7" s="1"/>
  <c r="V53" i="7"/>
  <c r="X53" i="7" s="1"/>
  <c r="V52" i="7"/>
  <c r="X52" i="7" s="1"/>
  <c r="V51" i="7"/>
  <c r="X51" i="7" s="1"/>
  <c r="X50" i="7"/>
  <c r="V50" i="7"/>
  <c r="V49" i="7"/>
  <c r="X49" i="7" s="1"/>
  <c r="X48" i="7"/>
  <c r="V48" i="7"/>
  <c r="V47" i="7"/>
  <c r="X47" i="7" s="1"/>
  <c r="X46" i="7"/>
  <c r="V46" i="7"/>
  <c r="V45" i="7"/>
  <c r="X45" i="7" s="1"/>
  <c r="X43" i="7"/>
  <c r="V43" i="7"/>
  <c r="V42" i="7"/>
  <c r="X42" i="7" s="1"/>
  <c r="X41" i="7"/>
  <c r="V41" i="7"/>
  <c r="V40" i="7"/>
  <c r="X40" i="7" s="1"/>
  <c r="X38" i="7"/>
  <c r="V38" i="7"/>
  <c r="V37" i="7"/>
  <c r="X37" i="7" s="1"/>
  <c r="X36" i="7"/>
  <c r="V36" i="7"/>
  <c r="V35" i="7"/>
  <c r="X35" i="7" s="1"/>
  <c r="X34" i="7"/>
  <c r="V34" i="7"/>
  <c r="V33" i="7"/>
  <c r="X33" i="7" s="1"/>
  <c r="X32" i="7"/>
  <c r="V32" i="7"/>
  <c r="V31" i="7"/>
  <c r="X31" i="7" s="1"/>
  <c r="X30" i="7"/>
  <c r="V30" i="7"/>
  <c r="V29" i="7"/>
  <c r="X29" i="7" s="1"/>
  <c r="X28" i="7"/>
  <c r="V28" i="7"/>
  <c r="V27" i="7"/>
  <c r="X27" i="7" s="1"/>
  <c r="X25" i="7"/>
  <c r="V25" i="7"/>
  <c r="V24" i="7"/>
  <c r="X24" i="7" s="1"/>
  <c r="V23" i="7"/>
  <c r="X23" i="7" s="1"/>
  <c r="V22" i="7"/>
  <c r="X22" i="7" s="1"/>
  <c r="V21" i="7"/>
  <c r="X21" i="7" s="1"/>
  <c r="V20" i="7"/>
  <c r="X20" i="7" s="1"/>
  <c r="V19" i="7"/>
  <c r="X19" i="7" s="1"/>
  <c r="V18" i="7"/>
  <c r="X18" i="7" s="1"/>
  <c r="V17" i="7"/>
  <c r="X17" i="7" s="1"/>
  <c r="V16" i="7"/>
  <c r="X16" i="7" s="1"/>
  <c r="X15" i="7"/>
  <c r="V15" i="7"/>
  <c r="V14" i="7"/>
  <c r="X14" i="7" s="1"/>
  <c r="X10" i="7"/>
  <c r="V9" i="7"/>
  <c r="X9" i="7" s="1"/>
  <c r="X4" i="7" s="1"/>
  <c r="X6" i="7"/>
  <c r="U31" i="6"/>
  <c r="T31" i="6"/>
  <c r="S31" i="6"/>
  <c r="R31" i="6"/>
  <c r="Q31" i="6"/>
  <c r="P31" i="6"/>
  <c r="O31" i="6"/>
  <c r="N31" i="6"/>
  <c r="M31" i="6"/>
  <c r="L31" i="6"/>
  <c r="K31" i="6"/>
  <c r="J31" i="6"/>
  <c r="W30" i="6"/>
  <c r="U30" i="6"/>
  <c r="T30" i="6"/>
  <c r="S30" i="6"/>
  <c r="R30" i="6"/>
  <c r="Q30" i="6"/>
  <c r="P30" i="6"/>
  <c r="O30" i="6"/>
  <c r="N30" i="6"/>
  <c r="M30" i="6"/>
  <c r="L30" i="6"/>
  <c r="K30" i="6"/>
  <c r="J30" i="6"/>
  <c r="V29" i="6"/>
  <c r="X29" i="6" s="1"/>
  <c r="X28" i="6"/>
  <c r="V28" i="6"/>
  <c r="V27" i="6"/>
  <c r="X27" i="6" s="1"/>
  <c r="V26" i="6"/>
  <c r="X26" i="6" s="1"/>
  <c r="V25" i="6"/>
  <c r="X25" i="6" s="1"/>
  <c r="V24" i="6"/>
  <c r="X24" i="6" s="1"/>
  <c r="V23" i="6"/>
  <c r="X23" i="6" s="1"/>
  <c r="V22" i="6"/>
  <c r="X22" i="6" s="1"/>
  <c r="V21" i="6"/>
  <c r="X21" i="6" s="1"/>
  <c r="V20" i="6"/>
  <c r="X20" i="6" s="1"/>
  <c r="V19" i="6"/>
  <c r="X19" i="6" s="1"/>
  <c r="V18" i="6"/>
  <c r="X18" i="6" s="1"/>
  <c r="V17" i="6"/>
  <c r="X17" i="6" s="1"/>
  <c r="V16" i="6"/>
  <c r="X16" i="6" s="1"/>
  <c r="V15" i="6"/>
  <c r="X15" i="6" s="1"/>
  <c r="V14" i="6"/>
  <c r="X14" i="6" s="1"/>
  <c r="V13" i="6"/>
  <c r="X13" i="6" s="1"/>
  <c r="V12" i="6"/>
  <c r="X12" i="6" s="1"/>
  <c r="V10" i="6"/>
  <c r="X10" i="6" s="1"/>
  <c r="X6" i="6" s="1"/>
  <c r="V9" i="6"/>
  <c r="X9" i="6" s="1"/>
  <c r="X4" i="6" s="1"/>
  <c r="U81" i="5"/>
  <c r="T81" i="5"/>
  <c r="S81" i="5"/>
  <c r="R81" i="5"/>
  <c r="Q81" i="5"/>
  <c r="P81" i="5"/>
  <c r="O81" i="5"/>
  <c r="N81" i="5"/>
  <c r="M81" i="5"/>
  <c r="L81" i="5"/>
  <c r="K81" i="5"/>
  <c r="J81" i="5"/>
  <c r="V81" i="5" s="1"/>
  <c r="W80" i="5"/>
  <c r="U80" i="5"/>
  <c r="T80" i="5"/>
  <c r="S80" i="5"/>
  <c r="R80" i="5"/>
  <c r="Q80" i="5"/>
  <c r="P80" i="5"/>
  <c r="O80" i="5"/>
  <c r="N80" i="5"/>
  <c r="M80" i="5"/>
  <c r="L80" i="5"/>
  <c r="K80" i="5"/>
  <c r="J80" i="5"/>
  <c r="V80" i="5" s="1"/>
  <c r="X80" i="5" s="1"/>
  <c r="V79" i="5"/>
  <c r="X79" i="5" s="1"/>
  <c r="X78" i="5"/>
  <c r="V78" i="5"/>
  <c r="V77" i="5"/>
  <c r="X77" i="5" s="1"/>
  <c r="X76" i="5"/>
  <c r="V76" i="5"/>
  <c r="V75" i="5"/>
  <c r="X75" i="5" s="1"/>
  <c r="X74" i="5"/>
  <c r="V74" i="5"/>
  <c r="V73" i="5"/>
  <c r="X73" i="5" s="1"/>
  <c r="X72" i="5"/>
  <c r="V72" i="5"/>
  <c r="V71" i="5"/>
  <c r="X71" i="5" s="1"/>
  <c r="X70" i="5"/>
  <c r="V70" i="5"/>
  <c r="V68" i="5"/>
  <c r="X68" i="5" s="1"/>
  <c r="X67" i="5"/>
  <c r="V67" i="5"/>
  <c r="U65" i="5"/>
  <c r="T65" i="5"/>
  <c r="S65" i="5"/>
  <c r="R65" i="5"/>
  <c r="Q65" i="5"/>
  <c r="P65" i="5"/>
  <c r="O65" i="5"/>
  <c r="N65" i="5"/>
  <c r="M65" i="5"/>
  <c r="L65" i="5"/>
  <c r="K65" i="5"/>
  <c r="J65" i="5"/>
  <c r="V65" i="5" s="1"/>
  <c r="X65" i="5" s="1"/>
  <c r="W64" i="5"/>
  <c r="U64" i="5"/>
  <c r="T64" i="5"/>
  <c r="S64" i="5"/>
  <c r="R64" i="5"/>
  <c r="Q64" i="5"/>
  <c r="P64" i="5"/>
  <c r="O64" i="5"/>
  <c r="N64" i="5"/>
  <c r="M64" i="5"/>
  <c r="L64" i="5"/>
  <c r="K64" i="5"/>
  <c r="J64" i="5"/>
  <c r="V63" i="5"/>
  <c r="X63" i="5" s="1"/>
  <c r="X62" i="5"/>
  <c r="V62" i="5"/>
  <c r="V61" i="5"/>
  <c r="X61" i="5" s="1"/>
  <c r="X60" i="5"/>
  <c r="V60" i="5"/>
  <c r="V59" i="5"/>
  <c r="X59" i="5" s="1"/>
  <c r="X58" i="5"/>
  <c r="V58" i="5"/>
  <c r="X57" i="5"/>
  <c r="V57" i="5"/>
  <c r="X56" i="5"/>
  <c r="V56" i="5"/>
  <c r="X55" i="5"/>
  <c r="V55" i="5"/>
  <c r="X54" i="5"/>
  <c r="V54" i="5"/>
  <c r="X53" i="5"/>
  <c r="V53" i="5"/>
  <c r="V52" i="5"/>
  <c r="X52" i="5" s="1"/>
  <c r="V50" i="5"/>
  <c r="X50" i="5" s="1"/>
  <c r="X49" i="5"/>
  <c r="V49" i="5"/>
  <c r="U47" i="5"/>
  <c r="T47" i="5"/>
  <c r="S47" i="5"/>
  <c r="R47" i="5"/>
  <c r="Q47" i="5"/>
  <c r="P47" i="5"/>
  <c r="O47" i="5"/>
  <c r="N47" i="5"/>
  <c r="M47" i="5"/>
  <c r="L47" i="5"/>
  <c r="K47" i="5"/>
  <c r="J47" i="5"/>
  <c r="V47" i="5" s="1"/>
  <c r="X47" i="5" s="1"/>
  <c r="W46" i="5"/>
  <c r="U46" i="5"/>
  <c r="T46" i="5"/>
  <c r="S46" i="5"/>
  <c r="R46" i="5"/>
  <c r="Q46" i="5"/>
  <c r="P46" i="5"/>
  <c r="O46" i="5"/>
  <c r="N46" i="5"/>
  <c r="M46" i="5"/>
  <c r="L46" i="5"/>
  <c r="K46" i="5"/>
  <c r="J46" i="5"/>
  <c r="V46" i="5" s="1"/>
  <c r="X46" i="5" s="1"/>
  <c r="X45" i="5"/>
  <c r="V45" i="5"/>
  <c r="V44" i="5"/>
  <c r="X44" i="5" s="1"/>
  <c r="X43" i="5"/>
  <c r="V43" i="5"/>
  <c r="V42" i="5"/>
  <c r="X42" i="5" s="1"/>
  <c r="X41" i="5"/>
  <c r="V41" i="5"/>
  <c r="V40" i="5"/>
  <c r="X40" i="5" s="1"/>
  <c r="X39" i="5"/>
  <c r="V39" i="5"/>
  <c r="V38" i="5"/>
  <c r="X38" i="5" s="1"/>
  <c r="X37" i="5"/>
  <c r="V37" i="5"/>
  <c r="V36" i="5"/>
  <c r="X36" i="5" s="1"/>
  <c r="X34" i="5"/>
  <c r="V34" i="5"/>
  <c r="V33" i="5"/>
  <c r="X33" i="5" s="1"/>
  <c r="U31" i="5"/>
  <c r="T31" i="5"/>
  <c r="S31" i="5"/>
  <c r="R31" i="5"/>
  <c r="Q31" i="5"/>
  <c r="P31" i="5"/>
  <c r="O31" i="5"/>
  <c r="N31" i="5"/>
  <c r="M31" i="5"/>
  <c r="L31" i="5"/>
  <c r="K31" i="5"/>
  <c r="J31" i="5"/>
  <c r="W30" i="5"/>
  <c r="U30" i="5"/>
  <c r="T30" i="5"/>
  <c r="S30" i="5"/>
  <c r="R30" i="5"/>
  <c r="Q30" i="5"/>
  <c r="P30" i="5"/>
  <c r="O30" i="5"/>
  <c r="N30" i="5"/>
  <c r="M30" i="5"/>
  <c r="L30" i="5"/>
  <c r="K30" i="5"/>
  <c r="J30" i="5"/>
  <c r="V30" i="5" s="1"/>
  <c r="X30" i="5" s="1"/>
  <c r="V29" i="5"/>
  <c r="X29" i="5" s="1"/>
  <c r="V28" i="5"/>
  <c r="X28" i="5" s="1"/>
  <c r="V27" i="5"/>
  <c r="X27" i="5" s="1"/>
  <c r="X26" i="5"/>
  <c r="V26" i="5"/>
  <c r="V25" i="5"/>
  <c r="X25" i="5" s="1"/>
  <c r="V24" i="5"/>
  <c r="X24" i="5" s="1"/>
  <c r="V23" i="5"/>
  <c r="X23" i="5" s="1"/>
  <c r="X22" i="5"/>
  <c r="V22" i="5"/>
  <c r="V21" i="5"/>
  <c r="X21" i="5" s="1"/>
  <c r="V20" i="5"/>
  <c r="X20" i="5" s="1"/>
  <c r="V19" i="5"/>
  <c r="X19" i="5" s="1"/>
  <c r="X18" i="5"/>
  <c r="V18" i="5"/>
  <c r="V17" i="5"/>
  <c r="X17" i="5" s="1"/>
  <c r="V16" i="5"/>
  <c r="X16" i="5" s="1"/>
  <c r="V15" i="5"/>
  <c r="X15" i="5" s="1"/>
  <c r="X14" i="5"/>
  <c r="V14" i="5"/>
  <c r="V13" i="5"/>
  <c r="X13" i="5" s="1"/>
  <c r="V12" i="5"/>
  <c r="X12" i="5" s="1"/>
  <c r="V10" i="5"/>
  <c r="X10" i="5" s="1"/>
  <c r="X9" i="5"/>
  <c r="X4" i="5" s="1"/>
  <c r="V9" i="5"/>
  <c r="U25" i="4"/>
  <c r="T25" i="4"/>
  <c r="S25" i="4"/>
  <c r="R25" i="4"/>
  <c r="Q25" i="4"/>
  <c r="P25" i="4"/>
  <c r="O25" i="4"/>
  <c r="N25" i="4"/>
  <c r="M25" i="4"/>
  <c r="L25" i="4"/>
  <c r="K25" i="4"/>
  <c r="J25" i="4"/>
  <c r="V25" i="4" s="1"/>
  <c r="X25" i="4" s="1"/>
  <c r="W24" i="4"/>
  <c r="U24" i="4"/>
  <c r="T24" i="4"/>
  <c r="S24" i="4"/>
  <c r="R24" i="4"/>
  <c r="Q24" i="4"/>
  <c r="P24" i="4"/>
  <c r="O24" i="4"/>
  <c r="N24" i="4"/>
  <c r="M24" i="4"/>
  <c r="L24" i="4"/>
  <c r="K24" i="4"/>
  <c r="J24" i="4"/>
  <c r="V24" i="4" s="1"/>
  <c r="X24" i="4" s="1"/>
  <c r="X23" i="4"/>
  <c r="V23" i="4"/>
  <c r="V22" i="4"/>
  <c r="X22" i="4" s="1"/>
  <c r="X21" i="4"/>
  <c r="V21" i="4"/>
  <c r="V20" i="4"/>
  <c r="X20" i="4" s="1"/>
  <c r="X19" i="4"/>
  <c r="V19" i="4"/>
  <c r="V18" i="4"/>
  <c r="X18" i="4" s="1"/>
  <c r="X17" i="4"/>
  <c r="V17" i="4"/>
  <c r="V16" i="4"/>
  <c r="X16" i="4" s="1"/>
  <c r="X15" i="4"/>
  <c r="V15" i="4"/>
  <c r="V14" i="4"/>
  <c r="X14" i="4" s="1"/>
  <c r="X13" i="4"/>
  <c r="V13" i="4"/>
  <c r="V12" i="4"/>
  <c r="X12" i="4" s="1"/>
  <c r="X10" i="4"/>
  <c r="X6" i="4" s="1"/>
  <c r="V10" i="4"/>
  <c r="U9" i="4"/>
  <c r="T9" i="4"/>
  <c r="S9" i="4"/>
  <c r="R9" i="4"/>
  <c r="Q9" i="4"/>
  <c r="P9" i="4"/>
  <c r="O9" i="4"/>
  <c r="N9" i="4"/>
  <c r="V9" i="4" s="1"/>
  <c r="X9" i="4" s="1"/>
  <c r="X4" i="4" s="1"/>
  <c r="M9" i="4"/>
  <c r="L9" i="4"/>
  <c r="U119" i="3"/>
  <c r="T119" i="3"/>
  <c r="S119" i="3"/>
  <c r="R119" i="3"/>
  <c r="Q119" i="3"/>
  <c r="P119" i="3"/>
  <c r="O119" i="3"/>
  <c r="N119" i="3"/>
  <c r="M119" i="3"/>
  <c r="L119" i="3"/>
  <c r="K119" i="3"/>
  <c r="J119" i="3"/>
  <c r="W118" i="3"/>
  <c r="U118" i="3"/>
  <c r="T118" i="3"/>
  <c r="S118" i="3"/>
  <c r="R118" i="3"/>
  <c r="Q118" i="3"/>
  <c r="P118" i="3"/>
  <c r="O118" i="3"/>
  <c r="N118" i="3"/>
  <c r="M118" i="3"/>
  <c r="L118" i="3"/>
  <c r="K118" i="3"/>
  <c r="J118" i="3"/>
  <c r="V118" i="3" s="1"/>
  <c r="X118" i="3" s="1"/>
  <c r="X117" i="3"/>
  <c r="V117" i="3"/>
  <c r="V116" i="3"/>
  <c r="X116" i="3" s="1"/>
  <c r="X115" i="3"/>
  <c r="V115" i="3"/>
  <c r="V114" i="3"/>
  <c r="X114" i="3" s="1"/>
  <c r="X113" i="3"/>
  <c r="V113" i="3"/>
  <c r="V112" i="3"/>
  <c r="X112" i="3" s="1"/>
  <c r="X111" i="3"/>
  <c r="V111" i="3"/>
  <c r="V110" i="3"/>
  <c r="X110" i="3" s="1"/>
  <c r="X109" i="3"/>
  <c r="V109" i="3"/>
  <c r="V108" i="3"/>
  <c r="X108" i="3" s="1"/>
  <c r="X106" i="3"/>
  <c r="V106" i="3"/>
  <c r="V105" i="3"/>
  <c r="X105" i="3" s="1"/>
  <c r="U103" i="3"/>
  <c r="T103" i="3"/>
  <c r="S103" i="3"/>
  <c r="R103" i="3"/>
  <c r="Q103" i="3"/>
  <c r="P103" i="3"/>
  <c r="O103" i="3"/>
  <c r="N103" i="3"/>
  <c r="M103" i="3"/>
  <c r="L103" i="3"/>
  <c r="K103" i="3"/>
  <c r="J103" i="3"/>
  <c r="V103" i="3" s="1"/>
  <c r="X103" i="3" s="1"/>
  <c r="W102" i="3"/>
  <c r="U102" i="3"/>
  <c r="T102" i="3"/>
  <c r="T89" i="3" s="1"/>
  <c r="S102" i="3"/>
  <c r="R102" i="3"/>
  <c r="Q102" i="3"/>
  <c r="P102" i="3"/>
  <c r="P89" i="3" s="1"/>
  <c r="O102" i="3"/>
  <c r="N102" i="3"/>
  <c r="M102" i="3"/>
  <c r="L102" i="3"/>
  <c r="L89" i="3" s="1"/>
  <c r="K102" i="3"/>
  <c r="J102" i="3"/>
  <c r="V101" i="3"/>
  <c r="X101" i="3" s="1"/>
  <c r="X100" i="3"/>
  <c r="V100" i="3"/>
  <c r="V99" i="3"/>
  <c r="X99" i="3" s="1"/>
  <c r="X98" i="3"/>
  <c r="V98" i="3"/>
  <c r="V97" i="3"/>
  <c r="X97" i="3" s="1"/>
  <c r="X96" i="3"/>
  <c r="V96" i="3"/>
  <c r="V95" i="3"/>
  <c r="X95" i="3" s="1"/>
  <c r="X94" i="3"/>
  <c r="V94" i="3"/>
  <c r="V93" i="3"/>
  <c r="X93" i="3" s="1"/>
  <c r="X92" i="3"/>
  <c r="V92" i="3"/>
  <c r="V90" i="3"/>
  <c r="X90" i="3" s="1"/>
  <c r="U89" i="3"/>
  <c r="S89" i="3"/>
  <c r="R89" i="3"/>
  <c r="Q89" i="3"/>
  <c r="O89" i="3"/>
  <c r="N89" i="3"/>
  <c r="M89" i="3"/>
  <c r="K89" i="3"/>
  <c r="U87" i="3"/>
  <c r="T87" i="3"/>
  <c r="S87" i="3"/>
  <c r="R87" i="3"/>
  <c r="Q87" i="3"/>
  <c r="P87" i="3"/>
  <c r="O87" i="3"/>
  <c r="N87" i="3"/>
  <c r="M87" i="3"/>
  <c r="L87" i="3"/>
  <c r="K87" i="3"/>
  <c r="J87" i="3"/>
  <c r="W86" i="3"/>
  <c r="U86" i="3"/>
  <c r="T86" i="3"/>
  <c r="S86" i="3"/>
  <c r="R86" i="3"/>
  <c r="Q86" i="3"/>
  <c r="P86" i="3"/>
  <c r="O86" i="3"/>
  <c r="N86" i="3"/>
  <c r="M86" i="3"/>
  <c r="L86" i="3"/>
  <c r="K86" i="3"/>
  <c r="J86" i="3"/>
  <c r="V86" i="3" s="1"/>
  <c r="X86" i="3" s="1"/>
  <c r="V85" i="3"/>
  <c r="X85" i="3" s="1"/>
  <c r="X84" i="3"/>
  <c r="V84" i="3"/>
  <c r="V83" i="3"/>
  <c r="X83" i="3" s="1"/>
  <c r="X82" i="3"/>
  <c r="V82" i="3"/>
  <c r="V81" i="3"/>
  <c r="X81" i="3" s="1"/>
  <c r="X80" i="3"/>
  <c r="V80" i="3"/>
  <c r="V79" i="3"/>
  <c r="X79" i="3" s="1"/>
  <c r="X78" i="3"/>
  <c r="V78" i="3"/>
  <c r="V77" i="3"/>
  <c r="X77" i="3" s="1"/>
  <c r="X76" i="3"/>
  <c r="V76" i="3"/>
  <c r="V74" i="3"/>
  <c r="X74" i="3" s="1"/>
  <c r="X73" i="3"/>
  <c r="V73" i="3"/>
  <c r="U71" i="3"/>
  <c r="T71" i="3"/>
  <c r="S71" i="3"/>
  <c r="R71" i="3"/>
  <c r="Q71" i="3"/>
  <c r="P71" i="3"/>
  <c r="O71" i="3"/>
  <c r="N71" i="3"/>
  <c r="M71" i="3"/>
  <c r="L71" i="3"/>
  <c r="K71" i="3"/>
  <c r="J71" i="3"/>
  <c r="V71" i="3" s="1"/>
  <c r="X71" i="3" s="1"/>
  <c r="W70" i="3"/>
  <c r="U70" i="3"/>
  <c r="T70" i="3"/>
  <c r="S70" i="3"/>
  <c r="R70" i="3"/>
  <c r="Q70" i="3"/>
  <c r="P70" i="3"/>
  <c r="O70" i="3"/>
  <c r="N70" i="3"/>
  <c r="M70" i="3"/>
  <c r="L70" i="3"/>
  <c r="K70" i="3"/>
  <c r="J70" i="3"/>
  <c r="X69" i="3"/>
  <c r="V69" i="3"/>
  <c r="X68" i="3"/>
  <c r="V68" i="3"/>
  <c r="X67" i="3"/>
  <c r="V67" i="3"/>
  <c r="V66" i="3"/>
  <c r="X66" i="3" s="1"/>
  <c r="V65" i="3"/>
  <c r="X65" i="3" s="1"/>
  <c r="V64" i="3"/>
  <c r="X64" i="3" s="1"/>
  <c r="X63" i="3"/>
  <c r="V63" i="3"/>
  <c r="V62" i="3"/>
  <c r="X62" i="3" s="1"/>
  <c r="V61" i="3"/>
  <c r="X61" i="3" s="1"/>
  <c r="V60" i="3"/>
  <c r="X60" i="3" s="1"/>
  <c r="X58" i="3"/>
  <c r="V58" i="3"/>
  <c r="U57" i="3"/>
  <c r="S57" i="3"/>
  <c r="R57" i="3"/>
  <c r="Q57" i="3"/>
  <c r="P57" i="3"/>
  <c r="N57" i="3"/>
  <c r="M57" i="3"/>
  <c r="L57" i="3"/>
  <c r="U55" i="3"/>
  <c r="T55" i="3"/>
  <c r="S55" i="3"/>
  <c r="R55" i="3"/>
  <c r="Q55" i="3"/>
  <c r="P55" i="3"/>
  <c r="O55" i="3"/>
  <c r="N55" i="3"/>
  <c r="M55" i="3"/>
  <c r="L55" i="3"/>
  <c r="K55" i="3"/>
  <c r="J55" i="3"/>
  <c r="V55" i="3" s="1"/>
  <c r="X55" i="3" s="1"/>
  <c r="W54" i="3"/>
  <c r="U54" i="3"/>
  <c r="T54" i="3"/>
  <c r="S54" i="3"/>
  <c r="R54" i="3"/>
  <c r="Q54" i="3"/>
  <c r="P54" i="3"/>
  <c r="O54" i="3"/>
  <c r="N54" i="3"/>
  <c r="M54" i="3"/>
  <c r="L54" i="3"/>
  <c r="K54" i="3"/>
  <c r="J54" i="3"/>
  <c r="V54" i="3" s="1"/>
  <c r="X54" i="3" s="1"/>
  <c r="X53" i="3"/>
  <c r="V53" i="3"/>
  <c r="V52" i="3"/>
  <c r="X52" i="3" s="1"/>
  <c r="X51" i="3"/>
  <c r="V51" i="3"/>
  <c r="V50" i="3"/>
  <c r="X50" i="3" s="1"/>
  <c r="X49" i="3"/>
  <c r="V49" i="3"/>
  <c r="V48" i="3"/>
  <c r="X48" i="3" s="1"/>
  <c r="X47" i="3"/>
  <c r="V47" i="3"/>
  <c r="V46" i="3"/>
  <c r="X46" i="3" s="1"/>
  <c r="X45" i="3"/>
  <c r="V45" i="3"/>
  <c r="V44" i="3"/>
  <c r="X44" i="3" s="1"/>
  <c r="X42" i="3"/>
  <c r="V42" i="3"/>
  <c r="V41" i="3"/>
  <c r="X41" i="3" s="1"/>
  <c r="U39" i="3"/>
  <c r="T39" i="3"/>
  <c r="S39" i="3"/>
  <c r="R39" i="3"/>
  <c r="Q39" i="3"/>
  <c r="P39" i="3"/>
  <c r="O39" i="3"/>
  <c r="N39" i="3"/>
  <c r="M39" i="3"/>
  <c r="L39" i="3"/>
  <c r="K39" i="3"/>
  <c r="J39" i="3"/>
  <c r="W38" i="3"/>
  <c r="U38" i="3"/>
  <c r="T38" i="3"/>
  <c r="S38" i="3"/>
  <c r="R38" i="3"/>
  <c r="R25" i="3" s="1"/>
  <c r="Q38" i="3"/>
  <c r="P38" i="3"/>
  <c r="O38" i="3"/>
  <c r="N38" i="3"/>
  <c r="N25" i="3" s="1"/>
  <c r="V25" i="3" s="1"/>
  <c r="X25" i="3" s="1"/>
  <c r="M38" i="3"/>
  <c r="L38" i="3"/>
  <c r="K38" i="3"/>
  <c r="J38" i="3"/>
  <c r="V38" i="3" s="1"/>
  <c r="X38" i="3" s="1"/>
  <c r="V37" i="3"/>
  <c r="X37" i="3" s="1"/>
  <c r="X36" i="3"/>
  <c r="V36" i="3"/>
  <c r="V35" i="3"/>
  <c r="X35" i="3" s="1"/>
  <c r="V34" i="3"/>
  <c r="X34" i="3" s="1"/>
  <c r="V33" i="3"/>
  <c r="X33" i="3" s="1"/>
  <c r="X32" i="3"/>
  <c r="V32" i="3"/>
  <c r="V31" i="3"/>
  <c r="X31" i="3" s="1"/>
  <c r="V30" i="3"/>
  <c r="X30" i="3" s="1"/>
  <c r="V29" i="3"/>
  <c r="X29" i="3" s="1"/>
  <c r="X28" i="3"/>
  <c r="V28" i="3"/>
  <c r="V26" i="3"/>
  <c r="X26" i="3" s="1"/>
  <c r="U25" i="3"/>
  <c r="T25" i="3"/>
  <c r="S25" i="3"/>
  <c r="Q25" i="3"/>
  <c r="P25" i="3"/>
  <c r="O25" i="3"/>
  <c r="M25" i="3"/>
  <c r="L25" i="3"/>
  <c r="K25" i="3"/>
  <c r="U23" i="3"/>
  <c r="T23" i="3"/>
  <c r="S23" i="3"/>
  <c r="R23" i="3"/>
  <c r="Q23" i="3"/>
  <c r="P23" i="3"/>
  <c r="O23" i="3"/>
  <c r="N23" i="3"/>
  <c r="M23" i="3"/>
  <c r="L23" i="3"/>
  <c r="K23" i="3"/>
  <c r="J23" i="3"/>
  <c r="W22" i="3"/>
  <c r="U22" i="3"/>
  <c r="T22" i="3"/>
  <c r="S22" i="3"/>
  <c r="R22" i="3"/>
  <c r="Q22" i="3"/>
  <c r="P22" i="3"/>
  <c r="O22" i="3"/>
  <c r="N22" i="3"/>
  <c r="M22" i="3"/>
  <c r="L22" i="3"/>
  <c r="K22" i="3"/>
  <c r="J22" i="3"/>
  <c r="V22" i="3" s="1"/>
  <c r="X22" i="3" s="1"/>
  <c r="V21" i="3"/>
  <c r="X21" i="3" s="1"/>
  <c r="X20" i="3"/>
  <c r="V20" i="3"/>
  <c r="V19" i="3"/>
  <c r="X19" i="3" s="1"/>
  <c r="V18" i="3"/>
  <c r="X18" i="3" s="1"/>
  <c r="V17" i="3"/>
  <c r="X17" i="3" s="1"/>
  <c r="X16" i="3"/>
  <c r="V16" i="3"/>
  <c r="V15" i="3"/>
  <c r="X15" i="3" s="1"/>
  <c r="V14" i="3"/>
  <c r="X14" i="3" s="1"/>
  <c r="V13" i="3"/>
  <c r="X13" i="3" s="1"/>
  <c r="X12" i="3"/>
  <c r="V12" i="3"/>
  <c r="V10" i="3"/>
  <c r="X10" i="3" s="1"/>
  <c r="V9" i="3"/>
  <c r="X9" i="3" s="1"/>
  <c r="X6" i="3"/>
  <c r="AH114" i="2"/>
  <c r="AG113" i="2"/>
  <c r="AF113" i="2"/>
  <c r="AF115" i="2" s="1"/>
  <c r="AH112" i="2"/>
  <c r="AH111" i="2"/>
  <c r="AH110" i="2"/>
  <c r="AH109" i="2"/>
  <c r="AH108" i="2"/>
  <c r="AH107" i="2"/>
  <c r="AH106" i="2"/>
  <c r="AH105" i="2"/>
  <c r="AH104" i="2"/>
  <c r="AH103" i="2"/>
  <c r="AH102" i="2"/>
  <c r="AH101" i="2"/>
  <c r="AH100" i="2"/>
  <c r="AH99" i="2"/>
  <c r="AH98" i="2"/>
  <c r="AH97" i="2"/>
  <c r="AH96" i="2"/>
  <c r="AH95" i="2"/>
  <c r="AH94" i="2"/>
  <c r="AH93" i="2"/>
  <c r="AH92" i="2"/>
  <c r="AH91" i="2"/>
  <c r="AH90" i="2"/>
  <c r="AH89" i="2"/>
  <c r="AH88" i="2"/>
  <c r="AH87" i="2"/>
  <c r="AH86" i="2"/>
  <c r="AH85" i="2"/>
  <c r="AH84" i="2"/>
  <c r="AH83" i="2"/>
  <c r="AH82" i="2"/>
  <c r="AH81" i="2"/>
  <c r="AH80" i="2"/>
  <c r="AH79" i="2"/>
  <c r="AH78" i="2"/>
  <c r="AH77" i="2"/>
  <c r="AH113" i="2" s="1"/>
  <c r="AH115" i="2" s="1"/>
  <c r="AG73" i="2"/>
  <c r="AF73" i="2"/>
  <c r="AH72" i="2"/>
  <c r="AH73" i="2" s="1"/>
  <c r="U39" i="2"/>
  <c r="T39" i="2"/>
  <c r="S39" i="2"/>
  <c r="R39" i="2"/>
  <c r="Q39" i="2"/>
  <c r="P39" i="2"/>
  <c r="O39" i="2"/>
  <c r="N39" i="2"/>
  <c r="M39" i="2"/>
  <c r="L39" i="2"/>
  <c r="K39" i="2"/>
  <c r="J39" i="2"/>
  <c r="W38" i="2"/>
  <c r="U38" i="2"/>
  <c r="T38" i="2"/>
  <c r="S38" i="2"/>
  <c r="S25" i="2" s="1"/>
  <c r="R38" i="2"/>
  <c r="Q38" i="2"/>
  <c r="P38" i="2"/>
  <c r="O38" i="2"/>
  <c r="O25" i="2" s="1"/>
  <c r="N38" i="2"/>
  <c r="M38" i="2"/>
  <c r="L38" i="2"/>
  <c r="K38" i="2"/>
  <c r="K25" i="2" s="1"/>
  <c r="J38" i="2"/>
  <c r="V37" i="2"/>
  <c r="X37" i="2" s="1"/>
  <c r="X36" i="2"/>
  <c r="V36" i="2"/>
  <c r="V35" i="2"/>
  <c r="X35" i="2" s="1"/>
  <c r="X34" i="2"/>
  <c r="V34" i="2"/>
  <c r="V33" i="2"/>
  <c r="X33" i="2" s="1"/>
  <c r="X32" i="2"/>
  <c r="V32" i="2"/>
  <c r="V31" i="2"/>
  <c r="X31" i="2" s="1"/>
  <c r="X30" i="2"/>
  <c r="V30" i="2"/>
  <c r="V29" i="2"/>
  <c r="X29" i="2" s="1"/>
  <c r="X28" i="2"/>
  <c r="V28" i="2"/>
  <c r="V26" i="2"/>
  <c r="X26" i="2" s="1"/>
  <c r="U25" i="2"/>
  <c r="T25" i="2"/>
  <c r="R25" i="2"/>
  <c r="Q25" i="2"/>
  <c r="P25" i="2"/>
  <c r="N25" i="2"/>
  <c r="M25" i="2"/>
  <c r="L25" i="2"/>
  <c r="J25" i="2"/>
  <c r="U23" i="2"/>
  <c r="T23" i="2"/>
  <c r="S23" i="2"/>
  <c r="R23" i="2"/>
  <c r="Q23" i="2"/>
  <c r="P23" i="2"/>
  <c r="O23" i="2"/>
  <c r="N23" i="2"/>
  <c r="M23" i="2"/>
  <c r="L23" i="2"/>
  <c r="K23" i="2"/>
  <c r="J23" i="2"/>
  <c r="W22" i="2"/>
  <c r="U22" i="2"/>
  <c r="T22" i="2"/>
  <c r="S22" i="2"/>
  <c r="R22" i="2"/>
  <c r="Q22" i="2"/>
  <c r="P22" i="2"/>
  <c r="O22" i="2"/>
  <c r="N22" i="2"/>
  <c r="M22" i="2"/>
  <c r="M9" i="2" s="1"/>
  <c r="L22" i="2"/>
  <c r="K22" i="2"/>
  <c r="J22" i="2"/>
  <c r="X21" i="2"/>
  <c r="V21" i="2"/>
  <c r="V20" i="2"/>
  <c r="X20" i="2" s="1"/>
  <c r="V19" i="2"/>
  <c r="X19" i="2" s="1"/>
  <c r="V18" i="2"/>
  <c r="X18" i="2" s="1"/>
  <c r="X17" i="2"/>
  <c r="V17" i="2"/>
  <c r="V16" i="2"/>
  <c r="X16" i="2" s="1"/>
  <c r="V15" i="2"/>
  <c r="X15" i="2" s="1"/>
  <c r="V14" i="2"/>
  <c r="X14" i="2" s="1"/>
  <c r="V13" i="2"/>
  <c r="Q3" i="1" s="1"/>
  <c r="V12" i="2"/>
  <c r="X12" i="2" s="1"/>
  <c r="V10" i="2"/>
  <c r="M3" i="1" s="1"/>
  <c r="U9" i="2"/>
  <c r="T9" i="2"/>
  <c r="S9" i="2"/>
  <c r="R9" i="2"/>
  <c r="Q9" i="2"/>
  <c r="P9" i="2"/>
  <c r="O9" i="2"/>
  <c r="N9" i="2"/>
  <c r="L9" i="2"/>
  <c r="K9" i="2"/>
  <c r="X6" i="2"/>
  <c r="R393" i="1"/>
  <c r="O393" i="1"/>
  <c r="N393" i="1"/>
  <c r="R392" i="1"/>
  <c r="O392" i="1"/>
  <c r="N392" i="1"/>
  <c r="R391" i="1"/>
  <c r="O391" i="1"/>
  <c r="N391" i="1"/>
  <c r="R390" i="1"/>
  <c r="O390" i="1"/>
  <c r="N390" i="1"/>
  <c r="S389" i="1"/>
  <c r="R389" i="1"/>
  <c r="O389" i="1"/>
  <c r="N389" i="1"/>
  <c r="K389" i="1"/>
  <c r="J389" i="1"/>
  <c r="I389" i="1"/>
  <c r="H389" i="1"/>
  <c r="G389" i="1"/>
  <c r="F389" i="1"/>
  <c r="R388" i="1"/>
  <c r="O388" i="1"/>
  <c r="N388" i="1"/>
  <c r="R387" i="1"/>
  <c r="O387" i="1"/>
  <c r="N387" i="1"/>
  <c r="R386" i="1"/>
  <c r="O386" i="1"/>
  <c r="N386" i="1"/>
  <c r="R385" i="1"/>
  <c r="O385" i="1"/>
  <c r="N385" i="1"/>
  <c r="S384" i="1"/>
  <c r="R384" i="1"/>
  <c r="O384" i="1"/>
  <c r="N384" i="1"/>
  <c r="K384" i="1"/>
  <c r="J384" i="1"/>
  <c r="I384" i="1"/>
  <c r="H384" i="1"/>
  <c r="G384" i="1"/>
  <c r="F384" i="1"/>
  <c r="E384" i="1"/>
  <c r="D384" i="1"/>
  <c r="C384" i="1"/>
  <c r="B384" i="1"/>
  <c r="A384" i="1"/>
  <c r="R383" i="1"/>
  <c r="O383" i="1"/>
  <c r="N383" i="1"/>
  <c r="R382" i="1"/>
  <c r="O382" i="1"/>
  <c r="N382" i="1"/>
  <c r="R381" i="1"/>
  <c r="O381" i="1"/>
  <c r="N381" i="1"/>
  <c r="R380" i="1"/>
  <c r="O380" i="1"/>
  <c r="N380" i="1"/>
  <c r="S379" i="1"/>
  <c r="R379" i="1"/>
  <c r="O379" i="1"/>
  <c r="N379" i="1"/>
  <c r="K379" i="1"/>
  <c r="J379" i="1"/>
  <c r="I379" i="1"/>
  <c r="H379" i="1"/>
  <c r="G379" i="1"/>
  <c r="F379" i="1"/>
  <c r="R378" i="1"/>
  <c r="O378" i="1"/>
  <c r="N378" i="1"/>
  <c r="R377" i="1"/>
  <c r="O377" i="1"/>
  <c r="N377" i="1"/>
  <c r="R376" i="1"/>
  <c r="O376" i="1"/>
  <c r="N376" i="1"/>
  <c r="R375" i="1"/>
  <c r="O375" i="1"/>
  <c r="N375" i="1"/>
  <c r="R374" i="1"/>
  <c r="O374" i="1"/>
  <c r="N374" i="1"/>
  <c r="R373" i="1"/>
  <c r="O373" i="1"/>
  <c r="N373" i="1"/>
  <c r="S372" i="1"/>
  <c r="R372" i="1"/>
  <c r="O372" i="1"/>
  <c r="N372" i="1"/>
  <c r="K372" i="1"/>
  <c r="J372" i="1"/>
  <c r="I372" i="1"/>
  <c r="H372" i="1"/>
  <c r="G372" i="1"/>
  <c r="F372" i="1"/>
  <c r="R371" i="1"/>
  <c r="O371" i="1"/>
  <c r="N371" i="1"/>
  <c r="R370" i="1"/>
  <c r="O370" i="1"/>
  <c r="N370" i="1"/>
  <c r="R369" i="1"/>
  <c r="O369" i="1"/>
  <c r="N369" i="1"/>
  <c r="S368" i="1"/>
  <c r="R368" i="1"/>
  <c r="O368" i="1"/>
  <c r="N368" i="1"/>
  <c r="K368" i="1"/>
  <c r="J368" i="1"/>
  <c r="I368" i="1"/>
  <c r="H368" i="1"/>
  <c r="G368" i="1"/>
  <c r="F368" i="1"/>
  <c r="R367" i="1"/>
  <c r="O367" i="1"/>
  <c r="N367" i="1"/>
  <c r="R366" i="1"/>
  <c r="O366" i="1"/>
  <c r="N366" i="1"/>
  <c r="S365" i="1"/>
  <c r="R365" i="1"/>
  <c r="O365" i="1"/>
  <c r="N365" i="1"/>
  <c r="K365" i="1"/>
  <c r="J365" i="1"/>
  <c r="I365" i="1"/>
  <c r="H365" i="1"/>
  <c r="G365" i="1"/>
  <c r="F365" i="1"/>
  <c r="R364" i="1"/>
  <c r="O364" i="1"/>
  <c r="N364" i="1"/>
  <c r="R363" i="1"/>
  <c r="O363" i="1"/>
  <c r="N363" i="1"/>
  <c r="S362" i="1"/>
  <c r="R362" i="1"/>
  <c r="O362" i="1"/>
  <c r="N362" i="1"/>
  <c r="K362" i="1"/>
  <c r="J362" i="1"/>
  <c r="I362" i="1"/>
  <c r="H362" i="1"/>
  <c r="G362" i="1"/>
  <c r="F362" i="1"/>
  <c r="R361" i="1"/>
  <c r="O361" i="1"/>
  <c r="N361" i="1"/>
  <c r="R360" i="1"/>
  <c r="O360" i="1"/>
  <c r="N360" i="1"/>
  <c r="R359" i="1"/>
  <c r="O359" i="1"/>
  <c r="N359" i="1"/>
  <c r="S358" i="1"/>
  <c r="R358" i="1"/>
  <c r="O358" i="1"/>
  <c r="N358" i="1"/>
  <c r="K358" i="1"/>
  <c r="J358" i="1"/>
  <c r="I358" i="1"/>
  <c r="H358" i="1"/>
  <c r="G358" i="1"/>
  <c r="F358" i="1"/>
  <c r="R357" i="1"/>
  <c r="O357" i="1"/>
  <c r="N357" i="1"/>
  <c r="K357" i="1"/>
  <c r="J357" i="1"/>
  <c r="I357" i="1"/>
  <c r="H357" i="1"/>
  <c r="G357" i="1"/>
  <c r="R356" i="1"/>
  <c r="O356" i="1"/>
  <c r="N356" i="1"/>
  <c r="K356" i="1"/>
  <c r="J356" i="1"/>
  <c r="I356" i="1"/>
  <c r="H356" i="1"/>
  <c r="G356" i="1"/>
  <c r="K355" i="1"/>
  <c r="J355" i="1"/>
  <c r="I355" i="1"/>
  <c r="H355" i="1"/>
  <c r="G355" i="1"/>
  <c r="R354" i="1"/>
  <c r="O354" i="1"/>
  <c r="N354" i="1"/>
  <c r="K354" i="1"/>
  <c r="J354" i="1"/>
  <c r="I354" i="1"/>
  <c r="H354" i="1"/>
  <c r="G354" i="1"/>
  <c r="K353" i="1"/>
  <c r="J353" i="1"/>
  <c r="I353" i="1"/>
  <c r="H353" i="1"/>
  <c r="G353" i="1"/>
  <c r="R352" i="1"/>
  <c r="O352" i="1"/>
  <c r="N352" i="1"/>
  <c r="K352" i="1"/>
  <c r="J352" i="1"/>
  <c r="I352" i="1"/>
  <c r="H352" i="1"/>
  <c r="G352" i="1"/>
  <c r="K351" i="1"/>
  <c r="J351" i="1"/>
  <c r="I351" i="1"/>
  <c r="H351" i="1"/>
  <c r="G351" i="1"/>
  <c r="S350" i="1"/>
  <c r="R350" i="1"/>
  <c r="O350" i="1"/>
  <c r="N350" i="1"/>
  <c r="K350" i="1"/>
  <c r="J350" i="1"/>
  <c r="I350" i="1"/>
  <c r="H350" i="1"/>
  <c r="G350" i="1"/>
  <c r="F350" i="1"/>
  <c r="E350" i="1"/>
  <c r="D350" i="1"/>
  <c r="C350" i="1"/>
  <c r="B350" i="1"/>
  <c r="A350" i="1"/>
  <c r="R349" i="1"/>
  <c r="O349" i="1"/>
  <c r="N349" i="1"/>
  <c r="R348" i="1"/>
  <c r="O348" i="1"/>
  <c r="N348" i="1"/>
  <c r="S347" i="1"/>
  <c r="R347" i="1"/>
  <c r="O347" i="1"/>
  <c r="N347" i="1"/>
  <c r="K347" i="1"/>
  <c r="J347" i="1"/>
  <c r="I347" i="1"/>
  <c r="H347" i="1"/>
  <c r="G347" i="1"/>
  <c r="F347" i="1"/>
  <c r="R346" i="1"/>
  <c r="O346" i="1"/>
  <c r="N346" i="1"/>
  <c r="R345" i="1"/>
  <c r="O345" i="1"/>
  <c r="N345" i="1"/>
  <c r="S344" i="1"/>
  <c r="R344" i="1"/>
  <c r="O344" i="1"/>
  <c r="N344" i="1"/>
  <c r="K344" i="1"/>
  <c r="J344" i="1"/>
  <c r="I344" i="1"/>
  <c r="H344" i="1"/>
  <c r="G344" i="1"/>
  <c r="F344" i="1"/>
  <c r="R343" i="1"/>
  <c r="O343" i="1"/>
  <c r="N343" i="1"/>
  <c r="R342" i="1"/>
  <c r="O342" i="1"/>
  <c r="N342" i="1"/>
  <c r="R341" i="1"/>
  <c r="O341" i="1"/>
  <c r="N341" i="1"/>
  <c r="S340" i="1"/>
  <c r="R340" i="1"/>
  <c r="O340" i="1"/>
  <c r="N340" i="1"/>
  <c r="K340" i="1"/>
  <c r="J340" i="1"/>
  <c r="I340" i="1"/>
  <c r="H340" i="1"/>
  <c r="G340" i="1"/>
  <c r="F340" i="1"/>
  <c r="E340" i="1"/>
  <c r="D340" i="1"/>
  <c r="C340" i="1"/>
  <c r="B340" i="1"/>
  <c r="A340" i="1"/>
  <c r="R339" i="1"/>
  <c r="O339" i="1"/>
  <c r="N339" i="1"/>
  <c r="R338" i="1"/>
  <c r="O338" i="1"/>
  <c r="N338" i="1"/>
  <c r="R337" i="1"/>
  <c r="O337" i="1"/>
  <c r="N337" i="1"/>
  <c r="S336" i="1"/>
  <c r="R336" i="1"/>
  <c r="O336" i="1"/>
  <c r="N336" i="1"/>
  <c r="K336" i="1"/>
  <c r="J336" i="1"/>
  <c r="I336" i="1"/>
  <c r="H336" i="1"/>
  <c r="G336" i="1"/>
  <c r="F336" i="1"/>
  <c r="R335" i="1"/>
  <c r="O335" i="1"/>
  <c r="N335" i="1"/>
  <c r="S334" i="1"/>
  <c r="R334" i="1"/>
  <c r="O334" i="1"/>
  <c r="N334" i="1"/>
  <c r="K334" i="1"/>
  <c r="J334" i="1"/>
  <c r="I334" i="1"/>
  <c r="H334" i="1"/>
  <c r="G334" i="1"/>
  <c r="F334" i="1"/>
  <c r="R333" i="1"/>
  <c r="O333" i="1"/>
  <c r="N333" i="1"/>
  <c r="R332" i="1"/>
  <c r="O332" i="1"/>
  <c r="N332" i="1"/>
  <c r="R331" i="1"/>
  <c r="O331" i="1"/>
  <c r="N331" i="1"/>
  <c r="R330" i="1"/>
  <c r="O330" i="1"/>
  <c r="N330" i="1"/>
  <c r="S329" i="1"/>
  <c r="R329" i="1"/>
  <c r="O329" i="1"/>
  <c r="N329" i="1"/>
  <c r="K329" i="1"/>
  <c r="J329" i="1"/>
  <c r="I329" i="1"/>
  <c r="H329" i="1"/>
  <c r="G329" i="1"/>
  <c r="F329" i="1"/>
  <c r="R328" i="1"/>
  <c r="O328" i="1"/>
  <c r="N328" i="1"/>
  <c r="R327" i="1"/>
  <c r="O327" i="1"/>
  <c r="N327" i="1"/>
  <c r="S326" i="1"/>
  <c r="R326" i="1"/>
  <c r="O326" i="1"/>
  <c r="N326" i="1"/>
  <c r="K326" i="1"/>
  <c r="J326" i="1"/>
  <c r="I326" i="1"/>
  <c r="H326" i="1"/>
  <c r="G326" i="1"/>
  <c r="F326" i="1"/>
  <c r="R325" i="1"/>
  <c r="O325" i="1"/>
  <c r="N325" i="1"/>
  <c r="R324" i="1"/>
  <c r="O324" i="1"/>
  <c r="N324" i="1"/>
  <c r="R323" i="1"/>
  <c r="O323" i="1"/>
  <c r="N323" i="1"/>
  <c r="K323" i="1"/>
  <c r="J323" i="1"/>
  <c r="I323" i="1"/>
  <c r="H323" i="1"/>
  <c r="G323" i="1"/>
  <c r="R322" i="1"/>
  <c r="O322" i="1"/>
  <c r="N322" i="1"/>
  <c r="S321" i="1"/>
  <c r="R321" i="1"/>
  <c r="O321" i="1"/>
  <c r="N321" i="1"/>
  <c r="K321" i="1"/>
  <c r="J321" i="1"/>
  <c r="I321" i="1"/>
  <c r="H321" i="1"/>
  <c r="G321" i="1"/>
  <c r="F321" i="1"/>
  <c r="E321" i="1"/>
  <c r="D321" i="1"/>
  <c r="C321" i="1"/>
  <c r="B321" i="1"/>
  <c r="A321" i="1"/>
  <c r="R320" i="1"/>
  <c r="O320" i="1"/>
  <c r="N320" i="1"/>
  <c r="S319" i="1"/>
  <c r="R319" i="1"/>
  <c r="O319" i="1"/>
  <c r="N319" i="1"/>
  <c r="K319" i="1"/>
  <c r="J319" i="1"/>
  <c r="I319" i="1"/>
  <c r="H319" i="1"/>
  <c r="G319" i="1"/>
  <c r="F319" i="1"/>
  <c r="R318" i="1"/>
  <c r="O318" i="1"/>
  <c r="N318" i="1"/>
  <c r="R317" i="1"/>
  <c r="O317" i="1"/>
  <c r="N317" i="1"/>
  <c r="R316" i="1"/>
  <c r="O316" i="1"/>
  <c r="N316" i="1"/>
  <c r="S315" i="1"/>
  <c r="R315" i="1"/>
  <c r="O315" i="1"/>
  <c r="N315" i="1"/>
  <c r="K315" i="1"/>
  <c r="J315" i="1"/>
  <c r="I315" i="1"/>
  <c r="H315" i="1"/>
  <c r="G315" i="1"/>
  <c r="F315" i="1"/>
  <c r="R314" i="1"/>
  <c r="O314" i="1"/>
  <c r="N314" i="1"/>
  <c r="R313" i="1"/>
  <c r="O313" i="1"/>
  <c r="N313" i="1"/>
  <c r="R312" i="1"/>
  <c r="O312" i="1"/>
  <c r="N312" i="1"/>
  <c r="R311" i="1"/>
  <c r="O311" i="1"/>
  <c r="N311" i="1"/>
  <c r="R310" i="1"/>
  <c r="O310" i="1"/>
  <c r="N310" i="1"/>
  <c r="R309" i="1"/>
  <c r="O309" i="1"/>
  <c r="N309" i="1"/>
  <c r="R308" i="1"/>
  <c r="O308" i="1"/>
  <c r="N308" i="1"/>
  <c r="R307" i="1"/>
  <c r="O307" i="1"/>
  <c r="N307" i="1"/>
  <c r="R306" i="1"/>
  <c r="O306" i="1"/>
  <c r="N306" i="1"/>
  <c r="S305" i="1"/>
  <c r="R305" i="1"/>
  <c r="O305" i="1"/>
  <c r="N305" i="1"/>
  <c r="K305" i="1"/>
  <c r="J305" i="1"/>
  <c r="I305" i="1"/>
  <c r="H305" i="1"/>
  <c r="G305" i="1"/>
  <c r="F305" i="1"/>
  <c r="E305" i="1"/>
  <c r="D305" i="1"/>
  <c r="C305" i="1"/>
  <c r="B305" i="1"/>
  <c r="A305" i="1"/>
  <c r="R304" i="1"/>
  <c r="O304" i="1"/>
  <c r="N304" i="1"/>
  <c r="R303" i="1"/>
  <c r="O303" i="1"/>
  <c r="N303" i="1"/>
  <c r="S302" i="1"/>
  <c r="R302" i="1"/>
  <c r="O302" i="1"/>
  <c r="N302" i="1"/>
  <c r="K302" i="1"/>
  <c r="J302" i="1"/>
  <c r="I302" i="1"/>
  <c r="H302" i="1"/>
  <c r="G302" i="1"/>
  <c r="F302" i="1"/>
  <c r="R301" i="1"/>
  <c r="O301" i="1"/>
  <c r="N301" i="1"/>
  <c r="R300" i="1"/>
  <c r="O300" i="1"/>
  <c r="N300" i="1"/>
  <c r="R299" i="1"/>
  <c r="O299" i="1"/>
  <c r="N299" i="1"/>
  <c r="R298" i="1"/>
  <c r="O298" i="1"/>
  <c r="N298" i="1"/>
  <c r="R297" i="1"/>
  <c r="O297" i="1"/>
  <c r="N297" i="1"/>
  <c r="R296" i="1"/>
  <c r="O296" i="1"/>
  <c r="N296" i="1"/>
  <c r="R295" i="1"/>
  <c r="O295" i="1"/>
  <c r="N295" i="1"/>
  <c r="R294" i="1"/>
  <c r="O294" i="1"/>
  <c r="N294" i="1"/>
  <c r="R293" i="1"/>
  <c r="O293" i="1"/>
  <c r="N293" i="1"/>
  <c r="R292" i="1"/>
  <c r="O292" i="1"/>
  <c r="N292" i="1"/>
  <c r="O291" i="1"/>
  <c r="N291" i="1"/>
  <c r="R290" i="1"/>
  <c r="O290" i="1"/>
  <c r="N290" i="1"/>
  <c r="R289" i="1"/>
  <c r="O289" i="1"/>
  <c r="N289" i="1"/>
  <c r="R288" i="1"/>
  <c r="O288" i="1"/>
  <c r="N288" i="1"/>
  <c r="R287" i="1"/>
  <c r="O287" i="1"/>
  <c r="N287" i="1"/>
  <c r="R286" i="1"/>
  <c r="O286" i="1"/>
  <c r="N286" i="1"/>
  <c r="R285" i="1"/>
  <c r="O285" i="1"/>
  <c r="N285" i="1"/>
  <c r="R284" i="1"/>
  <c r="O284" i="1"/>
  <c r="N284" i="1"/>
  <c r="O283" i="1"/>
  <c r="R282" i="1"/>
  <c r="O282" i="1"/>
  <c r="N282" i="1"/>
  <c r="R281" i="1"/>
  <c r="O281" i="1"/>
  <c r="N281" i="1"/>
  <c r="O280" i="1"/>
  <c r="R279" i="1"/>
  <c r="O279" i="1"/>
  <c r="N279" i="1"/>
  <c r="R278" i="1"/>
  <c r="O278" i="1"/>
  <c r="N278" i="1"/>
  <c r="R277" i="1"/>
  <c r="O277" i="1"/>
  <c r="N277" i="1"/>
  <c r="R276" i="1"/>
  <c r="O276" i="1"/>
  <c r="N276" i="1"/>
  <c r="R275" i="1"/>
  <c r="O275" i="1"/>
  <c r="N275" i="1"/>
  <c r="R274" i="1"/>
  <c r="O274" i="1"/>
  <c r="N274" i="1"/>
  <c r="R273" i="1"/>
  <c r="O273" i="1"/>
  <c r="N273" i="1"/>
  <c r="R272" i="1"/>
  <c r="O272" i="1"/>
  <c r="N272" i="1"/>
  <c r="R271" i="1"/>
  <c r="O271" i="1"/>
  <c r="N271" i="1"/>
  <c r="R270" i="1"/>
  <c r="O270" i="1"/>
  <c r="N270" i="1"/>
  <c r="R269" i="1"/>
  <c r="O269" i="1"/>
  <c r="N269" i="1"/>
  <c r="R268" i="1"/>
  <c r="O268" i="1"/>
  <c r="N268" i="1"/>
  <c r="R267" i="1"/>
  <c r="O267" i="1"/>
  <c r="N267" i="1"/>
  <c r="R266" i="1"/>
  <c r="O266" i="1"/>
  <c r="N266" i="1"/>
  <c r="R265" i="1"/>
  <c r="O265" i="1"/>
  <c r="N265" i="1"/>
  <c r="O264" i="1"/>
  <c r="R263" i="1"/>
  <c r="O263" i="1"/>
  <c r="N263" i="1"/>
  <c r="R262" i="1"/>
  <c r="O262" i="1"/>
  <c r="N262" i="1"/>
  <c r="R261" i="1"/>
  <c r="O261" i="1"/>
  <c r="N261" i="1"/>
  <c r="R260" i="1"/>
  <c r="O260" i="1"/>
  <c r="N260" i="1"/>
  <c r="R259" i="1"/>
  <c r="O259" i="1"/>
  <c r="N259" i="1"/>
  <c r="R258" i="1"/>
  <c r="O258" i="1"/>
  <c r="N258" i="1"/>
  <c r="S257" i="1"/>
  <c r="O257" i="1"/>
  <c r="K257" i="1"/>
  <c r="J257" i="1"/>
  <c r="I257" i="1"/>
  <c r="H257" i="1"/>
  <c r="G257" i="1"/>
  <c r="F257" i="1"/>
  <c r="E257" i="1"/>
  <c r="D257" i="1"/>
  <c r="C257" i="1"/>
  <c r="B257" i="1"/>
  <c r="A257" i="1"/>
  <c r="R256" i="1"/>
  <c r="O256" i="1"/>
  <c r="N256" i="1"/>
  <c r="R255" i="1"/>
  <c r="O255" i="1"/>
  <c r="N255" i="1"/>
  <c r="S254" i="1"/>
  <c r="R254" i="1"/>
  <c r="O254" i="1"/>
  <c r="N254" i="1"/>
  <c r="K254" i="1"/>
  <c r="J254" i="1"/>
  <c r="I254" i="1"/>
  <c r="H254" i="1"/>
  <c r="G254" i="1"/>
  <c r="F254" i="1"/>
  <c r="R253" i="1"/>
  <c r="O253" i="1"/>
  <c r="N253" i="1"/>
  <c r="R252" i="1"/>
  <c r="O252" i="1"/>
  <c r="N252" i="1"/>
  <c r="R251" i="1"/>
  <c r="O251" i="1"/>
  <c r="N251" i="1"/>
  <c r="S250" i="1"/>
  <c r="R250" i="1"/>
  <c r="O250" i="1"/>
  <c r="N250" i="1"/>
  <c r="K250" i="1"/>
  <c r="J250" i="1"/>
  <c r="I250" i="1"/>
  <c r="H250" i="1"/>
  <c r="G250" i="1"/>
  <c r="F250" i="1"/>
  <c r="E250" i="1"/>
  <c r="D250" i="1"/>
  <c r="C250" i="1"/>
  <c r="B250" i="1"/>
  <c r="A250" i="1"/>
  <c r="R249" i="1"/>
  <c r="O249" i="1"/>
  <c r="N249" i="1"/>
  <c r="R248" i="1"/>
  <c r="O248" i="1"/>
  <c r="N248" i="1"/>
  <c r="S247" i="1"/>
  <c r="R247" i="1"/>
  <c r="O247" i="1"/>
  <c r="N247" i="1"/>
  <c r="K247" i="1"/>
  <c r="J247" i="1"/>
  <c r="I247" i="1"/>
  <c r="H247" i="1"/>
  <c r="G247" i="1"/>
  <c r="F247" i="1"/>
  <c r="R246" i="1"/>
  <c r="O246" i="1"/>
  <c r="N246" i="1"/>
  <c r="R245" i="1"/>
  <c r="O245" i="1"/>
  <c r="N245" i="1"/>
  <c r="R244" i="1"/>
  <c r="O244" i="1"/>
  <c r="N244" i="1"/>
  <c r="R243" i="1"/>
  <c r="O243" i="1"/>
  <c r="N243" i="1"/>
  <c r="R242" i="1"/>
  <c r="O242" i="1"/>
  <c r="N242" i="1"/>
  <c r="R241" i="1"/>
  <c r="O241" i="1"/>
  <c r="N241" i="1"/>
  <c r="R240" i="1"/>
  <c r="O240" i="1"/>
  <c r="N240" i="1"/>
  <c r="R239" i="1"/>
  <c r="O239" i="1"/>
  <c r="N239" i="1"/>
  <c r="R238" i="1"/>
  <c r="O238" i="1"/>
  <c r="N238" i="1"/>
  <c r="R237" i="1"/>
  <c r="O237" i="1"/>
  <c r="N237" i="1"/>
  <c r="R236" i="1"/>
  <c r="O236" i="1"/>
  <c r="N236" i="1"/>
  <c r="R235" i="1"/>
  <c r="O235" i="1"/>
  <c r="N235" i="1"/>
  <c r="R234" i="1"/>
  <c r="O234" i="1"/>
  <c r="N234" i="1"/>
  <c r="R233" i="1"/>
  <c r="O233" i="1"/>
  <c r="N233" i="1"/>
  <c r="R232" i="1"/>
  <c r="O232" i="1"/>
  <c r="N232" i="1"/>
  <c r="R231" i="1"/>
  <c r="O231" i="1"/>
  <c r="N231" i="1"/>
  <c r="R230" i="1"/>
  <c r="O230" i="1"/>
  <c r="N230" i="1"/>
  <c r="R229" i="1"/>
  <c r="O229" i="1"/>
  <c r="N229" i="1"/>
  <c r="R228" i="1"/>
  <c r="O228" i="1"/>
  <c r="N228" i="1"/>
  <c r="R227" i="1"/>
  <c r="O227" i="1"/>
  <c r="N227" i="1"/>
  <c r="S226" i="1"/>
  <c r="R226" i="1"/>
  <c r="O226" i="1"/>
  <c r="N226" i="1"/>
  <c r="K226" i="1"/>
  <c r="J226" i="1"/>
  <c r="I226" i="1"/>
  <c r="H226" i="1"/>
  <c r="G226" i="1"/>
  <c r="F226" i="1"/>
  <c r="R225" i="1"/>
  <c r="O225" i="1"/>
  <c r="N225" i="1"/>
  <c r="R224" i="1"/>
  <c r="O224" i="1"/>
  <c r="N224" i="1"/>
  <c r="R223" i="1"/>
  <c r="O223" i="1"/>
  <c r="N223" i="1"/>
  <c r="R222" i="1"/>
  <c r="O222" i="1"/>
  <c r="N222" i="1"/>
  <c r="R221" i="1"/>
  <c r="O221" i="1"/>
  <c r="N221" i="1"/>
  <c r="R220" i="1"/>
  <c r="O220" i="1"/>
  <c r="N220" i="1"/>
  <c r="R219" i="1"/>
  <c r="O219" i="1"/>
  <c r="N219" i="1"/>
  <c r="R218" i="1"/>
  <c r="O218" i="1"/>
  <c r="N218" i="1"/>
  <c r="R217" i="1"/>
  <c r="O217" i="1"/>
  <c r="N217" i="1"/>
  <c r="R216" i="1"/>
  <c r="O216" i="1"/>
  <c r="N216" i="1"/>
  <c r="R215" i="1"/>
  <c r="O215" i="1"/>
  <c r="N215" i="1"/>
  <c r="R214" i="1"/>
  <c r="O214" i="1"/>
  <c r="N214" i="1"/>
  <c r="R213" i="1"/>
  <c r="O213" i="1"/>
  <c r="N213" i="1"/>
  <c r="K213" i="1"/>
  <c r="J213" i="1"/>
  <c r="I213" i="1"/>
  <c r="H213" i="1"/>
  <c r="G213" i="1"/>
  <c r="F213" i="1"/>
  <c r="R212" i="1"/>
  <c r="O212" i="1"/>
  <c r="N212" i="1"/>
  <c r="R211" i="1"/>
  <c r="O211" i="1"/>
  <c r="N211" i="1"/>
  <c r="R210" i="1"/>
  <c r="O210" i="1"/>
  <c r="N210" i="1"/>
  <c r="K210" i="1"/>
  <c r="J210" i="1"/>
  <c r="I210" i="1"/>
  <c r="H210" i="1"/>
  <c r="G210" i="1"/>
  <c r="F210" i="1"/>
  <c r="E210" i="1"/>
  <c r="D210" i="1"/>
  <c r="C210" i="1"/>
  <c r="B210" i="1"/>
  <c r="A210" i="1"/>
  <c r="R209" i="1"/>
  <c r="O209" i="1"/>
  <c r="N209" i="1"/>
  <c r="R208" i="1"/>
  <c r="O208" i="1"/>
  <c r="N208" i="1"/>
  <c r="S207" i="1"/>
  <c r="R207" i="1"/>
  <c r="O207" i="1"/>
  <c r="N207" i="1"/>
  <c r="K207" i="1"/>
  <c r="J207" i="1"/>
  <c r="I207" i="1"/>
  <c r="H207" i="1"/>
  <c r="G207" i="1"/>
  <c r="F207" i="1"/>
  <c r="E207" i="1"/>
  <c r="D207" i="1"/>
  <c r="C207" i="1"/>
  <c r="B207" i="1"/>
  <c r="A207" i="1"/>
  <c r="R206" i="1"/>
  <c r="O206" i="1"/>
  <c r="N206" i="1"/>
  <c r="R205" i="1"/>
  <c r="O205" i="1"/>
  <c r="N205" i="1"/>
  <c r="R204" i="1"/>
  <c r="O204" i="1"/>
  <c r="N204" i="1"/>
  <c r="R203" i="1"/>
  <c r="O203" i="1"/>
  <c r="N203" i="1"/>
  <c r="R202" i="1"/>
  <c r="O202" i="1"/>
  <c r="N202" i="1"/>
  <c r="R201" i="1"/>
  <c r="O201" i="1"/>
  <c r="N201" i="1"/>
  <c r="R200" i="1"/>
  <c r="O200" i="1"/>
  <c r="N200" i="1"/>
  <c r="R199" i="1"/>
  <c r="O199" i="1"/>
  <c r="N199" i="1"/>
  <c r="S198" i="1"/>
  <c r="R198" i="1"/>
  <c r="O198" i="1"/>
  <c r="N198" i="1"/>
  <c r="K198" i="1"/>
  <c r="J198" i="1"/>
  <c r="I198" i="1"/>
  <c r="H198" i="1"/>
  <c r="G198" i="1"/>
  <c r="F198" i="1"/>
  <c r="E198" i="1"/>
  <c r="D198" i="1"/>
  <c r="C198" i="1"/>
  <c r="B198" i="1"/>
  <c r="A198" i="1"/>
  <c r="R197" i="1"/>
  <c r="O197" i="1"/>
  <c r="N197" i="1"/>
  <c r="K197" i="1"/>
  <c r="J197" i="1"/>
  <c r="I197" i="1"/>
  <c r="H197" i="1"/>
  <c r="G197" i="1"/>
  <c r="F197" i="1"/>
  <c r="R196" i="1"/>
  <c r="O196" i="1"/>
  <c r="N196" i="1"/>
  <c r="R195" i="1"/>
  <c r="O195" i="1"/>
  <c r="N195" i="1"/>
  <c r="R194" i="1"/>
  <c r="O194" i="1"/>
  <c r="N194" i="1"/>
  <c r="R193" i="1"/>
  <c r="O193" i="1"/>
  <c r="N193" i="1"/>
  <c r="S192" i="1"/>
  <c r="R192" i="1"/>
  <c r="O192" i="1"/>
  <c r="N192" i="1"/>
  <c r="K192" i="1"/>
  <c r="J192" i="1"/>
  <c r="I192" i="1"/>
  <c r="H192" i="1"/>
  <c r="G192" i="1"/>
  <c r="F192" i="1"/>
  <c r="E192" i="1"/>
  <c r="D192" i="1"/>
  <c r="C192" i="1"/>
  <c r="B192" i="1"/>
  <c r="A192" i="1"/>
  <c r="R191" i="1"/>
  <c r="O191" i="1"/>
  <c r="N191" i="1"/>
  <c r="R190" i="1"/>
  <c r="O190" i="1"/>
  <c r="N190" i="1"/>
  <c r="R189" i="1"/>
  <c r="O189" i="1"/>
  <c r="N189" i="1"/>
  <c r="R188" i="1"/>
  <c r="O188" i="1"/>
  <c r="N188" i="1"/>
  <c r="R187" i="1"/>
  <c r="O187" i="1"/>
  <c r="N187" i="1"/>
  <c r="S186" i="1"/>
  <c r="R186" i="1"/>
  <c r="O186" i="1"/>
  <c r="N186" i="1"/>
  <c r="K186" i="1"/>
  <c r="J186" i="1"/>
  <c r="I186" i="1"/>
  <c r="H186" i="1"/>
  <c r="G186" i="1"/>
  <c r="F186" i="1"/>
  <c r="R185" i="1"/>
  <c r="O185" i="1"/>
  <c r="N185" i="1"/>
  <c r="S184" i="1"/>
  <c r="R184" i="1"/>
  <c r="O184" i="1"/>
  <c r="N184" i="1"/>
  <c r="K184" i="1"/>
  <c r="J184" i="1"/>
  <c r="I184" i="1"/>
  <c r="H184" i="1"/>
  <c r="G184" i="1"/>
  <c r="F184" i="1"/>
  <c r="R183" i="1"/>
  <c r="O183" i="1"/>
  <c r="N183" i="1"/>
  <c r="S182" i="1"/>
  <c r="R182" i="1"/>
  <c r="O182" i="1"/>
  <c r="N182" i="1"/>
  <c r="K182" i="1"/>
  <c r="J182" i="1"/>
  <c r="I182" i="1"/>
  <c r="H182" i="1"/>
  <c r="G182" i="1"/>
  <c r="F182" i="1"/>
  <c r="R181" i="1"/>
  <c r="O181" i="1"/>
  <c r="N181" i="1"/>
  <c r="R180" i="1"/>
  <c r="O180" i="1"/>
  <c r="N180" i="1"/>
  <c r="S179" i="1"/>
  <c r="R179" i="1"/>
  <c r="O179" i="1"/>
  <c r="N179" i="1"/>
  <c r="K179" i="1"/>
  <c r="J179" i="1"/>
  <c r="I179" i="1"/>
  <c r="H179" i="1"/>
  <c r="G179" i="1"/>
  <c r="F179" i="1"/>
  <c r="R178" i="1"/>
  <c r="O178" i="1"/>
  <c r="N178" i="1"/>
  <c r="S177" i="1"/>
  <c r="R177" i="1"/>
  <c r="O177" i="1"/>
  <c r="N177" i="1"/>
  <c r="K177" i="1"/>
  <c r="J177" i="1"/>
  <c r="I177" i="1"/>
  <c r="H177" i="1"/>
  <c r="G177" i="1"/>
  <c r="R176" i="1"/>
  <c r="O176" i="1"/>
  <c r="N176" i="1"/>
  <c r="S175" i="1"/>
  <c r="R175" i="1"/>
  <c r="O175" i="1"/>
  <c r="N175" i="1"/>
  <c r="K175" i="1"/>
  <c r="J175" i="1"/>
  <c r="I175" i="1"/>
  <c r="H175" i="1"/>
  <c r="G175" i="1"/>
  <c r="F175" i="1"/>
  <c r="R174" i="1"/>
  <c r="O174" i="1"/>
  <c r="N174" i="1"/>
  <c r="R173" i="1"/>
  <c r="O173" i="1"/>
  <c r="N173" i="1"/>
  <c r="R172" i="1"/>
  <c r="O172" i="1"/>
  <c r="N172" i="1"/>
  <c r="S171" i="1"/>
  <c r="R171" i="1"/>
  <c r="O171" i="1"/>
  <c r="N171" i="1"/>
  <c r="K171" i="1"/>
  <c r="J171" i="1"/>
  <c r="I171" i="1"/>
  <c r="H171" i="1"/>
  <c r="G171" i="1"/>
  <c r="R170" i="1"/>
  <c r="O170" i="1"/>
  <c r="N170" i="1"/>
  <c r="R169" i="1"/>
  <c r="O169" i="1"/>
  <c r="N169" i="1"/>
  <c r="S168" i="1"/>
  <c r="R168" i="1"/>
  <c r="O168" i="1"/>
  <c r="N168" i="1"/>
  <c r="K168" i="1"/>
  <c r="J168" i="1"/>
  <c r="I168" i="1"/>
  <c r="H168" i="1"/>
  <c r="G168" i="1"/>
  <c r="F168" i="1"/>
  <c r="E168" i="1"/>
  <c r="D168" i="1"/>
  <c r="C168" i="1"/>
  <c r="B168" i="1"/>
  <c r="A168" i="1"/>
  <c r="R167" i="1"/>
  <c r="O167" i="1"/>
  <c r="N167" i="1"/>
  <c r="R166" i="1"/>
  <c r="O166" i="1"/>
  <c r="N166" i="1"/>
  <c r="S165" i="1"/>
  <c r="R165" i="1"/>
  <c r="O165" i="1"/>
  <c r="N165" i="1"/>
  <c r="K165" i="1"/>
  <c r="J165" i="1"/>
  <c r="I165" i="1"/>
  <c r="H165" i="1"/>
  <c r="G165" i="1"/>
  <c r="F165" i="1"/>
  <c r="E165" i="1"/>
  <c r="D165" i="1"/>
  <c r="C165" i="1"/>
  <c r="B165" i="1"/>
  <c r="A165" i="1"/>
  <c r="R164" i="1"/>
  <c r="O164" i="1"/>
  <c r="N164" i="1"/>
  <c r="R163" i="1"/>
  <c r="O163" i="1"/>
  <c r="N163" i="1"/>
  <c r="K163" i="1"/>
  <c r="J163" i="1"/>
  <c r="I163" i="1"/>
  <c r="H163" i="1"/>
  <c r="G163" i="1"/>
  <c r="F163" i="1"/>
  <c r="R162" i="1"/>
  <c r="O162" i="1"/>
  <c r="N162" i="1"/>
  <c r="S161" i="1"/>
  <c r="R161" i="1"/>
  <c r="O161" i="1"/>
  <c r="N161" i="1"/>
  <c r="K161" i="1"/>
  <c r="J161" i="1"/>
  <c r="I161" i="1"/>
  <c r="H161" i="1"/>
  <c r="G161" i="1"/>
  <c r="F161" i="1"/>
  <c r="R160" i="1"/>
  <c r="O160" i="1"/>
  <c r="N160" i="1"/>
  <c r="R159" i="1"/>
  <c r="O159" i="1"/>
  <c r="N159" i="1"/>
  <c r="R158" i="1"/>
  <c r="O158" i="1"/>
  <c r="N158" i="1"/>
  <c r="R157" i="1"/>
  <c r="O157" i="1"/>
  <c r="N157" i="1"/>
  <c r="R156" i="1"/>
  <c r="O156" i="1"/>
  <c r="N156" i="1"/>
  <c r="R155" i="1"/>
  <c r="O155" i="1"/>
  <c r="N155" i="1"/>
  <c r="R154" i="1"/>
  <c r="O154" i="1"/>
  <c r="N154" i="1"/>
  <c r="R153" i="1"/>
  <c r="O153" i="1"/>
  <c r="N153" i="1"/>
  <c r="R152" i="1"/>
  <c r="O152" i="1"/>
  <c r="N152" i="1"/>
  <c r="S151" i="1"/>
  <c r="R151" i="1"/>
  <c r="O151" i="1"/>
  <c r="N151" i="1"/>
  <c r="K151" i="1"/>
  <c r="J151" i="1"/>
  <c r="I151" i="1"/>
  <c r="H151" i="1"/>
  <c r="G151" i="1"/>
  <c r="F151" i="1"/>
  <c r="R150" i="1"/>
  <c r="O150" i="1"/>
  <c r="R149" i="1"/>
  <c r="O149" i="1"/>
  <c r="R148" i="1"/>
  <c r="O148" i="1"/>
  <c r="R147" i="1"/>
  <c r="O147" i="1"/>
  <c r="S146" i="1"/>
  <c r="R146" i="1"/>
  <c r="O146" i="1"/>
  <c r="N146" i="1"/>
  <c r="K146" i="1"/>
  <c r="J146" i="1"/>
  <c r="I146" i="1"/>
  <c r="H146" i="1"/>
  <c r="G146" i="1"/>
  <c r="F146" i="1"/>
  <c r="E146" i="1"/>
  <c r="D146" i="1"/>
  <c r="C146" i="1"/>
  <c r="B146" i="1"/>
  <c r="A146" i="1"/>
  <c r="R145" i="1"/>
  <c r="O145" i="1"/>
  <c r="N145" i="1"/>
  <c r="R144" i="1"/>
  <c r="O144" i="1"/>
  <c r="N144" i="1"/>
  <c r="R143" i="1"/>
  <c r="O143" i="1"/>
  <c r="N143" i="1"/>
  <c r="R142" i="1"/>
  <c r="O142" i="1"/>
  <c r="N142" i="1"/>
  <c r="K142" i="1"/>
  <c r="J142" i="1"/>
  <c r="I142" i="1"/>
  <c r="H142" i="1"/>
  <c r="G142" i="1"/>
  <c r="F142" i="1"/>
  <c r="O141" i="1"/>
  <c r="N141" i="1"/>
  <c r="O140" i="1"/>
  <c r="N140" i="1"/>
  <c r="O139" i="1"/>
  <c r="N139" i="1"/>
  <c r="O138" i="1"/>
  <c r="N138" i="1"/>
  <c r="R137" i="1"/>
  <c r="O137" i="1"/>
  <c r="O136" i="1"/>
  <c r="N136" i="1"/>
  <c r="O135" i="1"/>
  <c r="N135" i="1"/>
  <c r="O134" i="1"/>
  <c r="N134" i="1"/>
  <c r="O133" i="1"/>
  <c r="N133" i="1"/>
  <c r="O132" i="1"/>
  <c r="N132" i="1"/>
  <c r="S131" i="1"/>
  <c r="R131" i="1"/>
  <c r="O131" i="1"/>
  <c r="K131" i="1"/>
  <c r="J131" i="1"/>
  <c r="I131" i="1"/>
  <c r="H131" i="1"/>
  <c r="G131" i="1"/>
  <c r="F131" i="1"/>
  <c r="O130" i="1"/>
  <c r="N130" i="1"/>
  <c r="O129" i="1"/>
  <c r="N129" i="1"/>
  <c r="O128" i="1"/>
  <c r="N128" i="1"/>
  <c r="O127" i="1"/>
  <c r="N127" i="1"/>
  <c r="O126" i="1"/>
  <c r="N126" i="1"/>
  <c r="R125" i="1"/>
  <c r="O125" i="1"/>
  <c r="O124" i="1"/>
  <c r="N124" i="1"/>
  <c r="O123" i="1"/>
  <c r="N123" i="1"/>
  <c r="R122" i="1"/>
  <c r="O122" i="1"/>
  <c r="O121" i="1"/>
  <c r="N121" i="1"/>
  <c r="O120" i="1"/>
  <c r="N120" i="1"/>
  <c r="O119" i="1"/>
  <c r="N119" i="1"/>
  <c r="O118" i="1"/>
  <c r="N118" i="1"/>
  <c r="O117" i="1"/>
  <c r="N117" i="1"/>
  <c r="O116" i="1"/>
  <c r="N116" i="1"/>
  <c r="R115" i="1"/>
  <c r="O115" i="1"/>
  <c r="N115" i="1"/>
  <c r="O114" i="1"/>
  <c r="N114" i="1"/>
  <c r="O113" i="1"/>
  <c r="N113" i="1"/>
  <c r="O112" i="1"/>
  <c r="N112" i="1"/>
  <c r="O111" i="1"/>
  <c r="N111" i="1"/>
  <c r="O110" i="1"/>
  <c r="N110" i="1"/>
  <c r="O109" i="1"/>
  <c r="N109" i="1"/>
  <c r="S108" i="1"/>
  <c r="R108" i="1"/>
  <c r="O108" i="1"/>
  <c r="N108" i="1"/>
  <c r="K108" i="1"/>
  <c r="J108" i="1"/>
  <c r="I108" i="1"/>
  <c r="H108" i="1"/>
  <c r="G108" i="1"/>
  <c r="F108" i="1"/>
  <c r="E108" i="1"/>
  <c r="D108" i="1"/>
  <c r="C108" i="1"/>
  <c r="B108" i="1"/>
  <c r="A108" i="1"/>
  <c r="R107" i="1"/>
  <c r="O107" i="1"/>
  <c r="R106" i="1"/>
  <c r="O106" i="1"/>
  <c r="R105" i="1"/>
  <c r="O105" i="1"/>
  <c r="S104" i="1"/>
  <c r="R104" i="1"/>
  <c r="O104" i="1"/>
  <c r="K104" i="1"/>
  <c r="J104" i="1"/>
  <c r="I104" i="1"/>
  <c r="H104" i="1"/>
  <c r="G104" i="1"/>
  <c r="F104" i="1"/>
  <c r="R103" i="1"/>
  <c r="O103" i="1"/>
  <c r="R102" i="1"/>
  <c r="O102" i="1"/>
  <c r="R101" i="1"/>
  <c r="O101" i="1"/>
  <c r="S100" i="1"/>
  <c r="R100" i="1"/>
  <c r="O100" i="1"/>
  <c r="K100" i="1"/>
  <c r="J100" i="1"/>
  <c r="I100" i="1"/>
  <c r="H100" i="1"/>
  <c r="G100" i="1"/>
  <c r="F100" i="1"/>
  <c r="R99" i="1"/>
  <c r="O99" i="1"/>
  <c r="R98" i="1"/>
  <c r="O98" i="1"/>
  <c r="R97" i="1"/>
  <c r="O97" i="1"/>
  <c r="R96" i="1"/>
  <c r="O96" i="1"/>
  <c r="S95" i="1"/>
  <c r="R95" i="1"/>
  <c r="O95" i="1"/>
  <c r="K95" i="1"/>
  <c r="J95" i="1"/>
  <c r="I95" i="1"/>
  <c r="H95" i="1"/>
  <c r="G95" i="1"/>
  <c r="F95" i="1"/>
  <c r="S94" i="1"/>
  <c r="R94" i="1"/>
  <c r="O94" i="1"/>
  <c r="K94" i="1"/>
  <c r="J94" i="1"/>
  <c r="I94" i="1"/>
  <c r="H94" i="1"/>
  <c r="G94" i="1"/>
  <c r="F94" i="1"/>
  <c r="S93" i="1"/>
  <c r="R93" i="1"/>
  <c r="O93" i="1"/>
  <c r="K93" i="1"/>
  <c r="J93" i="1"/>
  <c r="I93" i="1"/>
  <c r="H93" i="1"/>
  <c r="G93" i="1"/>
  <c r="F93" i="1"/>
  <c r="R92" i="1"/>
  <c r="O92" i="1"/>
  <c r="R91" i="1"/>
  <c r="O91" i="1"/>
  <c r="R90" i="1"/>
  <c r="O90" i="1"/>
  <c r="R89" i="1"/>
  <c r="O89" i="1"/>
  <c r="S88" i="1"/>
  <c r="R88" i="1"/>
  <c r="O88" i="1"/>
  <c r="K88" i="1"/>
  <c r="J88" i="1"/>
  <c r="I88" i="1"/>
  <c r="H88" i="1"/>
  <c r="G88" i="1"/>
  <c r="F88" i="1"/>
  <c r="R87" i="1"/>
  <c r="O87" i="1"/>
  <c r="R86" i="1"/>
  <c r="O86" i="1"/>
  <c r="R85" i="1"/>
  <c r="O85" i="1"/>
  <c r="R84" i="1"/>
  <c r="O84" i="1"/>
  <c r="R83" i="1"/>
  <c r="O83" i="1"/>
  <c r="R82" i="1"/>
  <c r="O82" i="1"/>
  <c r="R81" i="1"/>
  <c r="O81" i="1"/>
  <c r="S80" i="1"/>
  <c r="R80" i="1"/>
  <c r="O80" i="1"/>
  <c r="K80" i="1"/>
  <c r="J80" i="1"/>
  <c r="I80" i="1"/>
  <c r="H80" i="1"/>
  <c r="G80" i="1"/>
  <c r="F80" i="1"/>
  <c r="R79" i="1"/>
  <c r="O79" i="1"/>
  <c r="R78" i="1"/>
  <c r="O78" i="1"/>
  <c r="R77" i="1"/>
  <c r="O77" i="1"/>
  <c r="R76" i="1"/>
  <c r="O76" i="1"/>
  <c r="S75" i="1"/>
  <c r="R75" i="1"/>
  <c r="O75" i="1"/>
  <c r="K75" i="1"/>
  <c r="J75" i="1"/>
  <c r="I75" i="1"/>
  <c r="H75" i="1"/>
  <c r="G75" i="1"/>
  <c r="F75" i="1"/>
  <c r="R74" i="1"/>
  <c r="O74" i="1"/>
  <c r="R73" i="1"/>
  <c r="O73" i="1"/>
  <c r="R72" i="1"/>
  <c r="O72" i="1"/>
  <c r="R71" i="1"/>
  <c r="O71" i="1"/>
  <c r="R70" i="1"/>
  <c r="O70" i="1"/>
  <c r="S69" i="1"/>
  <c r="R69" i="1"/>
  <c r="O69" i="1"/>
  <c r="K69" i="1"/>
  <c r="J69" i="1"/>
  <c r="I69" i="1"/>
  <c r="H69" i="1"/>
  <c r="G69" i="1"/>
  <c r="F69" i="1"/>
  <c r="R68" i="1"/>
  <c r="O68" i="1"/>
  <c r="R67" i="1"/>
  <c r="O67" i="1"/>
  <c r="R66" i="1"/>
  <c r="O66" i="1"/>
  <c r="R65" i="1"/>
  <c r="O65" i="1"/>
  <c r="R64" i="1"/>
  <c r="O64" i="1"/>
  <c r="R63" i="1"/>
  <c r="O63" i="1"/>
  <c r="R62" i="1"/>
  <c r="O62" i="1"/>
  <c r="R61" i="1"/>
  <c r="O61" i="1"/>
  <c r="S60" i="1"/>
  <c r="R60" i="1"/>
  <c r="O60" i="1"/>
  <c r="K60" i="1"/>
  <c r="J60" i="1"/>
  <c r="I60" i="1"/>
  <c r="H60" i="1"/>
  <c r="G60" i="1"/>
  <c r="F60" i="1"/>
  <c r="R59" i="1"/>
  <c r="O59" i="1"/>
  <c r="S58" i="1"/>
  <c r="R58" i="1"/>
  <c r="O58" i="1"/>
  <c r="K58" i="1"/>
  <c r="J58" i="1"/>
  <c r="I58" i="1"/>
  <c r="H58" i="1"/>
  <c r="G58" i="1"/>
  <c r="F58" i="1"/>
  <c r="E58" i="1"/>
  <c r="D58" i="1"/>
  <c r="C58" i="1"/>
  <c r="B58" i="1"/>
  <c r="A58" i="1"/>
  <c r="R57" i="1"/>
  <c r="O57" i="1"/>
  <c r="N57" i="1"/>
  <c r="R56" i="1"/>
  <c r="O56" i="1"/>
  <c r="N56" i="1"/>
  <c r="R55" i="1"/>
  <c r="O55" i="1"/>
  <c r="N55" i="1"/>
  <c r="R54" i="1"/>
  <c r="O54" i="1"/>
  <c r="N54" i="1"/>
  <c r="S53" i="1"/>
  <c r="R53" i="1"/>
  <c r="O53" i="1"/>
  <c r="N53" i="1"/>
  <c r="K53" i="1"/>
  <c r="J53" i="1"/>
  <c r="I53" i="1"/>
  <c r="H53" i="1"/>
  <c r="G53" i="1"/>
  <c r="F53" i="1"/>
  <c r="R52" i="1"/>
  <c r="O52" i="1"/>
  <c r="N52" i="1"/>
  <c r="R51" i="1"/>
  <c r="O51" i="1"/>
  <c r="N51" i="1"/>
  <c r="R50" i="1"/>
  <c r="O50" i="1"/>
  <c r="N50" i="1"/>
  <c r="S49" i="1"/>
  <c r="R49" i="1"/>
  <c r="O49" i="1"/>
  <c r="N49" i="1"/>
  <c r="K49" i="1"/>
  <c r="J49" i="1"/>
  <c r="I49" i="1"/>
  <c r="H49" i="1"/>
  <c r="G49" i="1"/>
  <c r="F49" i="1"/>
  <c r="R48" i="1"/>
  <c r="O48" i="1"/>
  <c r="N48" i="1"/>
  <c r="R47" i="1"/>
  <c r="O47" i="1"/>
  <c r="N47" i="1"/>
  <c r="R46" i="1"/>
  <c r="O46" i="1"/>
  <c r="N46" i="1"/>
  <c r="R45" i="1"/>
  <c r="O45" i="1"/>
  <c r="N45" i="1"/>
  <c r="R44" i="1"/>
  <c r="O44" i="1"/>
  <c r="N44" i="1"/>
  <c r="R43" i="1"/>
  <c r="O43" i="1"/>
  <c r="N43" i="1"/>
  <c r="R42" i="1"/>
  <c r="O42" i="1"/>
  <c r="N42" i="1"/>
  <c r="R41" i="1"/>
  <c r="O41" i="1"/>
  <c r="N41" i="1"/>
  <c r="S40" i="1"/>
  <c r="R40" i="1"/>
  <c r="O40" i="1"/>
  <c r="N40" i="1"/>
  <c r="K40" i="1"/>
  <c r="J40" i="1"/>
  <c r="I40" i="1"/>
  <c r="H40" i="1"/>
  <c r="G40" i="1"/>
  <c r="F40" i="1"/>
  <c r="E40" i="1"/>
  <c r="D40" i="1"/>
  <c r="C40" i="1"/>
  <c r="B40" i="1"/>
  <c r="A40" i="1"/>
  <c r="R39" i="1"/>
  <c r="O39" i="1"/>
  <c r="N39" i="1"/>
  <c r="R38" i="1"/>
  <c r="O38" i="1"/>
  <c r="N38" i="1"/>
  <c r="R37" i="1"/>
  <c r="O37" i="1"/>
  <c r="N37" i="1"/>
  <c r="R36" i="1"/>
  <c r="O36" i="1"/>
  <c r="N36" i="1"/>
  <c r="R35" i="1"/>
  <c r="O35" i="1"/>
  <c r="N35" i="1"/>
  <c r="S34" i="1"/>
  <c r="R34" i="1"/>
  <c r="O34" i="1"/>
  <c r="N34" i="1"/>
  <c r="K34" i="1"/>
  <c r="J34" i="1"/>
  <c r="I34" i="1"/>
  <c r="H34" i="1"/>
  <c r="G34" i="1"/>
  <c r="F34" i="1"/>
  <c r="E34" i="1"/>
  <c r="D34" i="1"/>
  <c r="C34" i="1"/>
  <c r="B34" i="1"/>
  <c r="A34" i="1"/>
  <c r="R33" i="1"/>
  <c r="O33" i="1"/>
  <c r="N33" i="1"/>
  <c r="S32" i="1"/>
  <c r="R32" i="1"/>
  <c r="O32" i="1"/>
  <c r="N32" i="1"/>
  <c r="K32" i="1"/>
  <c r="J32" i="1"/>
  <c r="I32" i="1"/>
  <c r="H32" i="1"/>
  <c r="G32" i="1"/>
  <c r="F32" i="1"/>
  <c r="R31" i="1"/>
  <c r="O31" i="1"/>
  <c r="N31" i="1"/>
  <c r="R30" i="1"/>
  <c r="O30" i="1"/>
  <c r="N30" i="1"/>
  <c r="S29" i="1"/>
  <c r="R29" i="1"/>
  <c r="O29" i="1"/>
  <c r="N29" i="1"/>
  <c r="K29" i="1"/>
  <c r="J29" i="1"/>
  <c r="I29" i="1"/>
  <c r="H29" i="1"/>
  <c r="G29" i="1"/>
  <c r="F29" i="1"/>
  <c r="R28" i="1"/>
  <c r="O28" i="1"/>
  <c r="N28" i="1"/>
  <c r="R27" i="1"/>
  <c r="O27" i="1"/>
  <c r="N27" i="1"/>
  <c r="S26" i="1"/>
  <c r="R26" i="1"/>
  <c r="O26" i="1"/>
  <c r="N26" i="1"/>
  <c r="K26" i="1"/>
  <c r="J26" i="1"/>
  <c r="I26" i="1"/>
  <c r="H26" i="1"/>
  <c r="G26" i="1"/>
  <c r="F26" i="1"/>
  <c r="R25" i="1"/>
  <c r="O25" i="1"/>
  <c r="N25" i="1"/>
  <c r="R24" i="1"/>
  <c r="O24" i="1"/>
  <c r="N24" i="1"/>
  <c r="S23" i="1"/>
  <c r="R23" i="1"/>
  <c r="O23" i="1"/>
  <c r="N23" i="1"/>
  <c r="K23" i="1"/>
  <c r="J23" i="1"/>
  <c r="I23" i="1"/>
  <c r="H23" i="1"/>
  <c r="G23" i="1"/>
  <c r="F23" i="1"/>
  <c r="R22" i="1"/>
  <c r="O22" i="1"/>
  <c r="N22" i="1"/>
  <c r="R21" i="1"/>
  <c r="O21" i="1"/>
  <c r="N21" i="1"/>
  <c r="R20" i="1"/>
  <c r="O20" i="1"/>
  <c r="N20" i="1"/>
  <c r="S19" i="1"/>
  <c r="R19" i="1"/>
  <c r="O19" i="1"/>
  <c r="N19" i="1"/>
  <c r="K19" i="1"/>
  <c r="J19" i="1"/>
  <c r="I19" i="1"/>
  <c r="H19" i="1"/>
  <c r="G19" i="1"/>
  <c r="F19" i="1"/>
  <c r="R18" i="1"/>
  <c r="O18" i="1"/>
  <c r="N18" i="1"/>
  <c r="R17" i="1"/>
  <c r="O17" i="1"/>
  <c r="N17" i="1"/>
  <c r="R16" i="1"/>
  <c r="O16" i="1"/>
  <c r="N16" i="1"/>
  <c r="S15" i="1"/>
  <c r="R15" i="1"/>
  <c r="O15" i="1"/>
  <c r="N15" i="1"/>
  <c r="K15" i="1"/>
  <c r="J15" i="1"/>
  <c r="I15" i="1"/>
  <c r="H15" i="1"/>
  <c r="G15" i="1"/>
  <c r="F15" i="1"/>
  <c r="R14" i="1"/>
  <c r="O14" i="1"/>
  <c r="N14" i="1"/>
  <c r="R13" i="1"/>
  <c r="O13" i="1"/>
  <c r="N13" i="1"/>
  <c r="R12" i="1"/>
  <c r="O12" i="1"/>
  <c r="N12" i="1"/>
  <c r="S11" i="1"/>
  <c r="R11" i="1"/>
  <c r="O11" i="1"/>
  <c r="N11" i="1"/>
  <c r="K11" i="1"/>
  <c r="J11" i="1"/>
  <c r="I11" i="1"/>
  <c r="H11" i="1"/>
  <c r="G11" i="1"/>
  <c r="F11" i="1"/>
  <c r="E11" i="1"/>
  <c r="D11" i="1"/>
  <c r="C11" i="1"/>
  <c r="B11" i="1"/>
  <c r="A11" i="1"/>
  <c r="R10" i="1"/>
  <c r="O10" i="1"/>
  <c r="N10" i="1"/>
  <c r="R9" i="1"/>
  <c r="O9" i="1"/>
  <c r="N9" i="1"/>
  <c r="R8" i="1"/>
  <c r="O8" i="1"/>
  <c r="N8" i="1"/>
  <c r="R7" i="1"/>
  <c r="O7" i="1"/>
  <c r="N7" i="1"/>
  <c r="S6" i="1"/>
  <c r="R6" i="1"/>
  <c r="O6" i="1"/>
  <c r="N6" i="1"/>
  <c r="K6" i="1"/>
  <c r="J6" i="1"/>
  <c r="I6" i="1"/>
  <c r="H6" i="1"/>
  <c r="G6" i="1"/>
  <c r="F6" i="1"/>
  <c r="R5" i="1"/>
  <c r="O5" i="1"/>
  <c r="N5" i="1"/>
  <c r="R4" i="1"/>
  <c r="O4" i="1"/>
  <c r="N4" i="1"/>
  <c r="S3" i="1"/>
  <c r="R3" i="1"/>
  <c r="O3" i="1"/>
  <c r="N3" i="1"/>
  <c r="K3" i="1"/>
  <c r="J3" i="1"/>
  <c r="I3" i="1"/>
  <c r="H3" i="1"/>
  <c r="G3" i="1"/>
  <c r="F3" i="1"/>
  <c r="E3" i="1"/>
  <c r="D3" i="1"/>
  <c r="C3" i="1"/>
  <c r="B3" i="1"/>
  <c r="A3" i="1"/>
  <c r="V51" i="20" l="1"/>
  <c r="X51" i="20" s="1"/>
  <c r="X83" i="20"/>
  <c r="P371" i="1"/>
  <c r="X81" i="20"/>
  <c r="P370" i="1"/>
  <c r="X79" i="20"/>
  <c r="P369" i="1"/>
  <c r="X77" i="20"/>
  <c r="P368" i="1"/>
  <c r="X62" i="20"/>
  <c r="X70" i="20"/>
  <c r="X68" i="20"/>
  <c r="X66" i="20"/>
  <c r="X59" i="20"/>
  <c r="P364" i="1"/>
  <c r="X57" i="20"/>
  <c r="P363" i="1"/>
  <c r="V61" i="20"/>
  <c r="X61" i="20" s="1"/>
  <c r="J52" i="20"/>
  <c r="V52" i="20" s="1"/>
  <c r="X55" i="20"/>
  <c r="P362" i="1"/>
  <c r="X46" i="20"/>
  <c r="X44" i="20"/>
  <c r="X42" i="20"/>
  <c r="X6" i="20"/>
  <c r="X48" i="20"/>
  <c r="X17" i="10"/>
  <c r="Q169" i="1"/>
  <c r="X20" i="10"/>
  <c r="P171" i="1"/>
  <c r="X54" i="10"/>
  <c r="P181" i="1"/>
  <c r="X85" i="10"/>
  <c r="Q186" i="1"/>
  <c r="X93" i="10"/>
  <c r="Q190" i="1"/>
  <c r="X21" i="10"/>
  <c r="Q171" i="1"/>
  <c r="X25" i="10"/>
  <c r="Q173" i="1"/>
  <c r="X31" i="10"/>
  <c r="L175" i="1"/>
  <c r="X36" i="10"/>
  <c r="P175" i="1"/>
  <c r="X39" i="10"/>
  <c r="Q176" i="1"/>
  <c r="X48" i="10"/>
  <c r="X72" i="10"/>
  <c r="V79" i="10"/>
  <c r="X79" i="10" s="1"/>
  <c r="X81" i="10"/>
  <c r="L186" i="1"/>
  <c r="X88" i="10"/>
  <c r="X91" i="10"/>
  <c r="Q189" i="1"/>
  <c r="V99" i="10"/>
  <c r="X99" i="10" s="1"/>
  <c r="X9" i="10"/>
  <c r="M168" i="1"/>
  <c r="X15" i="10"/>
  <c r="Q168" i="1"/>
  <c r="X18" i="10"/>
  <c r="X22" i="10"/>
  <c r="P172" i="1"/>
  <c r="X32" i="10"/>
  <c r="M175" i="1"/>
  <c r="V45" i="10"/>
  <c r="X45" i="10" s="1"/>
  <c r="Q175" i="1"/>
  <c r="V44" i="10"/>
  <c r="X44" i="10" s="1"/>
  <c r="X50" i="10"/>
  <c r="P179" i="1"/>
  <c r="P177" i="1"/>
  <c r="Q180" i="1"/>
  <c r="Q178" i="1"/>
  <c r="X55" i="10"/>
  <c r="X62" i="10"/>
  <c r="P182" i="1"/>
  <c r="V68" i="10"/>
  <c r="X68" i="10" s="1"/>
  <c r="X74" i="10"/>
  <c r="P184" i="1"/>
  <c r="X82" i="10"/>
  <c r="M186" i="1"/>
  <c r="X86" i="10"/>
  <c r="X89" i="10"/>
  <c r="Q188" i="1"/>
  <c r="X11" i="10"/>
  <c r="M171" i="1"/>
  <c r="X34" i="10"/>
  <c r="M177" i="1"/>
  <c r="X14" i="10"/>
  <c r="P168" i="1"/>
  <c r="X52" i="10"/>
  <c r="P180" i="1"/>
  <c r="P178" i="1"/>
  <c r="X64" i="10"/>
  <c r="P183" i="1"/>
  <c r="X76" i="10"/>
  <c r="P185" i="1"/>
  <c r="X94" i="10"/>
  <c r="P191" i="1"/>
  <c r="X16" i="10"/>
  <c r="P169" i="1"/>
  <c r="X19" i="10"/>
  <c r="Q170" i="1"/>
  <c r="X23" i="10"/>
  <c r="Q172" i="1"/>
  <c r="X33" i="10"/>
  <c r="L177" i="1"/>
  <c r="X47" i="10"/>
  <c r="L179" i="1"/>
  <c r="Q177" i="1"/>
  <c r="Q179" i="1"/>
  <c r="V56" i="10"/>
  <c r="X56" i="10" s="1"/>
  <c r="X65" i="10"/>
  <c r="X71" i="10"/>
  <c r="L184" i="1"/>
  <c r="X77" i="10"/>
  <c r="X84" i="10"/>
  <c r="P186" i="1"/>
  <c r="X87" i="10"/>
  <c r="Q187" i="1"/>
  <c r="X92" i="10"/>
  <c r="X95" i="10"/>
  <c r="X13" i="2"/>
  <c r="V23" i="2"/>
  <c r="X23" i="2" s="1"/>
  <c r="X10" i="2"/>
  <c r="V125" i="14"/>
  <c r="X125" i="14" s="1"/>
  <c r="V9" i="2"/>
  <c r="X9" i="2" s="1"/>
  <c r="V39" i="2"/>
  <c r="X39" i="2" s="1"/>
  <c r="V57" i="3"/>
  <c r="X57" i="3" s="1"/>
  <c r="X4" i="3" s="1"/>
  <c r="X6" i="5"/>
  <c r="V30" i="6"/>
  <c r="X30" i="6" s="1"/>
  <c r="V161" i="11"/>
  <c r="X161" i="11" s="1"/>
  <c r="X108" i="14"/>
  <c r="X60" i="14"/>
  <c r="V25" i="2"/>
  <c r="X25" i="2" s="1"/>
  <c r="V23" i="3"/>
  <c r="X23" i="3" s="1"/>
  <c r="V39" i="3"/>
  <c r="X39" i="3" s="1"/>
  <c r="V87" i="3"/>
  <c r="X87" i="3" s="1"/>
  <c r="V89" i="3"/>
  <c r="X89" i="3" s="1"/>
  <c r="V102" i="3"/>
  <c r="X102" i="3" s="1"/>
  <c r="V119" i="3"/>
  <c r="X119" i="3" s="1"/>
  <c r="V64" i="5"/>
  <c r="X64" i="5" s="1"/>
  <c r="V59" i="8"/>
  <c r="X58" i="8"/>
  <c r="X59" i="8" s="1"/>
  <c r="X6" i="9"/>
  <c r="V22" i="2"/>
  <c r="X22" i="2" s="1"/>
  <c r="V38" i="2"/>
  <c r="X38" i="2" s="1"/>
  <c r="V70" i="3"/>
  <c r="X70" i="3" s="1"/>
  <c r="V31" i="5"/>
  <c r="X31" i="5" s="1"/>
  <c r="X81" i="5"/>
  <c r="V31" i="6"/>
  <c r="X31" i="6" s="1"/>
  <c r="V56" i="7"/>
  <c r="X56" i="7" s="1"/>
  <c r="V95" i="7"/>
  <c r="V9" i="9"/>
  <c r="X9" i="9" s="1"/>
  <c r="X4" i="9" s="1"/>
  <c r="V22" i="9"/>
  <c r="X22" i="9" s="1"/>
  <c r="V37" i="9"/>
  <c r="X37" i="9" s="1"/>
  <c r="V40" i="11"/>
  <c r="X40" i="11" s="1"/>
  <c r="V61" i="11"/>
  <c r="X61" i="11" s="1"/>
  <c r="V131" i="11"/>
  <c r="X131" i="11" s="1"/>
  <c r="V144" i="11"/>
  <c r="X144" i="11" s="1"/>
  <c r="V164" i="11"/>
  <c r="X164" i="11" s="1"/>
  <c r="S22" i="12"/>
  <c r="O22" i="12"/>
  <c r="K22" i="12"/>
  <c r="R22" i="12"/>
  <c r="N22" i="12"/>
  <c r="J22" i="12"/>
  <c r="X12" i="12"/>
  <c r="U22" i="12"/>
  <c r="M22" i="12"/>
  <c r="T22" i="12"/>
  <c r="L22" i="12"/>
  <c r="Q22" i="12"/>
  <c r="X95" i="7"/>
  <c r="V49" i="8"/>
  <c r="X49" i="8" s="1"/>
  <c r="V98" i="10"/>
  <c r="X98" i="10" s="1"/>
  <c r="X4" i="11"/>
  <c r="V20" i="11"/>
  <c r="X20" i="11" s="1"/>
  <c r="V132" i="11"/>
  <c r="X132" i="11" s="1"/>
  <c r="V174" i="11"/>
  <c r="X174" i="11" s="1"/>
  <c r="X4" i="12"/>
  <c r="V22" i="13"/>
  <c r="X22" i="13" s="1"/>
  <c r="X4" i="14"/>
  <c r="AH16" i="16"/>
  <c r="AF18" i="16"/>
  <c r="X6" i="18"/>
  <c r="V40" i="18"/>
  <c r="X40" i="18" s="1"/>
  <c r="V9" i="20"/>
  <c r="X9" i="20" s="1"/>
  <c r="V36" i="20"/>
  <c r="X36" i="20" s="1"/>
  <c r="V23" i="9"/>
  <c r="X23" i="9" s="1"/>
  <c r="V70" i="9"/>
  <c r="X70" i="9" s="1"/>
  <c r="V69" i="10"/>
  <c r="X69" i="10" s="1"/>
  <c r="V41" i="11"/>
  <c r="X41" i="11" s="1"/>
  <c r="V62" i="11"/>
  <c r="X62" i="11" s="1"/>
  <c r="V115" i="11"/>
  <c r="V120" i="11"/>
  <c r="V145" i="11"/>
  <c r="X145" i="11" s="1"/>
  <c r="V38" i="13"/>
  <c r="X38" i="13" s="1"/>
  <c r="V70" i="15"/>
  <c r="X70" i="15" s="1"/>
  <c r="AH18" i="16"/>
  <c r="V32" i="17"/>
  <c r="X32" i="17" s="1"/>
  <c r="V89" i="18"/>
  <c r="X89" i="18" s="1"/>
  <c r="X4" i="8"/>
  <c r="V22" i="8"/>
  <c r="X22" i="8" s="1"/>
  <c r="V48" i="8"/>
  <c r="X48" i="8" s="1"/>
  <c r="V53" i="9"/>
  <c r="X53" i="9" s="1"/>
  <c r="V17" i="11"/>
  <c r="X17" i="11" s="1"/>
  <c r="V75" i="11"/>
  <c r="X75" i="11" s="1"/>
  <c r="V121" i="11"/>
  <c r="V160" i="11"/>
  <c r="X160" i="11" s="1"/>
  <c r="V39" i="12"/>
  <c r="X39" i="12" s="1"/>
  <c r="V108" i="14"/>
  <c r="V39" i="20"/>
  <c r="V50" i="20"/>
  <c r="X50" i="20" s="1"/>
  <c r="V74" i="20"/>
  <c r="V85" i="20"/>
  <c r="X85" i="20" s="1"/>
  <c r="V28" i="14"/>
  <c r="X28" i="14" s="1"/>
  <c r="V23" i="15"/>
  <c r="X23" i="15" s="1"/>
  <c r="V71" i="15"/>
  <c r="X71" i="15" s="1"/>
  <c r="V97" i="16"/>
  <c r="X97" i="16" s="1"/>
  <c r="V48" i="17"/>
  <c r="X48" i="17" s="1"/>
  <c r="V65" i="17"/>
  <c r="X65" i="17" s="1"/>
  <c r="V81" i="17"/>
  <c r="X81" i="17" s="1"/>
  <c r="V41" i="18"/>
  <c r="X41" i="18" s="1"/>
  <c r="V56" i="18"/>
  <c r="X56" i="18" s="1"/>
  <c r="V72" i="20"/>
  <c r="X72" i="20" s="1"/>
  <c r="V122" i="20"/>
  <c r="X122" i="20" s="1"/>
  <c r="V55" i="21"/>
  <c r="X55" i="21" s="1"/>
  <c r="X37" i="10"/>
  <c r="V61" i="14"/>
  <c r="X61" i="14" s="1"/>
  <c r="X4" i="15"/>
  <c r="V54" i="15"/>
  <c r="X54" i="15" s="1"/>
  <c r="X4" i="18"/>
  <c r="V23" i="19"/>
  <c r="X23" i="19" s="1"/>
  <c r="V37" i="20"/>
  <c r="X37" i="20" s="1"/>
  <c r="V73" i="20"/>
  <c r="X73" i="20" s="1"/>
  <c r="V86" i="20"/>
  <c r="X86" i="20" s="1"/>
  <c r="V57" i="18"/>
  <c r="X57" i="18" s="1"/>
  <c r="V22" i="19"/>
  <c r="X22" i="19" s="1"/>
  <c r="V63" i="20"/>
  <c r="V22" i="21"/>
  <c r="X22" i="21" s="1"/>
  <c r="V70" i="21"/>
  <c r="X70" i="21" s="1"/>
  <c r="V72" i="18"/>
  <c r="X72" i="18" s="1"/>
  <c r="X4" i="19"/>
  <c r="V39" i="19"/>
  <c r="X39" i="19" s="1"/>
  <c r="V105" i="20"/>
  <c r="X105" i="20" s="1"/>
  <c r="X4" i="21"/>
  <c r="X74" i="20" l="1"/>
  <c r="L368" i="1"/>
  <c r="X63" i="20"/>
  <c r="L365" i="1"/>
  <c r="X52" i="20"/>
  <c r="L362" i="1"/>
  <c r="X39" i="20"/>
  <c r="L358" i="1"/>
  <c r="V22" i="12"/>
  <c r="X22" i="12" s="1"/>
  <c r="X4" i="2"/>
  <c r="X6" i="11"/>
  <c r="X4" i="20" l="1"/>
</calcChain>
</file>

<file path=xl/comments1.xml><?xml version="1.0" encoding="utf-8"?>
<comments xmlns="http://schemas.openxmlformats.org/spreadsheetml/2006/main">
  <authors>
    <author/>
  </authors>
  <commentList>
    <comment ref="T9" authorId="0">
      <text>
        <r>
          <rPr>
            <sz val="11"/>
            <color rgb="FF000000"/>
            <rFont val="Calibri"/>
            <family val="2"/>
          </rPr>
          <t>falta programacion del producto</t>
        </r>
      </text>
    </comment>
  </commentList>
</comments>
</file>

<file path=xl/comments2.xml><?xml version="1.0" encoding="utf-8"?>
<comments xmlns="http://schemas.openxmlformats.org/spreadsheetml/2006/main">
  <authors>
    <author/>
  </authors>
  <commentList>
    <comment ref="W31" authorId="0">
      <text>
        <r>
          <rPr>
            <sz val="11"/>
            <color rgb="FF000000"/>
            <rFont val="Calibri"/>
            <family val="2"/>
          </rPr>
          <t>Falta indicar el peso de la meta
	-Pedro Lenin Campos Leal</t>
        </r>
      </text>
    </comment>
    <comment ref="W60" authorId="0">
      <text>
        <r>
          <rPr>
            <sz val="11"/>
            <color rgb="FF000000"/>
            <rFont val="Calibri"/>
            <family val="2"/>
          </rPr>
          <t>Por favor ajustar el peso de las actividades dado que no debe superar el 100%</t>
        </r>
      </text>
    </comment>
    <comment ref="V111" authorId="0">
      <text>
        <r>
          <rPr>
            <sz val="11"/>
            <color rgb="FF000000"/>
            <rFont val="Calibri"/>
            <family val="2"/>
          </rPr>
          <t>Falta indicar la meta acumulada
	-Pedro Lenin Campos Leal</t>
        </r>
      </text>
    </comment>
    <comment ref="M114" authorId="0">
      <text>
        <r>
          <rPr>
            <sz val="11"/>
            <color rgb="FF000000"/>
            <rFont val="Calibri"/>
            <family val="2"/>
          </rPr>
          <t>Por favor revisar la coherencia de la programación de las actividades con la meta, dado que registraron meta en marzo pero la actividad se realiza en abril.
	-Pedro Lenin Campos Leal</t>
        </r>
      </text>
    </comment>
  </commentList>
</comments>
</file>

<file path=xl/comments3.xml><?xml version="1.0" encoding="utf-8"?>
<comments xmlns="http://schemas.openxmlformats.org/spreadsheetml/2006/main">
  <authors>
    <author/>
  </authors>
  <commentList>
    <comment ref="A9" authorId="0">
      <text>
        <r>
          <rPr>
            <sz val="11"/>
            <color rgb="FF000000"/>
            <rFont val="Calibri"/>
            <family val="2"/>
          </rPr>
          <t>En el proyecto de Fortalecimiento, se considera como objetivo específico, los procesos de gestión del conocimiento en el instituto, en el producto servicios de educación informal para la gestión administrativa con recursos considerados que deben ser conciliados.  
Las actividades adicionales planteadas en T.Humano, no están consideradas dentro de la inversión o asociadas a productos de inversión, por lo que debe considerarse su financiación por funcionamiento y/o recursos propios.
	-Rosa Natacha Calderon Lung</t>
        </r>
      </text>
    </comment>
  </commentList>
</comments>
</file>

<file path=xl/comments4.xml><?xml version="1.0" encoding="utf-8"?>
<comments xmlns="http://schemas.openxmlformats.org/spreadsheetml/2006/main">
  <authors>
    <author/>
  </authors>
  <commentList>
    <comment ref="A9" authorId="0">
      <text>
        <r>
          <rPr>
            <sz val="11"/>
            <color rgb="FF000000"/>
            <rFont val="Calibri"/>
            <family val="2"/>
          </rPr>
          <t>Es una meta financiera, sin embargo, la implementación se observa como una solución tecnológica. Revisar su inclusión en el plan de tecnología y su compromiso operativo de implementación como 2 aspectos complementarios pero en gestión de áreas diferentes. Ponderación de Metas
	-Rosa Natacha Calderon Lung</t>
        </r>
      </text>
    </comment>
    <comment ref="A27" authorId="0">
      <text>
        <r>
          <rPr>
            <sz val="11"/>
            <color rgb="FF000000"/>
            <rFont val="Calibri"/>
            <family val="2"/>
          </rPr>
          <t>Este producto propuesto no se encuentra reflejado en los productos de inversión, debe ser considerado en su financiación por recursos propios y/o funcionamiento.
	-Rosa Natacha Calderon Lung</t>
        </r>
      </text>
    </comment>
    <comment ref="A43" authorId="0">
      <text>
        <r>
          <rPr>
            <sz val="11"/>
            <color rgb="FF000000"/>
            <rFont val="Calibri"/>
            <family val="2"/>
          </rPr>
          <t>Este producto propuesto no se encuentra reflejado en los productos de inversión, debe ser considerado en su financiación por recursos propios y/o funcionamiento.
----
Este producto propuesto no se encuentra reflejado en los productos de inversión, debe ser considerado en su financiación por recursos propios y/o funcionamiento.
	-Rosa Natacha Calderon Lung</t>
        </r>
      </text>
    </comment>
  </commentList>
</comments>
</file>

<file path=xl/comments5.xml><?xml version="1.0" encoding="utf-8"?>
<comments xmlns="http://schemas.openxmlformats.org/spreadsheetml/2006/main">
  <authors>
    <author/>
  </authors>
  <commentList>
    <comment ref="C91" authorId="0">
      <text>
        <r>
          <rPr>
            <sz val="11"/>
            <color rgb="FF000000"/>
            <rFont val="Calibri"/>
            <family val="2"/>
          </rPr>
          <t>El seguimiento mensual varía de acuerdo a la sumatoria del Plan de Seguridad Vial que se establezca para la vigencia 2018.</t>
        </r>
      </text>
    </comment>
  </commentList>
</comments>
</file>

<file path=xl/sharedStrings.xml><?xml version="1.0" encoding="utf-8"?>
<sst xmlns="http://schemas.openxmlformats.org/spreadsheetml/2006/main" count="7324" uniqueCount="859">
  <si>
    <t>PLAN OPERATIVO ANUAL 2019</t>
  </si>
  <si>
    <t>PROCESO / TERRITORIAL</t>
  </si>
  <si>
    <t>GESTION CARTOGRAFICA</t>
  </si>
  <si>
    <t>PESO DEL PROCESO</t>
  </si>
  <si>
    <t>FECHA DE ELABORACIÓN POA</t>
  </si>
  <si>
    <t>RESULTADO TOTAL DEL PROCESO o TERRITORIAL</t>
  </si>
  <si>
    <t>OBJETIVO INSTITUCIONAL</t>
  </si>
  <si>
    <t>ESTRATEGIAS IGAC</t>
  </si>
  <si>
    <t>DD-MM-AAAA</t>
  </si>
  <si>
    <t>P</t>
  </si>
  <si>
    <t>Versión 1.1</t>
  </si>
  <si>
    <t>INSTITUTO GEOGRAFICO AGUSTIN CODAZZI - DIRECCIONAMIENTO ESTRATEGICO
PLAN DE ACCION ANUAL 2019</t>
  </si>
  <si>
    <t>PROCESO</t>
  </si>
  <si>
    <t>Objetivo Institucional</t>
  </si>
  <si>
    <t>EstrateGias IGAC</t>
  </si>
  <si>
    <t>Dimensiones</t>
  </si>
  <si>
    <t>Política(s) de Gestión y Desempeño Institucional</t>
  </si>
  <si>
    <t>PRODUCTO</t>
  </si>
  <si>
    <t>Unidad de medida</t>
  </si>
  <si>
    <t>META</t>
  </si>
  <si>
    <t>Indicador</t>
  </si>
  <si>
    <t>Tipo de Indicador</t>
  </si>
  <si>
    <t>Responsable del Producto</t>
  </si>
  <si>
    <t>InteGración con los planes Institucionales y estratéGicos
 (Decreto 612 de 2018)</t>
  </si>
  <si>
    <t>ACTIVIDADES</t>
  </si>
  <si>
    <t>Responsable de la Actividad</t>
  </si>
  <si>
    <t>DEPENDENCIA RESPONSABLE</t>
  </si>
  <si>
    <t>FECHA  ACTIVIDAD AÑO 2019</t>
  </si>
  <si>
    <t>FEB</t>
  </si>
  <si>
    <t>DIC</t>
  </si>
  <si>
    <t>ABR</t>
  </si>
  <si>
    <t>MAR</t>
  </si>
  <si>
    <t>NOV</t>
  </si>
  <si>
    <t>GESTION GEOGRAFICA</t>
  </si>
  <si>
    <t>JUL</t>
  </si>
  <si>
    <t>Fortalecer al Instituto como ente rector, autoridad y ejecutor determinante de políticas, metodoloGías y el marco normativo en materia GeoGráfica.</t>
  </si>
  <si>
    <t>AGO</t>
  </si>
  <si>
    <t>Producir, actualizar y promover la información GeoGráfica oficial y fomentar la estrateGia de InvestiGación, Desarrollo e Innovación (I+D+i)</t>
  </si>
  <si>
    <t>DIMENSIONES</t>
  </si>
  <si>
    <t>E</t>
  </si>
  <si>
    <t>Gestión con Valores para resultados</t>
  </si>
  <si>
    <t>Política Planeación institucional
Política Gestión presupuestal y eficiencia del Gasto público
Política SeGuimiento y evaluación del desempeño institucional
Participación ciudadana en la Gestión pública</t>
  </si>
  <si>
    <t>DEPENDENCIA</t>
  </si>
  <si>
    <t>UNIDAD</t>
  </si>
  <si>
    <t>INDICADOR</t>
  </si>
  <si>
    <t>TIPO INDICADOR</t>
  </si>
  <si>
    <t>RESPONSABLE</t>
  </si>
  <si>
    <t>ESTADO</t>
  </si>
  <si>
    <t>ENE</t>
  </si>
  <si>
    <t>MAY</t>
  </si>
  <si>
    <t>JUN</t>
  </si>
  <si>
    <t>SEP</t>
  </si>
  <si>
    <t>OCT</t>
  </si>
  <si>
    <t>ACUMULADO</t>
  </si>
  <si>
    <t>PESO</t>
  </si>
  <si>
    <t>UNIDAD de MEDIDA</t>
  </si>
  <si>
    <t>Servicio de información GeoGráfica, Geodésica y cartoGráfica</t>
  </si>
  <si>
    <t xml:space="preserve">Subdirección de GeoGrafía y CartoGrafía </t>
  </si>
  <si>
    <t>Número</t>
  </si>
  <si>
    <t>Datos publicados de
información GeoGráfica, Geodésica y
cartoGráfica</t>
  </si>
  <si>
    <t xml:space="preserve">Eficiencia </t>
  </si>
  <si>
    <t>Vianey Alexandra Muñoz</t>
  </si>
  <si>
    <t xml:space="preserve">E </t>
  </si>
  <si>
    <t>InteGración con los planes Institucionales y estratéGicos</t>
  </si>
  <si>
    <t>N/A</t>
  </si>
  <si>
    <t>Compartir imáGenes a usuarios</t>
  </si>
  <si>
    <t>Sandra Milena OrteGon</t>
  </si>
  <si>
    <t>%</t>
  </si>
  <si>
    <t>Disponer información para
usuarios internos y externos (EstrateGia 2)</t>
  </si>
  <si>
    <t>Dilvulgar los servicios disponibles (Datos Rinex)</t>
  </si>
  <si>
    <t>Total actividades</t>
  </si>
  <si>
    <t>%
SEGÚN PESO</t>
  </si>
  <si>
    <t>Servicio de información CartoGráfica actualizado</t>
  </si>
  <si>
    <t>Porcentaje</t>
  </si>
  <si>
    <t>Area de cartoGrafía cubierta respecto del área de cartoGrafía proGramada para el ranGo de esacala especificado</t>
  </si>
  <si>
    <t>Eficacia</t>
  </si>
  <si>
    <t xml:space="preserve">
N/A</t>
  </si>
  <si>
    <t>ImáGenes incorporadas al Banco Nacional de imáGenes (20.000)</t>
  </si>
  <si>
    <t>Productos de CartoGrafía básica escalas Grandes Generada o actualizada (1:1.000, 1:2,000, 1:5,000): 771 ha</t>
  </si>
  <si>
    <t>Productos de CartoGrafía básica  escalas Medianas Generada o actualizada (1:10,000, 1:25,000): 3.788.00 ha (EstrateGia 2)</t>
  </si>
  <si>
    <t>Documentos de estudios técnicos sobre GeoGrafía</t>
  </si>
  <si>
    <t xml:space="preserve">Subdirección de GeoGrafía y CartoGrafía 
</t>
  </si>
  <si>
    <t>Documentos de estudios
técnicos sobre GeoGrafía elaborados</t>
  </si>
  <si>
    <t xml:space="preserve">Luz AnGela Castro </t>
  </si>
  <si>
    <t>Procesar información primaria y secundaria de los diferentes fenómenos GeoGráficos objeto de análisis</t>
  </si>
  <si>
    <t>Luz AnGela Castro</t>
  </si>
  <si>
    <t>Analizar la información primaria y secundaria</t>
  </si>
  <si>
    <t>Redactar el documento técnico</t>
  </si>
  <si>
    <t>Publicar el documento técnico</t>
  </si>
  <si>
    <t>Documentos de InvestiGación</t>
  </si>
  <si>
    <t xml:space="preserve">
Subdirección de GeoGrafía y CartoGrafía 
</t>
  </si>
  <si>
    <t>Documentos de
InvestiGación Generados</t>
  </si>
  <si>
    <t xml:space="preserve">
Luz AnGela Castro</t>
  </si>
  <si>
    <t>Levantar información primaria y secundaria de los diferentes fenómenos GeoGráficos objeto de análisis</t>
  </si>
  <si>
    <t>Procesar y analizar la información primaria y secundaria</t>
  </si>
  <si>
    <t>Productos de CartoGrafía básica  escalas pequeñas Generada o o actualizada (1:50,000, 1:100,000, superiores): 8.460.000</t>
  </si>
  <si>
    <t>Documentar actividades de investiGación e innovación tecnolóGica (1 documento técnico: Reestructuración Plan Nacional de CartoGrafía - EstrateGia 1)</t>
  </si>
  <si>
    <t>Base de Datos del Diccionario GeoGráfico</t>
  </si>
  <si>
    <t>ReGistros del Diccionario
GeoGráfico revisados</t>
  </si>
  <si>
    <t>Actualizar la base de datos.</t>
  </si>
  <si>
    <t>Gestionar la información</t>
  </si>
  <si>
    <t>PROYECTO</t>
  </si>
  <si>
    <t>Validar la información</t>
  </si>
  <si>
    <t>CANTIDAD</t>
  </si>
  <si>
    <t>RECURSOS ASIGNADOS</t>
  </si>
  <si>
    <t xml:space="preserve">JUL </t>
  </si>
  <si>
    <t>Tipo de Gasto</t>
  </si>
  <si>
    <t>Modelamiento de la base Nacional de Nombres GeoGráficos</t>
  </si>
  <si>
    <t>Rec. Nación</t>
  </si>
  <si>
    <t>Rec. Propios</t>
  </si>
  <si>
    <t>Total</t>
  </si>
  <si>
    <t>Levantamiento , Generación y actualización de la red Geodésica y la cartoGrafía básica a nivel Nacional</t>
  </si>
  <si>
    <t>Disponer información para usuarios internos y externos</t>
  </si>
  <si>
    <t>Contratacion mano de obra</t>
  </si>
  <si>
    <t>Viáticos y Gastos de comisión</t>
  </si>
  <si>
    <t>Adquisición de bienes, insumos y servicios</t>
  </si>
  <si>
    <t>Mantenimiento.</t>
  </si>
  <si>
    <t>Compartir imáGenes a usuarios internos y externos</t>
  </si>
  <si>
    <t>DivulGar servicios disponibles</t>
  </si>
  <si>
    <t>Documentos de estudios técnicos de deslindes y de Territorios IndíGenas</t>
  </si>
  <si>
    <t>Documentos de estudios
técnicos de deslindes y de Territorios
IndíGenas elaborados</t>
  </si>
  <si>
    <t>Servicios de Información Geodésica actualizado</t>
  </si>
  <si>
    <t xml:space="preserve">Siervo William Leon </t>
  </si>
  <si>
    <t>Pos-procesar información Geodésica</t>
  </si>
  <si>
    <t>Documentar actividades de investiGación e innovación tecnolóGica</t>
  </si>
  <si>
    <t>ReGular información de tipo Geodésico para la producción, intercambio, acceso y uso</t>
  </si>
  <si>
    <t>Generar insumos y/o productos cartoGráficos</t>
  </si>
  <si>
    <t>Revisar la documentación técnica, y normativa sobre los limites municipales, departamentales y de territorios indíGenas</t>
  </si>
  <si>
    <t>TOTALES PROYECTO DE INVERSIÓN</t>
  </si>
  <si>
    <t>Validar con el trabajo de campo los limites municipales, departamentales y de territorios indíGenas</t>
  </si>
  <si>
    <t>Generar el informe técnico de los límites municipales, departamentales y de territorios indíGenas</t>
  </si>
  <si>
    <t>Servicio de apoyo técnico a las solicitudes recibidas por la cancillería en temas fronterizo</t>
  </si>
  <si>
    <t>Solicitudes atendidas respecto a las  solicitudes recibidas a
través de la cancillería en temas fronterizos</t>
  </si>
  <si>
    <t>Recepcionar las solicitudes recibidas por la cancillería.</t>
  </si>
  <si>
    <t>Siervo William Leon</t>
  </si>
  <si>
    <t>Elaborar el informe técnico</t>
  </si>
  <si>
    <t>Documentos metodolóGicos</t>
  </si>
  <si>
    <t>Documentos metodolóGicos
realizados  (*)</t>
  </si>
  <si>
    <t>Definir la estructura temática que requieren el desarrollo metodolóGico</t>
  </si>
  <si>
    <t>Generar y/o ajustar el documento metodolóGico seGún la etapas proGramadas.</t>
  </si>
  <si>
    <t>Implementar la metodoloGía mediante prueba piloto.</t>
  </si>
  <si>
    <t>(*) (Entre otros, reformular la Generación de estudios GeoGráficos de utilidad para el ordenamiento territorial- EstrateGia 3)</t>
  </si>
  <si>
    <t xml:space="preserve">Servicio de información GeoGráfica, Geodésica y cartoGráfica </t>
  </si>
  <si>
    <t>Número (variables)</t>
  </si>
  <si>
    <t>Variables publicadas de
información GeoGráfica, Geodésica y
cartoGráfica</t>
  </si>
  <si>
    <t>Actualizar el aplicativo temáticamente</t>
  </si>
  <si>
    <t>Fortalecer tecnolóGicamente el aplicativo</t>
  </si>
  <si>
    <t>SIC</t>
  </si>
  <si>
    <t>GESTION AGROLOGICA</t>
  </si>
  <si>
    <t>Fortalecer al Instituto como ente rector, autoridad y ejecutor determinante de políticas, metodologías y el marco normativo en materia Geográfica.</t>
  </si>
  <si>
    <t>Generar los parámetros técnicos y científicos, orientados a la producción de información en materia geodésica, cartográfica,  agrológica, geográfica y catastral, en el marco de la Infraestructura Colombiana de Datos Espaciales (ICDE)</t>
  </si>
  <si>
    <t>Gestión con valores para resultados</t>
  </si>
  <si>
    <t>Seguimiento y evaluación del desempeño institucional.</t>
  </si>
  <si>
    <t>Servicio de análisis químicos, físicos, mineralógicos y biológicos de suelos</t>
  </si>
  <si>
    <t>Agrología</t>
  </si>
  <si>
    <t>Análisis</t>
  </si>
  <si>
    <t>Análisis químicos, físicos, mineralógicos y biológicos de suelos, aguas y tejido vegetal realizados</t>
  </si>
  <si>
    <t>Jaime Alvarez</t>
  </si>
  <si>
    <t>Integración con los planes Institucionales y estratégicos</t>
  </si>
  <si>
    <t>1. MISIONAL: Ejecutar análisis químico de suelos, aguas y tejido vegetal (38,000)</t>
  </si>
  <si>
    <t>2. MISIONAL: Ejecutar análisis físicos de suelos (4,000)</t>
  </si>
  <si>
    <t>Jorge Sanchez</t>
  </si>
  <si>
    <t>3. MISIONAL: Ejecutar análisis mineralógicos y micro morfológicos de suelos (1,600)</t>
  </si>
  <si>
    <t>4. MISIONAL: Ejecutar análisis biológicos de suelos (1,400)</t>
  </si>
  <si>
    <t>Eilen Paola Sanchez</t>
  </si>
  <si>
    <t>5. CONVENIOS: Ejecutar análisis químico de suelos, aguas y tejido vegetal (32,000)</t>
  </si>
  <si>
    <t>6. CONVENIOS: Ejecutar análisis físicos de suelos (9,000)</t>
  </si>
  <si>
    <t>7. CONVENIOS: Ejecutar análisis mineralógicos y micro morfológicos de suelos (3,800)</t>
  </si>
  <si>
    <t>8. MISIONAL: Ejecutar análisis biológicos de suelos (200)</t>
  </si>
  <si>
    <t>9. Mantener la creditación permanente del laboratorio nacional de suelos</t>
  </si>
  <si>
    <t>Janeth Gonzalez</t>
  </si>
  <si>
    <t>Servicio de Información agrológica</t>
  </si>
  <si>
    <t>AGroloGía</t>
  </si>
  <si>
    <t>Hectáreas</t>
  </si>
  <si>
    <t>Hectáreas con información aGrolóGica ejecutadas</t>
  </si>
  <si>
    <t>Napoleón Ordoñez</t>
  </si>
  <si>
    <t>1. Geomorfología aplicada a levantamientos de suelos, Levantamientos de Coberturas, Uso de la tierra, Conflictos biofísicos de uso del territorio, difusión y disposición de la información generada. (2.350.000 has)</t>
  </si>
  <si>
    <t>Diego Cortes
Wilson Vargas</t>
  </si>
  <si>
    <t>GESTION GEODESIA</t>
  </si>
  <si>
    <t>2. Actualización, Homologación y Correlación de áreas homogéneas de tierras con fines múltiples. (1.000.000 has)</t>
  </si>
  <si>
    <t>Nancy Leiva
Diego Cortes</t>
  </si>
  <si>
    <t>3. Estudio de suelos como insumo para el ordenamiento integral del territorio. (1.000.000 has)</t>
  </si>
  <si>
    <t>Política Planeación institucional</t>
  </si>
  <si>
    <t>4. Estudio de suelos como insumo para el cumplimiento de los acuerdos de paz. (200.000 has)</t>
  </si>
  <si>
    <t>Datos Generados respecto a datos proGramados</t>
  </si>
  <si>
    <t>Puntos Geodésicos Materializados (250)</t>
  </si>
  <si>
    <t xml:space="preserve">Valores GeomaGnéticos Generados (1.944)
</t>
  </si>
  <si>
    <t>Compromisos institucionales nacionales e internacionales</t>
  </si>
  <si>
    <t>Valores Gravimétricos Generados (250)</t>
  </si>
  <si>
    <t>Porcentaje de avance actividades de Compromisos Institucionales</t>
  </si>
  <si>
    <t>Datos Rinex de las estaciones permanentes Generados (10.950)</t>
  </si>
  <si>
    <t>Datos altimétricos Generados (250)</t>
  </si>
  <si>
    <t xml:space="preserve">Documentar actividades de investiGación e innovación tecnolóGica  (4 documentos técnicos) (Entre otros, el Plan Nacional de Geodesia EstrateGia 1)                 </t>
  </si>
  <si>
    <t>1, Carta de intención entre la Organización de las Naciones Unidas para la Alimentación y la AGricultura - FAO y el IGAC.</t>
  </si>
  <si>
    <t>2, Asesorar y revisar la realización del Mapa de Taxonomía de suelos y capacidad de uso de las tierras a escala 1:50.000 de Guatemala (Convenios MAGA-IGAC)</t>
  </si>
  <si>
    <t>3, Convenio de Cooperación Científica para la ejecución de análisis de muestras de suelos, dentro del plan de manejo ambiental para el programa de erradicación de cultivos ilícitos – PECAT</t>
  </si>
  <si>
    <t>4, Publicaciones y proyectos relacionados con procesos agrológicos.</t>
  </si>
  <si>
    <t>5.  Actualizar el manual de métodos analíticos del laboratorio de suelos-7a  edición.   (1 documento técnico)</t>
  </si>
  <si>
    <t>GESTION MEJORA CONTINUA</t>
  </si>
  <si>
    <t>Facilitar y promover el acceso a los trámites, servicios e información GeoGráfica que produce el Instituto, racionalizando y optimizando el uso de los recursos</t>
  </si>
  <si>
    <t>Implementar, mantener y mejorar Sistemas de Gestión y Control en el contexto del Sistema de Gestión.</t>
  </si>
  <si>
    <t>Direccionamiento estratéGico y Planeación</t>
  </si>
  <si>
    <t>Fortalecimiento orGanizacional y simplificación de procesos</t>
  </si>
  <si>
    <t>Sistema de Gestión de Calidad  implementado y mejorado cumpliendo los requisitos de la norma ISO 9001:2015, de manera articulada y complementaria con el Modelo InteGrado de Planeación y Gestión</t>
  </si>
  <si>
    <t>Oficina Asesora de Planeación OAP</t>
  </si>
  <si>
    <t xml:space="preserve">Porcentaje
</t>
  </si>
  <si>
    <t>Cumplimiento de los requisitos del Sistema de Gestión de Calidad, de acuerdo con la norma ISO 9001- 2015</t>
  </si>
  <si>
    <t>Jefe Oficina Asesora de Planeación</t>
  </si>
  <si>
    <t>Realizar 3 sensibilizaciones y/o socializaciones por trimestre, en cada proceso de la sede central divulGando los diferentes temas del SGI</t>
  </si>
  <si>
    <t>Orientar metodolóGicamente la creación, actualización y deroGación de los documentos del SGI (Caracterizaciones, Manuales de procedimientos, instructivos, metodoloGías, proGramas, Guías, formatos)</t>
  </si>
  <si>
    <t>Asesorar la actualización de los mapas de riesGos de corrupción y Gestión por procesos y publicarlos de acuerdo con la normatividad viGente</t>
  </si>
  <si>
    <t>Orientar a los procesos de la sede central y Direcciones Territoriales en la formulación y seGuimiento de acciones de mejoramiento</t>
  </si>
  <si>
    <t>Coordinar la Revisión del SGI por la alta dirección</t>
  </si>
  <si>
    <t>Preparar y acompañar la auditoria externa del ente certificador</t>
  </si>
  <si>
    <t>Apoyar la articulación de los sistemas que conforman el SGI, a través de mesas de trabajo, seGún requerimientos</t>
  </si>
  <si>
    <t>Orientar la administración de Gestión de los trámites y OPAS institucionales y su EstrateGia de Racionalización</t>
  </si>
  <si>
    <t>Coordinar el diaGnóstico y articulación del MIPG frente a las evidencias señaladas en la nueva versión del modelo y su articulación en el SGC</t>
  </si>
  <si>
    <t>DIFUSIÓN Y COMERCIALIZACIÓN</t>
  </si>
  <si>
    <t>GESTION DEL CONOCIMIENTO - CIAF</t>
  </si>
  <si>
    <t>Facilitar y promover el acceso a los trámites, servicios e información GeoGráfica que produce el instituto, racionalizando y optimizando el uso de recursos.</t>
  </si>
  <si>
    <t xml:space="preserve">Diversificar y dinamizar la oferta de productos y servicios del portafolio  institucional     
</t>
  </si>
  <si>
    <t xml:space="preserve">1. Gestión con valores para resultados 2. Información y Comunicación </t>
  </si>
  <si>
    <t xml:space="preserve">1. Política Planeación institucional 2. Política Gestión presupuestal y eficiencia del Gasto público. 3. Política SeGuimiento y evaluación del desempeño institucional 4.Participación ciudadana en la Gestión pública. 5. Transparencia, acceso a la información pública y lucha contra la corrupción. 6. Politica de servicio al ciudadano. </t>
  </si>
  <si>
    <t xml:space="preserve">Documentos de Lineamientos Técnicos </t>
  </si>
  <si>
    <t>Oficina de Difusión y Mercadeo</t>
  </si>
  <si>
    <t>Fortalecer al Instituto como ente rector, autoridad y ejecutor determinante de políticas, metodoloGías y el marco normativo en materia GeoGráfica</t>
  </si>
  <si>
    <t>Producir, actualizar y promover la información GeoGráfica oficial y fomentar la estrateGia de InvestiGación, Desarrollo e Innovación (I+D+i). Generar los parámetros técnicos y científicos, orientados a la producción de información en materia Geodésica, cartoGráfica, aGrolóGica, GeoGráfica y catastral, en el marco de la Infraestructura Colombiana de Datos Espaciales (ICDE)</t>
  </si>
  <si>
    <t>Porcentaje avance de los documentos de lineamientos técnicos realizados</t>
  </si>
  <si>
    <t>Oficina de Difusion y Mercadeo</t>
  </si>
  <si>
    <t>Gestión con valores para resultados
Gestión del conocimiento y la innovación</t>
  </si>
  <si>
    <t>Gestión del conocimiento y la innovación</t>
  </si>
  <si>
    <t xml:space="preserve">Realizar uno (1) estudio de oferta y demanda de los productos y servicios priorizados por la Entidad. </t>
  </si>
  <si>
    <t>Actualizar, ejecutar y monitorear el plan de mercadeo de la Entidad.</t>
  </si>
  <si>
    <t>Servicio de Gestión del conocimiento e Innovación GeoGráfica.</t>
  </si>
  <si>
    <t>OFICINA CIAF</t>
  </si>
  <si>
    <t>NÚMERO</t>
  </si>
  <si>
    <t xml:space="preserve">Modelo de Gestión del Conocimiento que comprende: Línea I+D+i, Línea de Transferencia de Conocimientos, Línea Difusión del conocimiento. </t>
  </si>
  <si>
    <t>Rediseñar y mantener actualizado el catáloGo de productos y servicios de la Entidad.</t>
  </si>
  <si>
    <t>ALEXANDER ARIZA</t>
  </si>
  <si>
    <t>Implementar un (1) sistema de customer relatiónship manaGement - (CRM) de clientes de la Entidad.</t>
  </si>
  <si>
    <t>Indicadores Intermedios</t>
  </si>
  <si>
    <t>Desarrollo de MetodoloGías y procedimientos innovadores para el uso y aplicación de las tecnoloGías de la información GeoGráfica CIAF-Subdirecciones de AGroloGía, GeoGrafía y CartoGrafía, Catastro, ICDE.</t>
  </si>
  <si>
    <t>CARLOS ANDRES FRANCO</t>
  </si>
  <si>
    <t>Fase 0 - Planteamiento y formulación</t>
  </si>
  <si>
    <t>Fase I - Planeación y análisis de requerimientos</t>
  </si>
  <si>
    <t>Fase II - Diseño preliminar de la solución</t>
  </si>
  <si>
    <t>Fase III - Construcción de prototipos de la solución</t>
  </si>
  <si>
    <t>Fase IV - Desarrollo y analisis de casos de prueba</t>
  </si>
  <si>
    <t>Fase V - Estructuración y consolidación de lineamientos para la I+D+i del IGAC.</t>
  </si>
  <si>
    <t>Compilación de la memoria técnica de los eventos de difusión de información técnico Cientifica</t>
  </si>
  <si>
    <t>Planeación de los eventos de difusión de información técnico cientifica a realizar (Comité de InvestiGación áreas)</t>
  </si>
  <si>
    <t>GESTION COMUNICACIONES</t>
  </si>
  <si>
    <t>Oficina de Difusion y Mercadeo
Oficina de Informatica</t>
  </si>
  <si>
    <t>Preparación del material de apoyo y contenidos multiformatos para la difusión de información técnico cientifica</t>
  </si>
  <si>
    <t>Formular un modelo de distribución de productos y servicios en diferentes plataformas on-line  multicanal.</t>
  </si>
  <si>
    <t>Brindar atención al ciudadano fomentando los mecanismos de participación y transparencia</t>
  </si>
  <si>
    <t>Realización de los eventos de difusión de información técnico cientifica</t>
  </si>
  <si>
    <t>Dar cumplimiento a las Políticas de Gobierno en Línea y de Servicio al Ciudadano.</t>
  </si>
  <si>
    <t>Consolidación del canal científico, para la difusión de información técnica</t>
  </si>
  <si>
    <t>Dimensión información y comunicación</t>
  </si>
  <si>
    <t>Transparencia, acceso a la información pública y lucha contra la corrupción / Gobierno DiGital</t>
  </si>
  <si>
    <t>Compilación de la memoria técnica de los eventos de difusión de información técnico cientifica</t>
  </si>
  <si>
    <t>Plan de Comunicaciones del IGAC implementado</t>
  </si>
  <si>
    <t>COMUNICACIONES</t>
  </si>
  <si>
    <t>Plan</t>
  </si>
  <si>
    <t>Porcentaje avance Implementación EstrateGía de comunicación.</t>
  </si>
  <si>
    <t>Líder Comunicaciones</t>
  </si>
  <si>
    <t>Consolidación de lineamientos para la difusión técnica y científica del IGAC.</t>
  </si>
  <si>
    <t>Servicios de Información Implementados</t>
  </si>
  <si>
    <t>Porcentaje de servicios de información implementados</t>
  </si>
  <si>
    <t>Desarrollo del Plan reGular de capacitación del CIAF- Transferencia de Conocimientos</t>
  </si>
  <si>
    <t>EVY JARAMILLO</t>
  </si>
  <si>
    <t>Diseñar y ejecutar un plan para el desarrollo de estrateGias de marketinG diGital y de atención a los ciudadanos y Grupos de interes.</t>
  </si>
  <si>
    <t>Ajustes del Plan ReGular de Capacitación del CIAF</t>
  </si>
  <si>
    <t xml:space="preserve"> Plan EstratéGico de TecnoloGías de la Información y las Comunicaciones PETI </t>
  </si>
  <si>
    <t>1- DivulGar información a los servidores del IGAC, a través de las herramientas de comunicación interna del Instituto</t>
  </si>
  <si>
    <t xml:space="preserve">2- Generar interacciones a través de los contenidos temáticos e información publicados sobre la Gestión y actividades del IGAC a través de las Redes Sociales </t>
  </si>
  <si>
    <t>Diseñar y ejecutar dos (2) campañas de comunicación en medios diGitales</t>
  </si>
  <si>
    <t>Ejecución de los cursos del ProGrama ReGular de Capacitación del CIAF</t>
  </si>
  <si>
    <t>Oficina de Difusion y Mercadeo
Comunicaciones
Oficina de Informatica</t>
  </si>
  <si>
    <t>Generar reGistros informativos en medios de comunicación, a través de la publicación  y socialización de comunicados de prensa con contenidos estratéGicos sobre el IGAC</t>
  </si>
  <si>
    <t>Diseñar una (1) aplicación móvil (apps); de la informacion GeoGráfica a nivel nacional, teniendo en cuenta las prioridades de la entidad.</t>
  </si>
  <si>
    <t>Oficina de Difusion y Mercadeo
Área Técnica</t>
  </si>
  <si>
    <t>Desarrollo de nuevas funcionalidades al SIG - Tierras para el apoyo a la política de Tierras</t>
  </si>
  <si>
    <t>Desarrollar cuatro (4) contenidos de realidad aumentada en el Museo Nacional de GeoGrafía y CartoGrafía y realizar el recorrido virtual del Museo Nacional de Suelos.</t>
  </si>
  <si>
    <t>FREDY MONTEALEGRE</t>
  </si>
  <si>
    <t>Oficina de Difusion y Mercadeo
Oficina de Informatica
Área Técnica</t>
  </si>
  <si>
    <t>Implementar la II Fase de la tienda virtual para incorporar otros productos y servicios en linea para los ciudadanos.</t>
  </si>
  <si>
    <t>Levantamiento de requerimientos para la elaobración de las funcionalidades</t>
  </si>
  <si>
    <t>Diseñar y poner a disposición de los ciudadanos seis (6) contenidos diGitales (infoGrafías, boletines virtuales, webinar, foros virtuales, entre otros) de conformidad con las prioridades de la entidad.</t>
  </si>
  <si>
    <t>Oficina de Difusion y Mercadeo
Comunicaciones</t>
  </si>
  <si>
    <t>Diseñar una (1) publicación con contenido transmedia (realidad aumentada, anaGlifos, complementada con la web) relacionadas con las prioridades y/o politicas de la Entidad.</t>
  </si>
  <si>
    <t>Diseñar y desarrollar  las funcionalidades  para el SIG - Nodo Tierras</t>
  </si>
  <si>
    <t>Adaptar dos (2) publicaciones de la entidad haciendolas accesibles para la lectura de la comunidad con discapacidad visual y auditiva, a través de las herramientas JAWS y MAGIC.</t>
  </si>
  <si>
    <t>InteGrar mil doscientas (1200) publicaciones de la colección General, mapoteca, hemeroteca y material incunable a través de un códiGo QR que permita un fácil  acceso y difusión mediante los diferentes canales de información.</t>
  </si>
  <si>
    <t>Genreación de pruebas de las funcionalidades desarrolladas</t>
  </si>
  <si>
    <t>Actualizar los servicios de la biblioteca virtual a través del analisis de información descripción y diGitalización de la colección General, mapoteca, hemeroteca y material incunable de 500 títulos para la difusión de información GeoGráfica.</t>
  </si>
  <si>
    <t>Implementación de las funcionalidades</t>
  </si>
  <si>
    <t>Publicación del SIG - Nodo Tierras</t>
  </si>
  <si>
    <t>Informe de medición de la satisfacción del ciudadano</t>
  </si>
  <si>
    <t>Porcentaje de satisfacción</t>
  </si>
  <si>
    <t>Evaluar la satisfacción del cliente externo a nivel de producto adquirido y el servicio proporcionado en los Centros de Información GeoGráfica (CIG) de la Entidad.</t>
  </si>
  <si>
    <t>Atender las solicitudes que realicen los ciudadanos que manifiestan su interés de conocer las instalaciones del Instituto y los procesos misionales.</t>
  </si>
  <si>
    <t>Informe de ventas consolidado a nivel Nacional</t>
  </si>
  <si>
    <t>Cumplimiento de la meta de ventas establecida</t>
  </si>
  <si>
    <t>Eficiencia</t>
  </si>
  <si>
    <t>%
 SEGÚN PESO</t>
  </si>
  <si>
    <t>Servicios de asistencia técnica para la Gestión de los recursos GeoGráficos</t>
  </si>
  <si>
    <t xml:space="preserve">Realizar seGuimiento, monitoreo  y acompañamiento para el cumplimiento de la meta de ventas de contado a la Sede Central y Direcciones Territoriales </t>
  </si>
  <si>
    <t>Entidades Asistidas</t>
  </si>
  <si>
    <t>COORDINADORES IDE-APLICACIONES TIG</t>
  </si>
  <si>
    <t>Participar en diez (10) ferias y/o eventos para la divulGación, promoción y comercialización de bienes y servicios del IGAC.</t>
  </si>
  <si>
    <t>Documento tecnico resultado del fortalecimiento para las Entidades de la ICDE</t>
  </si>
  <si>
    <t>FREDY GUTIERREZ</t>
  </si>
  <si>
    <t>Definición de la estructura del documento técnico</t>
  </si>
  <si>
    <t>Gestiones de transferencia de conocimiento GeoGráfico</t>
  </si>
  <si>
    <t>Gestión de información GeoGráfica en las entidades de la ICDE</t>
  </si>
  <si>
    <t>Resultados del componente tecnolóGico desarrollado en las entidades</t>
  </si>
  <si>
    <t>Proceso de socialización y difusión de los resultados Generados en el marco de la ICDE</t>
  </si>
  <si>
    <t>Consultorías desarrolladas en el uso y aplicación de las TIG</t>
  </si>
  <si>
    <t>DIRECCIONAMIENTO ESTRATEGICO</t>
  </si>
  <si>
    <t>Realizar la planificación de la asesoría o consultoría a desarrollar</t>
  </si>
  <si>
    <t>Ejecutar el plan de Gestión de la asesoría o consultoría</t>
  </si>
  <si>
    <t>Fortalecer al instituto como ente rector, autoridad y ejecutor determinante de políticas, metodoloGías y el marco normativo en materia GeoGráfica.</t>
  </si>
  <si>
    <t>Generar informe de resultados, mediciones de impacto y lecciones aprendidas</t>
  </si>
  <si>
    <t>18 de enero de 2019</t>
  </si>
  <si>
    <t>Realizar procesos de socialización y difusión de los resultados Generados por la asesoría o consultoria</t>
  </si>
  <si>
    <t>Direccionamiento EstratéGico y Planeación</t>
  </si>
  <si>
    <t>Planeación Institucional/ Gestión presupuestal y eficiencia del Gasto público/InteGridad/Participación ciudadana en la Gestión pública</t>
  </si>
  <si>
    <t>Formulación y seguimiento del Plan Estratégico Institucional 2019-2022 y Planes de Acción Anuales de la Entidad</t>
  </si>
  <si>
    <t>Oficina Asesora de Planeación (OAP)</t>
  </si>
  <si>
    <t>Documento</t>
  </si>
  <si>
    <t>Documento aprobado y socializado</t>
  </si>
  <si>
    <t>Jefe de la Oficina Asesora de Planeación</t>
  </si>
  <si>
    <t>Documentos normativos</t>
  </si>
  <si>
    <t>Documentos normativos elaborados y socializados</t>
  </si>
  <si>
    <t>GESTION CATASTRAL</t>
  </si>
  <si>
    <t>Realizar el análisis del estado actual de los documentos normativos para la Gestión de los recursos GeoGráficos</t>
  </si>
  <si>
    <t>Informes</t>
  </si>
  <si>
    <t>Informes ejecutivos de cumplimiento a los planes de acción anuales</t>
  </si>
  <si>
    <t>Oficina Asesora de Planeación</t>
  </si>
  <si>
    <t>Desarrollar o actualizar los documentos normativos</t>
  </si>
  <si>
    <t>Estructurar a nivel pedaGóGico los documentos normativos</t>
  </si>
  <si>
    <t>Generar los parámetros técnicos y científicos, orientados a la producción de información en materia Geodésica, cartoGráfica,  aGrolóGica, GeoGráfica y catastral, en el marco de la Infraestructura Colombiana de Datos Espaciales (ICDE), ReGular los procesos y procedimientos en materia Catastral"</t>
  </si>
  <si>
    <t>Realizar procesos de socialización y difusión</t>
  </si>
  <si>
    <t>Realizar el ejercicio de planeación estratégica a nivel nacional (Nivel central y territoriales)</t>
  </si>
  <si>
    <t>Política Planeación institucional/ Política Gestión presupuestal y eficiencia del Gasto público/Política SeGuimiento y evaluación del desempeño institucional/Participación ciudadana en la Gestión pública</t>
  </si>
  <si>
    <t>SUBDIRECCIÓN DE CATASTRO</t>
  </si>
  <si>
    <t>AVALUOS</t>
  </si>
  <si>
    <t>Número de Avalúos elaborados en el periodo</t>
  </si>
  <si>
    <t>GIT AVALUOS</t>
  </si>
  <si>
    <t>Avalúos</t>
  </si>
  <si>
    <t>Consolidación del Plan Estratégico Institucional</t>
  </si>
  <si>
    <t>Realizar 2.100 Avalúos Comerciales</t>
  </si>
  <si>
    <t>Presentación del Plan Estratégico Institucional y Planes de Acción Anuales para aprobación en Consejo Directivo y en Comité de Gestión y Desempeño Institucional</t>
  </si>
  <si>
    <t>Realizar 4.921 Avalúos IVP</t>
  </si>
  <si>
    <t>Publicación del Plan Estratégico Institucional y Plan de Acción Anual Consolidado</t>
  </si>
  <si>
    <t>Cargue en los modulos de planes e indicadores del sistema SOFIGAC, los Planes Operativos Anuales de Sede Central y Direcciones Territoriales</t>
  </si>
  <si>
    <t xml:space="preserve">Realizar el seguimiento mensual en SOFIGAC a los indicadores de productos y a las actividades definidas en los Planes de Acción Anuales de la Entidad </t>
  </si>
  <si>
    <t>Elaboración de informes ejecutivos trimestrales de seguimiento al cumplimiento de las metas del Plan Estratégico Institucional y los planes de acción anuales</t>
  </si>
  <si>
    <t>Plan EstratéGico Sectorial formulado y con seGuimiento</t>
  </si>
  <si>
    <t>Porcentaje de avance de elaboración de lineamientos y procedimientos para la aplicación de la resolucion conjunta 1732 IGAC 221 de 2018 y Resolución 193 de 2014 seGún la proGramación inicial</t>
  </si>
  <si>
    <t>GIT GESTIÓN PREDIAL CON FINES CATASTRALES</t>
  </si>
  <si>
    <t xml:space="preserve">Informes de seguimiento </t>
  </si>
  <si>
    <t>Oficina Asedora de Planeación</t>
  </si>
  <si>
    <t>Lineamientos y procedimientos para la implementacion y aplicación de la resolucion conjunta 1732 IGAC 221 de 2018 y Resolución 193 de 2014</t>
  </si>
  <si>
    <t>Instrumentos para la implementación de la Resolución Conjunta SNR 1732 IGAC 221 de 2018 y Resolución 193 de 2014, actualizados</t>
  </si>
  <si>
    <t>Formulación del Plan Estratégico Sectorial 2019-2022</t>
  </si>
  <si>
    <t>Contenidos para la cartilla de validación de levantamientos topoGráficos en el marco de la Resolución 643 de 2018</t>
  </si>
  <si>
    <t>Consolidación del Plan Estrátegico Sectorial 2019 - 2022</t>
  </si>
  <si>
    <t>Contenidos para la cartilla de procedimientos de cálculos de levantamientos topoGráficos en el marco de la Resolución 643 de 2018</t>
  </si>
  <si>
    <t>Publicación del Plan Estratégico Sectorial 2019-2022</t>
  </si>
  <si>
    <t>Reporte de validaciones de levantamientos topoGráficos</t>
  </si>
  <si>
    <t xml:space="preserve">
GIT GESTIÓN PREDIAL CON FINES CATASTRALES</t>
  </si>
  <si>
    <t>Realizar seguimiento al cumplimiento de las actividades y metas del Plan Sectorial 2019-2022</t>
  </si>
  <si>
    <t>Levantamientos topoGráficos de peritajes requeridos a la Subdirección de Catastro</t>
  </si>
  <si>
    <t>Diseño de una aplicación software para la implementación, ejecución y seGuimiento de una mesa de ayuda</t>
  </si>
  <si>
    <t>Desarrollo de contenidos para la publicación WEB</t>
  </si>
  <si>
    <t>Jornadas de inducción y capacitación</t>
  </si>
  <si>
    <t>Respuestas a requerimientos relacionados con conceptos y lineamientos técnicos y jurídicos en Rectificaciones de Cabida y Linderos</t>
  </si>
  <si>
    <t>Documento de anteproyecto de presupuesto - MGMP- viGencia 2020</t>
  </si>
  <si>
    <t>Anteproyecto de presupuesto</t>
  </si>
  <si>
    <t xml:space="preserve">Socializar lineamientos para la formulación del anteproyecto de presupesto con todos los procesos de la Entidad </t>
  </si>
  <si>
    <t>ProGramar y Gestionar el anteproyecto de presupuesto MGMP (funcionamiento e Inversión)</t>
  </si>
  <si>
    <t>Aprobar anteproyecto en comité institucional de Gestión y desempeño y/o las instancias pertinentes.</t>
  </si>
  <si>
    <t>Avance en la Generación de documentos a carGo del IGAC, relacionados con Catastro Multipropósito</t>
  </si>
  <si>
    <t>GIT MODERNIZACION CATASTRAL</t>
  </si>
  <si>
    <t>Documentos de competencia del IGAC, relacionados a la implementación de la politica de Catastro Multiproposito</t>
  </si>
  <si>
    <t>Evaluar técnicamente las especificaciones de producto para la implementación del catastro multipropósito, preparando una versión ajustada, complementada o modificada para la fase de expansión en el país.</t>
  </si>
  <si>
    <t>Evaluar las metodoloGías definidas en el marco del proyecto piloto de catastro multipropósito o conexas, preparando una propuesta unificada para el escalamiento en el país.</t>
  </si>
  <si>
    <t>Informes mensuales de seguimiento presupuestal</t>
  </si>
  <si>
    <t>Evaluar los modelos de Gestión y operación para la ejecución del catastro con enfoque multipropósito, preparando una propuesta para la fase de expansión en el país.</t>
  </si>
  <si>
    <t>SeGuimiento y acompañamiento a DT y Subdirecciones y Oficinas</t>
  </si>
  <si>
    <t>Acompañar el diseño del modelo de administración de tierras bajo el estándar LADM_COL desde el ámbito catastral con un enfoque hacia la descentralización bajo el principio de interoperabilidad.</t>
  </si>
  <si>
    <t>Seguimiento a la ejecucion presupuestal en  los módulos de planes  e indicadores en el aplicativo SOFIGAC para sede central y Direcciones Territoriales.</t>
  </si>
  <si>
    <t>Estructurar el modelo de calidad de acuerdo a las especificaciones técnicas y estándares, para desarrollar las actividades de revisión, validación e inscripción en las bases de datos catastrales de la información resultante de los proyectos de catastro multipropósito en la fase de escalamiento.</t>
  </si>
  <si>
    <t>Definir el plan de Gestión del conocimiento para Generar y fortalecer competencias y capacidades a los actores estratéGicos para la implementación del catastro multipropósito</t>
  </si>
  <si>
    <t>Consolidar, analizar y Publicar los Informes mensuales de ejecución presupuestal 2019.</t>
  </si>
  <si>
    <t>Sistema de medición de la Entidad mejorado y articulado en coherencia con  las metas transformacionales del Plan Nacional de Desarrollo, los Procesos institucionales y el Modelo Integrado de Planeación y Gestión.</t>
  </si>
  <si>
    <t>Propuesta de mejoramiento del Sistema de Medición de la Entidad</t>
  </si>
  <si>
    <t>Porcentaje de solicitudes y requerimientos en el marco de la Política de Reparación InteGral a Victimas y de sentencias de Restitución de Tierras atendidos</t>
  </si>
  <si>
    <t>GIT TIERRAS</t>
  </si>
  <si>
    <t>Revisar las herramientas de medición de la Entidad y la bateria de indicadores definida para el Instituto</t>
  </si>
  <si>
    <t xml:space="preserve">Presentar una propuesta de indicadores que refleje la articulación entre los Procesos de la entidad, el Modelo Integrado de Planeación y Gestión, y los objetivos transformacionales definidos en el Plan Nacional de Desarrollo.  </t>
  </si>
  <si>
    <t>Solicitudes y requerimientos en el marco de la Política de Reparación InteGral a Victimas y de sentencias de Restitución de Tierras atendidos</t>
  </si>
  <si>
    <t>GESTION EVALUACION Y CONTROL DE LA GESTION INTERNA</t>
  </si>
  <si>
    <t>Atender las solicitudes realizadas en materia de reGularización de la propiedad</t>
  </si>
  <si>
    <t xml:space="preserve">Facilitar y promover el acceso a los trámites, servicios e información GeoGráfica que produce el Instituto, racionalizando y optimizando el uso de los recursos 
</t>
  </si>
  <si>
    <t>Implementar, mantener y mejorar Sistemas de Gestión y Control en el contexto del Sistema de Gestión.
Aportar en la lucha contra la corrupción.</t>
  </si>
  <si>
    <t>Atención del 85% de las solicitudes recibidas para el cumplimiento de la Política de Restitución de Tierras y Ley de Victimas</t>
  </si>
  <si>
    <t>Iniciativas identificadas por el IGAC que se enmarcan en los ODS de la hoja de ruta de la Cooperación Internacioal del IGAC</t>
  </si>
  <si>
    <t xml:space="preserve">Oficina Asesora de Planeación </t>
  </si>
  <si>
    <t>Identificar mínimo 1 una iniciativa de Cooperación enmarcada en cada uno de los ODS que se encuentran en la Hoja de ruta del IGAC (9).</t>
  </si>
  <si>
    <t>SeGuimiento y control a las solicitudes de avalúos de restitución recibidas por parte del IGAC</t>
  </si>
  <si>
    <t>No de iniciativas identificadas por el IGAC que se enmarcan en la Hoja de ruta de la CI del IGAC/ No de ODS priorizados en la Hoja de R</t>
  </si>
  <si>
    <t xml:space="preserve">Control  Interno </t>
  </si>
  <si>
    <t>Jefe OAP</t>
  </si>
  <si>
    <t xml:space="preserve">"Política Control Interno
Polìtica  Transparencia, acceso a la información pública y lucha contra la corrupción
"
</t>
  </si>
  <si>
    <t>Informes de auditorias</t>
  </si>
  <si>
    <t>SeGuimiento y control a las solicitudes que en materia catastral se presenten asociados a resGuardos indiGenas por parte de las Direcciones Territoriales</t>
  </si>
  <si>
    <t>Oficina de Control Interno</t>
  </si>
  <si>
    <t xml:space="preserve">Porcentaje </t>
  </si>
  <si>
    <t>Porcentaje avance cumplimiento del plan auditorías</t>
  </si>
  <si>
    <t xml:space="preserve">Gloria Marcela Luna </t>
  </si>
  <si>
    <t>Realizar seGuimiento a los proyectos, convenios, compromisos y afiliaciones de carácter internacional de la entidad.</t>
  </si>
  <si>
    <t>SeGuimiento y control a las solicitudes que en materia catastral se presenten asociados a territorios colectivos por parte de las Direcciones Territoriales</t>
  </si>
  <si>
    <t>Grupo de Cooperación Internacional</t>
  </si>
  <si>
    <t xml:space="preserve">Apoyar la formulación, Gestionar y consolidar por lo menos una iniciativa de cooperación internacional, de manera exitosa. </t>
  </si>
  <si>
    <t>Realizar 15 auditorias inteGrales priorizadas</t>
  </si>
  <si>
    <t xml:space="preserve">Maria Fernanda Rivera Torres </t>
  </si>
  <si>
    <t xml:space="preserve">Realizar labores de coordinación con entidades del orden nacional vinculadas a la CI, para fortalecer la Gestión internacional del Instituto. </t>
  </si>
  <si>
    <t>Realizar 5 auditorias de seGuimiento priorizadas</t>
  </si>
  <si>
    <t>PREDIOS</t>
  </si>
  <si>
    <t>Número de predios en avance de actualización catastral</t>
  </si>
  <si>
    <t>Auditoría Interna de Calidad a los procesos que hacen parte del SGI de la entidad en las 5 Direcciones Territoriales, 20 Sede Central y SeGuimiento a ISO/IEC 17025</t>
  </si>
  <si>
    <t>GIT GESTION CATASTRAL</t>
  </si>
  <si>
    <t>Otros informes (Ejecutivo Anual, Control Interno Contable, SeGuimientos PMCGR,  PAA, PES, Plan de fortalecimiento, Acuerdos de Gestión, ACPM), entre otros.</t>
  </si>
  <si>
    <t>Municipios actualizados catastralmente</t>
  </si>
  <si>
    <t>Realizar SeGuimiento del Plan Anticorrupción y Atención al Ciudadano</t>
  </si>
  <si>
    <t>Alistar la informacion e insumos requerido para realizar proceso de Actualización de la Formación Catastral</t>
  </si>
  <si>
    <t>Efectuar el reconocimiento predial en los municipios en proceso de Actualización de la Formación Catastral</t>
  </si>
  <si>
    <t>Grabar la informacion alfanumerica de los predios en proceso de Actualización de la Formación Catastral</t>
  </si>
  <si>
    <t>DiGitalizar la carta catastral de los predios en proceso de Actualización de la Formación Catastral</t>
  </si>
  <si>
    <t>Elaborar el estudio de Zonas HomoGéneas Geoeconómicas de los municipios en proceso de Actualización de la Formación Catastral</t>
  </si>
  <si>
    <t>Fomento de la cultura de autocontrol y  autoevaluación</t>
  </si>
  <si>
    <t>Cumplimiento actividades de fomento de la cultura de autocontrol y  autoevaluación</t>
  </si>
  <si>
    <t xml:space="preserve">Eficacia </t>
  </si>
  <si>
    <t>Hacer control de calidad y consolidación de la informacion resultante del proceso Actualización de la Formación Catastral</t>
  </si>
  <si>
    <t>Efectuar actividades de cierre en cada uno de los municipios en proceso de Actualización de la Formación Catastral</t>
  </si>
  <si>
    <t xml:space="preserve">Actualizar y socializar la hoja de ruta de cooperación internacional del instituto para el periodo 2019-2022 </t>
  </si>
  <si>
    <t>Realizar actividades para el fomento de la cultura de autocontrol y autoevaluación.</t>
  </si>
  <si>
    <t>Maria Fernanda Rivera Torres</t>
  </si>
  <si>
    <t>Acompañar y asesorar en temas técnicos las actividades de la actualizacion catastral</t>
  </si>
  <si>
    <t xml:space="preserve">Mantener el monitoreo de Oferta y Demanda de la Cooperación Internacional para el IGAC. </t>
  </si>
  <si>
    <t>Adelantar la Gestión de los compromisos de Cooperación Internacional.</t>
  </si>
  <si>
    <t>Mutaciones</t>
  </si>
  <si>
    <t>Número de mutaciones ejecutadas</t>
  </si>
  <si>
    <t>Mutaciones catastrales</t>
  </si>
  <si>
    <t>Planear actividades y proGramar costos para el proceso de Conservación Catastral</t>
  </si>
  <si>
    <t>Tramitar Mutaciones de terreno</t>
  </si>
  <si>
    <t>Tramitar Mutaciones de oficina</t>
  </si>
  <si>
    <t>Atender las solicitudes de modificación de estudios de ZHF y ZHG, provenientes de las Direcciones Territoriales</t>
  </si>
  <si>
    <t>GESTION CONTROL DISCIPLINARIO</t>
  </si>
  <si>
    <t>Acompañar y asesorar en temas tecnicos las actividades de la conservacion catastral</t>
  </si>
  <si>
    <t>Control Interno</t>
  </si>
  <si>
    <t>Procesos disciplinarios sustanciados</t>
  </si>
  <si>
    <t>Secretaría Genetral- GIT Control Disicplinario</t>
  </si>
  <si>
    <t>porcentaje</t>
  </si>
  <si>
    <t>Avance Procesos Disciplinarios sustanciados</t>
  </si>
  <si>
    <t>Diana Paola López Pérez</t>
  </si>
  <si>
    <t>1. Proferir los actos administrativos necesarios para el impulso y/o finalizacion de los procesos disciplinarios a carGo.</t>
  </si>
  <si>
    <t>cantidad</t>
  </si>
  <si>
    <t>Reducción de saldos de viGencias anteriores</t>
  </si>
  <si>
    <t>efectividad</t>
  </si>
  <si>
    <t>2. Realizar el seGuimiento del impulsado a los procesos disciplinarios que son adelantados en las Direcciones Territoriales.</t>
  </si>
  <si>
    <t>-</t>
  </si>
  <si>
    <t>3. Sensibilizar y socializar el contenido y alcance del CodiGo Unico Disciplinario.</t>
  </si>
  <si>
    <t>Saldos de mutaciones de viGencias anteriores finalizadas</t>
  </si>
  <si>
    <t>Saldos de mutaciones finalizadas en el mes</t>
  </si>
  <si>
    <t>Porcentaje de mutaciones tramitadas en el mes</t>
  </si>
  <si>
    <t>Tramitar el 95% de las Mutaciones de primera</t>
  </si>
  <si>
    <t>mutaciones de pimera tramitadas en el mes</t>
  </si>
  <si>
    <t>Porcentaje de cumplimiento en suministro de información y herramienta en marco al apoyo de los procesos catastrales con relación a la proGramación.</t>
  </si>
  <si>
    <t>GIT ADMINISTRACIÓN DE LA INFORMACIÓN CATASTRAL</t>
  </si>
  <si>
    <t>Suministro de información y herramientas en pro de los procesos catastrales para la toma de decisiones en los diferentes niveles de la orGanización y en marco del posconflicto.</t>
  </si>
  <si>
    <t>Realizar seGuimiento al cumplimiento de la meta de diGitalización en las D.T.</t>
  </si>
  <si>
    <t>GESTION INFORMATICA</t>
  </si>
  <si>
    <t>Realizar la consolidación y divulGación de los informes relacionados con la Información Catastral</t>
  </si>
  <si>
    <t>FACILITAR Y PROMOVER EL ACCESO A LOS TRÁMITES, SERVICIOS E INFORMACIÓN GEOGRÁFICA QUE PRODUCE EL INSTITUTO RACIONALIZANDO Y OPTIMIZANDO EL USO DE LOS RECURSOS</t>
  </si>
  <si>
    <t>GESTIONAR EL DESARROLLO DE PLATAFORMAS TECNOLÓGICAS, ASÍ COMO ADECUAR Y DAR MANTENIMIENTO A LA INFRAESTRUCTURA FÍSICA</t>
  </si>
  <si>
    <t>Atender los requerimientos relacionados con información catastral</t>
  </si>
  <si>
    <t>Gestión con valores para el Resultado</t>
  </si>
  <si>
    <t>Gobierno diGital
SeGuridad diGital</t>
  </si>
  <si>
    <t>Birndar apoyo técnico en el componente Gráfico a los procesos catastrales.</t>
  </si>
  <si>
    <t>EstrateGia y Gobierno de TI 
adoptada</t>
  </si>
  <si>
    <t xml:space="preserve">Oficina de Informática y Telecomunicaciones </t>
  </si>
  <si>
    <t xml:space="preserve">Porcentaje avance EstrateGia y Gobierno de TI </t>
  </si>
  <si>
    <t>Consolidar y publicar información catastral para los distintos portales</t>
  </si>
  <si>
    <t>Elaborar un diaGnóstico del estado actual de la arquitectura empresarial del IGAC seGún el Marco de Referencia de Arquitectura Empresarial ((AS- IS) - (TO -BE)</t>
  </si>
  <si>
    <t>Elaborar el diaGnóstico del estado de cumplimiento de la politica de Gobierno diGital de la Entidad</t>
  </si>
  <si>
    <t>Definir el plan de arquitectura empresarial estableciendo el mapa de ruta de los proyectos a ejecutar para lleGar a la arquitectura objetivo</t>
  </si>
  <si>
    <t>Cantidad</t>
  </si>
  <si>
    <t>Numero de Catastros Habilitados el marco de lo definido en el Plan Nacional de Desarrollo 2019-2022</t>
  </si>
  <si>
    <t>GIT EVALUACIÓN, SEGUIMIENTO Y CONTROL DE LOS CATASTROS</t>
  </si>
  <si>
    <t>Catastros habilitados en el marco de lo definido en el Plan Nacional de Desarrollo 2019-2022</t>
  </si>
  <si>
    <t>Realizar la evaluación de las solicitudes de deleGación de competencias catastrales de acuerdo con la revision de los componentes establecidos en la normativa viGente. (por demanda)</t>
  </si>
  <si>
    <t>Planificar y coordinar la ejecución de las actividades necesarias para aseGurar que los Catastros cuenten con las capacidades técnicas, institucionales y operativas para asumir las funciones catastrales.</t>
  </si>
  <si>
    <t>Realizar la evaluacion, seGuimiento y control al cumplimiento y aplicación de normas en los procesos catastrales y de los productos Generados por los Catastros.</t>
  </si>
  <si>
    <t>Sistemas de información, 
portales y  aplicaciones  
implementados y soportados</t>
  </si>
  <si>
    <t>Porcentaje avance actividades de mantenimiento y actualización de IT</t>
  </si>
  <si>
    <t>Asesorar y atender los requerimientos tecnicos solicitados por los Catastros</t>
  </si>
  <si>
    <t>Soporte plataforma tecnolóGica HP</t>
  </si>
  <si>
    <t>Mantenimiento de UPS a nivel nacional</t>
  </si>
  <si>
    <t>Adquisición de licenciamiento</t>
  </si>
  <si>
    <t>Renovación de redes de comunicación Lan y Wan</t>
  </si>
  <si>
    <t>GESTION JURIDICA</t>
  </si>
  <si>
    <t>Adquisición de UPS y materiales eléctricos</t>
  </si>
  <si>
    <t>Acompañamiento juridico en el fortalecimiento de la Institucionalidad del IGAC</t>
  </si>
  <si>
    <t>Mantenimiento de la plataforma CISCO</t>
  </si>
  <si>
    <t>Adquisición de tecnoloGías de procesamiento</t>
  </si>
  <si>
    <t>Defensa jurídica</t>
  </si>
  <si>
    <t>Renovación del almacenamiento NAS en las direcciones territoriales</t>
  </si>
  <si>
    <t>Servicio de defensa jurídica del IGAC</t>
  </si>
  <si>
    <t>Gestión Juridica</t>
  </si>
  <si>
    <t>Cumplimiento del servicio de defensa jurídica del IGAC</t>
  </si>
  <si>
    <t>Jefe Oficina Asesora Jurídica</t>
  </si>
  <si>
    <t>DiaGnóstico y plan de trabajo para miGración de IPV4 a IPV6</t>
  </si>
  <si>
    <t>Renovación de equipos de computo</t>
  </si>
  <si>
    <t xml:space="preserve">Mantenimiento plataforma tecnoloGica (perifericos) </t>
  </si>
  <si>
    <t>Actualizar la política de daño antijurídico</t>
  </si>
  <si>
    <t>Centro de datos alterno (sistemas misionales)</t>
  </si>
  <si>
    <t>Porcentaje de cumplimiento en el reporte y/o envío de informes de los compromisos del IGAC en el marco de la Gestión catastral</t>
  </si>
  <si>
    <t>Socializar la política de daño antijurídico mediante TIPS bimestrales</t>
  </si>
  <si>
    <t xml:space="preserve">Atención de incidentes y requerimientos (mesa de ayuda) </t>
  </si>
  <si>
    <t>Atender todos procesos de defensa juridica del IGAC</t>
  </si>
  <si>
    <t>Informes y reportes de seGuimiento a los compromisos del IGAC en el marco de la Gestión catastral</t>
  </si>
  <si>
    <t>Reporte de los informes de seGuimiento a los compromisos de actualización catastral en el marco de la estrateGia del Camino al Cumplimiento (SIGOB)</t>
  </si>
  <si>
    <t>Optimizar el aplicativo de defensa judicial y actualizar las bases de datos que contienen la información sobre la representación jurídica de la Entidad.</t>
  </si>
  <si>
    <t>Reporte de seGuimiento a los compromisos en el marco del Memorando de Entendimiento</t>
  </si>
  <si>
    <t>SeGuimiento al avance en la implementación del proyecto de Catastro Multipropósito, en el marco del crédito de la banca multilateral</t>
  </si>
  <si>
    <t>SeGuimiento al avance de los compromisos de la Subdirección de Catastro, adquiridos en el marco del Plan Nacional de Desarrollo</t>
  </si>
  <si>
    <t>Servicio de apoyo jurídico a las áreas técnicas del Instituto</t>
  </si>
  <si>
    <t>Porcentaje avance Sistemas de información, aplicaciones y 
portales implementados y soportados</t>
  </si>
  <si>
    <t>Cumplimiento servicio de apoyo jurídico a las áreas técnicas del Instituto</t>
  </si>
  <si>
    <t>Atender todas las solicitudes, peticiones y/o consultas dentro del termino leGal duspuesta para las mismas</t>
  </si>
  <si>
    <t>Implementar la Arquitectura de software definida</t>
  </si>
  <si>
    <t>Compilacion digital  en relación con los conceptos juridicos que se Generen para el IGAC</t>
  </si>
  <si>
    <t>Mantenimiento de la fase 1 del certificado de clases aGroloGicas y desarrollo de la fase 2 del certificado de clases aGroloGicas</t>
  </si>
  <si>
    <t>DivulGar por los canales de comunicación institucionales los conceptos y posiciones emitidos.</t>
  </si>
  <si>
    <t>Re inGenieria del aplicativo de evaluación del desempeño</t>
  </si>
  <si>
    <t>Soporte y mantenimiento al sistema SIGA</t>
  </si>
  <si>
    <t>Re inGenieria del aplicativo de fichas prediales</t>
  </si>
  <si>
    <t>Mantenimiento y soporte al aplicativo trabaje con nosotros</t>
  </si>
  <si>
    <t>Desarrollo y mantenimiento de web services para interoperabilidad con entidades del estado</t>
  </si>
  <si>
    <t>MiGración a nueva arquitectura de los trámites y servicios asociados al aplicativo tramitador</t>
  </si>
  <si>
    <t>Desarrollo, mantenimiento y soporte de los visores del Geoportal</t>
  </si>
  <si>
    <t>Soporte y mantenimiento al portal de datos abiertos - Publicación de nuevos datos de acuerdo a la disponibilidad de las áreas</t>
  </si>
  <si>
    <t>Re inGenieria al aplicativo de contratos de inGreso</t>
  </si>
  <si>
    <t>Soporte y mantenimiento de los portales institucionales</t>
  </si>
  <si>
    <t>Desarrollo, mantenimiento y soporte de la tienda virtual</t>
  </si>
  <si>
    <t>Mantenimiento y soporte de la app móvil</t>
  </si>
  <si>
    <t>Mejoramiento del web service recaudos Davivienda</t>
  </si>
  <si>
    <t>Desarrollo y puesta en producción del aplicativo control de reuniones y asiGnación de salas</t>
  </si>
  <si>
    <t>MiGración, soporte y mantenimiento del aplicativo para Generación de certificados catastrales en línea y presencial</t>
  </si>
  <si>
    <t>Desarrollo del certificado catastral especial en Línea</t>
  </si>
  <si>
    <t>MiGración del servicio interoperabilidad catastro - reGistro</t>
  </si>
  <si>
    <t>Mantenimiento y soporte ERP</t>
  </si>
  <si>
    <t>Desarrollo, soporte y mantenimiento del Sistema Nacional Catastral</t>
  </si>
  <si>
    <t>RiesGos de seGuridad 
de la información identificados, 
evaluados y tratados 
por procesos</t>
  </si>
  <si>
    <t>Procesos</t>
  </si>
  <si>
    <t>Procesos con riesGos actualizados</t>
  </si>
  <si>
    <t>Actualización de riesGos de seGuridad de la información</t>
  </si>
  <si>
    <t>Realizar seGuimiento y Gestión a los incidentes de seGuridad de la información en la entidad</t>
  </si>
  <si>
    <t>Realizar jornadas de socialización sobre políticas de seGuridad de la información e incidentes de seGuridad de la información a nivel nacional</t>
  </si>
  <si>
    <t>GESTION HUMANA</t>
  </si>
  <si>
    <t>PROGRAMACIÓN PLAN DE ACCIÓN ANUAL 2019 - SECRETARÍA GENERAL - OFICINA DE INFORMÁTICA Y TELECOMUNICACIONES Y OFICINA ASESORA DE PLANEACIÓN</t>
  </si>
  <si>
    <t>COMPONENTES TRANSVERSALES</t>
  </si>
  <si>
    <t>TICS</t>
  </si>
  <si>
    <t>GESTION SERVICIO AL CIUDADANO</t>
  </si>
  <si>
    <t>Difusión y comunicaciones</t>
  </si>
  <si>
    <t>Mantenimiento de vehículos</t>
  </si>
  <si>
    <t>Transporte</t>
  </si>
  <si>
    <t>Participación y Rendición de cuentas</t>
  </si>
  <si>
    <t>Política de tierras
(Solo recursos PGN)</t>
  </si>
  <si>
    <t>3.  Fortalecer las competencias laborales y comportamentales, así como el sentido de pertenencia y estímulos a los servidores teniendo en cuenta los principios del servicio público.  y  4. Facilitar y promover el acceso a los trámites, servicios e información GeoGráfica que produce el Instituto, racionalizando y optimizando el uso de los recursos."</t>
  </si>
  <si>
    <t>1. Adelantar un proceso de Transferencia de conocimiento que dinamice la provisión total de la planta de personal, lo cual permita un proceso orGanizado de relevo Generacional.   2. Desarrollar procesos de formación, capacitación, formación, bienestar y estímulos e incentivos. 3.  Implementar, mantener y mejorar sistemas de Gestión y control en el contexto del sistema de Gestión.</t>
  </si>
  <si>
    <t xml:space="preserve">Fortalecimiento de la Gestión institucional del IGAC a nivel Nacional </t>
  </si>
  <si>
    <t>Servicio de Educación informal para la Gestión Administrativa</t>
  </si>
  <si>
    <t>Número de personas</t>
  </si>
  <si>
    <t>Priorizar necesidades de Gestión del conocimiento</t>
  </si>
  <si>
    <t>Gestión para el resultado con valores</t>
  </si>
  <si>
    <t>Talento humano</t>
  </si>
  <si>
    <t xml:space="preserve">Politica de Servicio al Ciudadano . Participación ciudadana en la Gestión pública
Transparencia, acceso a la información pública y lucha contra la corrupción
</t>
  </si>
  <si>
    <t>1. Política de talento humano
2. Política de integridad.   3. Política de Gestión del conocimiento y la innovación.</t>
  </si>
  <si>
    <t>Modelo de Gestión Eficiente de Servicio al Ciudadano fortalecido.</t>
  </si>
  <si>
    <t>SECRETARÍA GENERAL GIT SERVICIO AL CIUDADANO</t>
  </si>
  <si>
    <t>Modelo de Servicio al Ciudadano fortalecido.</t>
  </si>
  <si>
    <t>GIT SERVICIO AL CIUDADANO</t>
  </si>
  <si>
    <t>FORTALECIMIENTO DE LA GESTION INSTITUCIONAL DEL IGAC A NIVEL NACIONAL (SECRETARIA GENERAL).</t>
  </si>
  <si>
    <t>Secretaría General</t>
  </si>
  <si>
    <t>Avance de implementación  y desarrollo del Plan EstratéGico del Talento Humano.</t>
  </si>
  <si>
    <t>GIT GESTION DE TALENTO HUMANO</t>
  </si>
  <si>
    <t>Plan anticorrupción y de atención al Ciudadano</t>
  </si>
  <si>
    <t>SeGuimiento sistema diGiturnos implementado en las Direcciones Territoriales y diaGnostico frente a la instalación de diGiturnos</t>
  </si>
  <si>
    <t>Desarrollar acciones de Gestión del conocimiento</t>
  </si>
  <si>
    <t xml:space="preserve">Planes de cualificación, el desarrollo de competencias en el ser (orientación hacia las personas, autocontrol, flexibilidad, iniciativa, autoconfianza) el saber (conocimiento teórico y práctico ej. información de trámites y servicios) y hacer (habilidades, destrezas y aptitudes, ej. protocolos de servicio). </t>
  </si>
  <si>
    <t>Mejorar la  accesibilidad en el canal presencial teniendo en cuenta  los lineamientos de la NTC 6047 a los requerimientos de infraestructura.</t>
  </si>
  <si>
    <t xml:space="preserve"> Garantizar el acceso a la información a las personas que hablen una lenGua nativa o dialecto oficial en Colombia, habilitando mecanismos multilinGues.</t>
  </si>
  <si>
    <t>RUTA DE LA FELICIDAD</t>
  </si>
  <si>
    <t>DivulGar la herramienta "Convertic", "Centro de Relevos" y el servicio de traductor en lenGua de señas para la inclusión de personas con discapacidad al IGAC</t>
  </si>
  <si>
    <t>Acercar la oferta institucional al ciudadano por medio de las unidades móviles.</t>
  </si>
  <si>
    <t>Implementar un Call Center para la mejora en el canal telefónico</t>
  </si>
  <si>
    <t>Desarrollar y evaluar el ProGrama de SeGuridad y Salud en el trabajo al interior del Instituto bajo la normatividad viGente.</t>
  </si>
  <si>
    <t>Campañas de comunicación relacionadas con servicio al ciudadano a través del sitio web de la entidad, IGACNET  y plataformas como facebook, twitter o InstaGram.</t>
  </si>
  <si>
    <t>Realizar medición y seGuimiento a los canales de atención del IGAC.</t>
  </si>
  <si>
    <t>Evaluar el avance en el proceso de Gestión del conocimiento.</t>
  </si>
  <si>
    <t xml:space="preserve">Actualizar  y Publicar Carta de Trato DiGno </t>
  </si>
  <si>
    <t>Implementar intervención en riesGo psicosocial con base en resultados de batería de riesGo psicosocial y comité de convivencia</t>
  </si>
  <si>
    <t>ProGramar y realizar capacitaciones que fomenten el entrenamiento en temas de sostenibilidad ambiental en puesto de trabajo.</t>
  </si>
  <si>
    <t>SeGuimiento a la atención oportuna de las PQRD</t>
  </si>
  <si>
    <t>SeGuimiento y control de las PQRD</t>
  </si>
  <si>
    <t>Adelantar el proGrama de inspecciones de puestos de trabajo periódicas y ErGonómicas a los funcionarios.</t>
  </si>
  <si>
    <t>Promover Buenas prácticas para mejorar la Gestión de las PQRDS.</t>
  </si>
  <si>
    <t>Realizar el proGrama de identificación y caracterización de las alteraciones ocupacionales con base en los exámenes médicos ocupacionales.</t>
  </si>
  <si>
    <t>Promoción y protección de los derechos de la ciudadanía ante acciones u omiciones de los servicios que presta el IGAC</t>
  </si>
  <si>
    <t>Desarrollar y evaluar el ProGrama de Bienestar a nivel nacional.</t>
  </si>
  <si>
    <t>RUTA DEL CRECIMIENTO (LIDERANDO TALENTO HUMANO)</t>
  </si>
  <si>
    <t xml:space="preserve">Elaborar y publicar informe de control y seGuimiento de las PQRDS </t>
  </si>
  <si>
    <t>Sistema de información GIT Servicio al Ciudadano</t>
  </si>
  <si>
    <t>Implementar y desarrollar la modalidad suplementaria de TELETRABAJO, como piloto.</t>
  </si>
  <si>
    <t>Desarrollar, implementar y evaluar la actividad de HORARIOS FLEXIBLES.</t>
  </si>
  <si>
    <t>Elaborar, Desarrollar, Difundir y evaluar el proGrama SERVIMOS, utilizando todos los medios de comunicación del Instituto.</t>
  </si>
  <si>
    <t>Características y expectativas de los usuarios y partes interesadas</t>
  </si>
  <si>
    <t>Satisfacción y Percepción del Usuario.</t>
  </si>
  <si>
    <t>Desarrollar e implementar y evaluar el proGrama de ESTADO JOVEN, en el instituto con la colaboracion de la Caja de Compensacion.</t>
  </si>
  <si>
    <t>Elaborar y desarrollar un Plan de DivulGación de la politica de inteGridad a traves de la difusión a nivel central y territorial del CODIGO DE INTEGRIDAD.</t>
  </si>
  <si>
    <t>Desarrollar y evaluar el sistema de Evaluacion de desempeño.</t>
  </si>
  <si>
    <t>Desarrollar, implementar y evaluar el proGrama de incentivos.</t>
  </si>
  <si>
    <t>GESTION FINANCIERA</t>
  </si>
  <si>
    <t>Coordinar actividades semestrales para los PRE-PENSIONADOS, con la colaboracion de la caja de compensacion y la ARL.</t>
  </si>
  <si>
    <t>Elaborar y socializar la Caracterización usuarios y partes interesadas de</t>
  </si>
  <si>
    <t>Realizar seGuimiento y control al proceso de DOTACIÓN en el Instituto.</t>
  </si>
  <si>
    <t>OPTIMIZAR LA GESTIÓN FINANCIERA DE LOS RECURSOS</t>
  </si>
  <si>
    <t xml:space="preserve">DAR CUMPLIMIENTO A LAS POLITICAS DE GOBIERNO EN LINEA Y SERVICIOS AL CIUDADANO </t>
  </si>
  <si>
    <t>Estructurar y Desarrollar el PROGRAMA INSTITUCIONAL DE FORMACIÓN Y CAPACITACIÓN a nivel central y Territorial, seGún los lineamientos del Plan Nacional de Formación y Capacitación y requerimientos del MIPG</t>
  </si>
  <si>
    <t>Estructurar y ejecutar la estrateGia de Induccion y reinduccion a funcionarios y actualizarla semestralmente.</t>
  </si>
  <si>
    <t xml:space="preserve">DIRECCIONAMIENTO ESTRATEGICO Y PLANEACIÓN </t>
  </si>
  <si>
    <t>GESTIÓN PRESUPUESTAL Y EFICIENCIA DEL GASTO PÚBLICO</t>
  </si>
  <si>
    <t>Estructurar y desarrollar el proGrama de BILINGUISMO para todos los funcionarios, mediante la utilizacion de la TICS.</t>
  </si>
  <si>
    <t>SEGUIMIENTO AL PRESUPUESTO A NIVEL NACIONAL DE LA VIGENCIA Y LAS RESERVAS PRESUPUESTALES</t>
  </si>
  <si>
    <t>Estructurar y desarrollar de manera conjunta con el CIAF , a nivel central y territorial la estrateGia que permita la apropiacion y divulGación de la Gestion del conocimiento y su transferencia, dentro de los funcionarios del instituto.</t>
  </si>
  <si>
    <t>Porcentaje avance ejecución presupuestal en compromisos</t>
  </si>
  <si>
    <t>GIT Presupuesto</t>
  </si>
  <si>
    <t>Desarrollarlas actividades necesarias de manera conjunta con el CIAF, que permita la divulGación y apropiación de la estrateGia de FORMADOR DE FORMADORES a nivel central y territorial.</t>
  </si>
  <si>
    <t>Actualizar el Manual de Formación y Capacitación del Instituto .</t>
  </si>
  <si>
    <t>RUTA DEL SERVICIO</t>
  </si>
  <si>
    <t>Porcentaje avance ejecución presupuestal en obliGaciones</t>
  </si>
  <si>
    <t>Ejecutar programas de capacitacion de servicio al ciudadano.</t>
  </si>
  <si>
    <t>Promocionar la estrateGia que permita la divulGacion entre los Gerentes Publicos, la rendicion de cuentas a nivel territorial.</t>
  </si>
  <si>
    <t>Porcentaje de Ejecución del presupuesto total de Gastos del IGAC en CDPs de la viGencia.</t>
  </si>
  <si>
    <t>RUTA DE LA CALIDAD</t>
  </si>
  <si>
    <t>Plan de Nomina</t>
  </si>
  <si>
    <t>Desarrollar el proceso de administrar la nómina y llevar reGistros estadisticos con su respectivo indicador.</t>
  </si>
  <si>
    <t>Porcentaje de Ejecución del presupuesto total de Gastos del IGAC, en compromisos de la viGencia.</t>
  </si>
  <si>
    <t>Coordinar todas las actividades necesarias y pertinentes para que los funcionarios presenten su declaracion de bienes y rentas , seGún SIGEP.</t>
  </si>
  <si>
    <t>Realizar la expedicion y apropiacion mediante acto administrativo la evaluacion del desempeño y los acuerdos de Gestion.</t>
  </si>
  <si>
    <t>Porcentaje de Ejecución del presupuesto total de Gastos del IGAC, en obliGaciones de la viGencia.</t>
  </si>
  <si>
    <t>Promover y divulGar la conformacion de la comision de personal</t>
  </si>
  <si>
    <t>Porcentaje de Ejecución del presupuesto total de Gastos del IGAC, en obliGaciones de las reservas presupuestales.</t>
  </si>
  <si>
    <t>Gestionar y actualizar de manera periodica la informacion de los funcionarios contenida en el SIGEP.</t>
  </si>
  <si>
    <t>Elaborar Informes de seGuimiento a la ejecución presupuestal de la viGencia.</t>
  </si>
  <si>
    <t>Socializar el Plan EstratéGico de Talento Humano a nivel nacional</t>
  </si>
  <si>
    <t>plan de bienestar, capacitación</t>
  </si>
  <si>
    <t>Gestionar y actualizar la informacion relacionada con los Contratistas que existan en toda la institución.</t>
  </si>
  <si>
    <t>RUTA DEL ANALISIS DE DATOS: CONOCIENDO EL TALENTO HUMANO</t>
  </si>
  <si>
    <t>Administrar la informacion de planta de personal y Generar reportes, articulados con nomina.</t>
  </si>
  <si>
    <t>GESTION ADQUISICIONES</t>
  </si>
  <si>
    <t>Administrar la informacion relacionada con la historia laboral de cada funcionario.</t>
  </si>
  <si>
    <t>Administrar la informacion relacionada con incapacidades y ausentismos.</t>
  </si>
  <si>
    <t xml:space="preserve">Facilitar y promover el acceso a los trámites, servicios e información GeoGráfica que produce el Instituto, racionalizando y optimizando el uso de los recursos.
</t>
  </si>
  <si>
    <t>Construir el historial de certificaciones para las respectivas solicitudes de BONO PENSIONAL.</t>
  </si>
  <si>
    <t>Estructurar y administrar el PLAN DE VACANTES.</t>
  </si>
  <si>
    <t>Gestión con valores para resultado</t>
  </si>
  <si>
    <t>Política Planeación institucional -  Política Gestión presupuestal y eficiencia del Gasto público - Fortalecimiento orGanizacional y simplificación de procesos</t>
  </si>
  <si>
    <t>Desarrollar el proGrama de EMPRENDIMIENTO EMPRESARIAL,para los pre-pensionados a fin de lograr un desarrollo posterior a su retiro, con su acompañamiento respectivo en el proceso de creacion de una idea de neGocio.</t>
  </si>
  <si>
    <t>Adelantar los procesos de contratación</t>
  </si>
  <si>
    <t>GIT GESTION CONTRACTUAL</t>
  </si>
  <si>
    <t>GESTIÓN</t>
  </si>
  <si>
    <t>Estructurar la base de datos y analizar la informacion concerniente a la ENCUESTA DE RETIRO, a fin de identificar las razones por las cuales los funcionarios se retiran del instituto.</t>
  </si>
  <si>
    <t>GESTIÓN DE INGRESOS</t>
  </si>
  <si>
    <t>Desarrollar por parte de Talento humano (CAPACITACIÓN), el mecanismo por el cual se debe realizar la TRANSFERENCIA DE CONOCIMIENTO, en la entreGa del puesto de trabajo, del funcionario que se retira y ejecutarlo de manera permanente.</t>
  </si>
  <si>
    <t>Porcentaje de Documentos de Recaudo por clasificar depurados</t>
  </si>
  <si>
    <t>Oportunidad</t>
  </si>
  <si>
    <t>GIT Tesorería</t>
  </si>
  <si>
    <t>Estructurar y mantener la base de datos correspondiente a los funcionarios que han sido capacitados en el instituto, a fin de realizar la convalidacion del proGrama de Transferencia de Conocimiento.</t>
  </si>
  <si>
    <t>Plan Anual de Adquisiciones</t>
  </si>
  <si>
    <t>Consollidar y publicar el Plan Anual de Adquisiciones</t>
  </si>
  <si>
    <t>Terminar el proceso de la Convocatoria publica 337 con la CNCS.</t>
  </si>
  <si>
    <t>Elaborar en la plataforma del SECOP II,  los procesos de contratación por diferentes modalidades</t>
  </si>
  <si>
    <t>Identificación del tercero que realiza la consiGnación y del concepto de inGreso.</t>
  </si>
  <si>
    <t>Optimizar el uso de la plataforma del SECOP II, en la Gestión contractual del Instituto.</t>
  </si>
  <si>
    <t>AsiGnación del Documento de Recaudo por Clasificar a la Dirección Territorial correspondiente.</t>
  </si>
  <si>
    <t>Documentos y procesos de contratación de la Banca Multilateral</t>
  </si>
  <si>
    <t>Depuración y reGistro del Documento de Recaudo por Clasificar.</t>
  </si>
  <si>
    <t>FORTALECIMIENTO DE LA GESTIÓN INSTITUCIONAL DEL IGAC A NIVEL NACIONAL</t>
  </si>
  <si>
    <t xml:space="preserve">Automatizar el manejo de bienes de consumo y devolutivos </t>
  </si>
  <si>
    <t>PESO 100%</t>
  </si>
  <si>
    <t>Servicio de educación informal para la Gestión administrativa</t>
  </si>
  <si>
    <t>Personas capacitadas</t>
  </si>
  <si>
    <t>ELABORACIÓN Y PRESENTACIÓN DE LOS ESTADOS FINANCIEROS DEL IGAC</t>
  </si>
  <si>
    <t>Actualización y mantenimento del módulo ERP (SAE y SAI).</t>
  </si>
  <si>
    <t>avance en personas capacitadas</t>
  </si>
  <si>
    <t>Estados financieros publicados en la fecha correspondiente</t>
  </si>
  <si>
    <t>Cuantitativo</t>
  </si>
  <si>
    <t>GIT Contabilidad</t>
  </si>
  <si>
    <t>Depuración de Inventarios, Propiedad, Planta y Equipo (apoyo a las NICSP)</t>
  </si>
  <si>
    <t>Custodiar y controlar el inGreso y salida de elementos</t>
  </si>
  <si>
    <t>ReGistros automáticos presupuestales y no presupuestales y, notas manuales</t>
  </si>
  <si>
    <t>Estados financieros mensuales (Estado situación financiera, Estado de resulatdos, Estados de cambios en el patrimonio, Notas a los Estados Financieros)</t>
  </si>
  <si>
    <t>Estados financiaros trimestrales (Estado situación financiera, Estado de resultados, Estados de cambios en el patrimonio, Notas a los Estados Financieros, CGN2015_001_Saldos_Y_Movimientos_ConverGencia, CGN2015_002_Operaciones_Recíprocas_ConverGencia y CGN2016_001_Variaciones_Trimestrales_SiGnificativas)</t>
  </si>
  <si>
    <t>Priorizar necesidades de gestion del conocimiento</t>
  </si>
  <si>
    <t>Certificación de los Estados Financieros</t>
  </si>
  <si>
    <t>Publicación de los Estados Financieros en la páGina Web del IGAC</t>
  </si>
  <si>
    <t>Actualizar los manuales de Contratacion y supervisión</t>
  </si>
  <si>
    <t>Desarrollar acciones de gestion del conocimiento.</t>
  </si>
  <si>
    <t>Evaluar el avance en el proceso de gestión del conocimiento</t>
  </si>
  <si>
    <t>Revisión y actualización del Manual de Contratación</t>
  </si>
  <si>
    <t>Revisión y actualización del Manual de Supervisión e Interventoría</t>
  </si>
  <si>
    <t>ACTUALIZAR LOS MANUALES DE PROCEDIMIENTOS Y ARMONIZARLOS CON LOS DE LAS AREAS QUE SON FUENTE DE INFORMACIÓN PARA EL PROCESO GESTION FINANCIERA</t>
  </si>
  <si>
    <t>Porcentaje de manuales actualizados después de revisión de pertinencia</t>
  </si>
  <si>
    <t>GIT Gestión Financiera</t>
  </si>
  <si>
    <t xml:space="preserve">Socializacion de los Manuales </t>
  </si>
  <si>
    <t>Revisión de manuales con el fin de verificar su pertinencia y ajuste a la última normatividad</t>
  </si>
  <si>
    <t>Actualización de manuales de acuerdo a la verificación realizada previamente</t>
  </si>
  <si>
    <t>PAGOS DE LAS OBLIGACIONES CONTRAÍDAS POR EL INSTITUTO</t>
  </si>
  <si>
    <t>Porcentaje de paGo de obliGaciones recibidas</t>
  </si>
  <si>
    <t>GESTION DOCUMENTAL</t>
  </si>
  <si>
    <t>GESTION SERVICIOS ADMINISTRATIVOS</t>
  </si>
  <si>
    <t xml:space="preserve">Brindar atención al ciudadano fomentando los mecanismos de participación y transparencia
</t>
  </si>
  <si>
    <t>Solicitar proGramación de PAC a ordenadores del Gasto del IGAC.</t>
  </si>
  <si>
    <t xml:space="preserve">Dar cumplimiento a las Políticas de Gobierno en Línea y de Servicio al Ciudadano.
</t>
  </si>
  <si>
    <t>Información y comunicación</t>
  </si>
  <si>
    <t>Consolidar el PAC y reGistrarlo en el SIIF Nación.</t>
  </si>
  <si>
    <t>Facilitar y promover el acceso a los trámites, servicios e información geográfica que produce el Instituto, racionalizando y optimizando el uso de los recursos.</t>
  </si>
  <si>
    <t xml:space="preserve">"Gestion documental, Politica de Servicio al Ciudadano, Participación ciudadana en la Gestión pública, 
Transparencia, acceso a la información pública y lucha contra la corrupción"
</t>
  </si>
  <si>
    <t xml:space="preserve">Servicio de Gestión Documental
</t>
  </si>
  <si>
    <t>GIT GESTIÓN DOCUMENTAL</t>
  </si>
  <si>
    <t>PROCENTAJE</t>
  </si>
  <si>
    <t>Recibir las obliGaciones del GIT Contabilidad</t>
  </si>
  <si>
    <t>Servicio de Gestión documental implementado</t>
  </si>
  <si>
    <t>Natalia Elizabeth Plata</t>
  </si>
  <si>
    <t>PaGar las obliGaciones recibidas de acuerdo a PAC disponible</t>
  </si>
  <si>
    <t>PINAR</t>
  </si>
  <si>
    <t>Actualizar los instrumentos de Gestión de la información.</t>
  </si>
  <si>
    <t>Actualizar los instrumentos archivisticos</t>
  </si>
  <si>
    <t xml:space="preserve">
Política Planeación institucional
Política Gestión presupuestal y eficiencia del gasto público
Fortalecimiento organizacional y simplificación de procesos</t>
  </si>
  <si>
    <t>PINAR/PGD/Plan de Capacitación</t>
  </si>
  <si>
    <t>Sistema de Gestión Ambiental mantenido bajo la NTC ISO 14001, versión 2015.</t>
  </si>
  <si>
    <t>Servicios Administrativos</t>
  </si>
  <si>
    <t>100%
Sistema de Gestión Ambiental mantenido bajo la NTC ISO 14001, versión 2015 mantenido en un 100%</t>
  </si>
  <si>
    <t>Realizar los procesos de orGanización documental.</t>
  </si>
  <si>
    <t>Nombre: Seguimiento al Sistema de Gestión Ambiental a nivel nacional
Fórmula: Actividades ejecutadas POA
 / actividades planeadas POA</t>
  </si>
  <si>
    <t>Miguel Àngel Olarte Reyes</t>
  </si>
  <si>
    <t>Sistema InteGrado de Conservación /Plan Anual de Cpacitación/Plan de Gestión del RiesGo</t>
  </si>
  <si>
    <t>Aplicar los procedimientos para la conservación y preservación del acervo documental del IGAC</t>
  </si>
  <si>
    <t>Kw</t>
  </si>
  <si>
    <t xml:space="preserve">150.289
Mantener el consumo promedio mensual por debajo de 150.289 kW/h para la Sede Central. </t>
  </si>
  <si>
    <t>Nombre: Consumo de energía (Kw/h) de Sede Central
Fórmula: Sumatoria kW/h consumidos mensualmente en Sede Central / Número de meses facturados al momento de reporte</t>
  </si>
  <si>
    <t>PINAR/PGD</t>
  </si>
  <si>
    <t>Efectividad</t>
  </si>
  <si>
    <t>Actualización de las tablas de retención documental</t>
  </si>
  <si>
    <t>80%
Lograr que mínimo el 80%  de los evaluados obtengan una calificación mayor o igual al 80% de la evaluación  de conocimientos de buenas prácticas del SGA a nivel nacional</t>
  </si>
  <si>
    <t xml:space="preserve">Nombre: Porcentaje de personas que obtuvieron calificación superior o igual al 80% en la evaluación de conocimiento de buenas prácticas del SGA a nivel nacional.
Fórmula: Cantidad de personas con calificación superior o igual al 80% / Cantidad de personas evaluadas * 100 </t>
  </si>
  <si>
    <t xml:space="preserve">100% 
Incluir en mínimo 100% de los contratos con mayor impacto ambiental celebrados por el IGAC los criterios ambientales aplicables. </t>
  </si>
  <si>
    <t xml:space="preserve">Nombre: Responsabilidad ambiental contractual.
Fórmula: Número de contratos del IGAC con responsabilidad ambiental / Número de contratos de mayor impacto ambiental * 100 </t>
  </si>
  <si>
    <t>M3</t>
  </si>
  <si>
    <t>1356,20
Mantener el consumo promedio bimestral por debajo de 1356,20 m³ para la Sede Central.</t>
  </si>
  <si>
    <t xml:space="preserve">Nombre: Consumo de agua (m3) Sede Central
Fórmula: Promedio de Consumo de agua (m3) en sede central / número de meses facturados al momento de reporte </t>
  </si>
  <si>
    <t>Árboles</t>
  </si>
  <si>
    <t>50
Compensar la huella del Carbono del IGAC a partir de evitar la tala de un equivalente a 50 árboles; mediante la gestión de material reciclable (papel, cartón) y difusión de información por medios electrónicos a nivel nacional</t>
  </si>
  <si>
    <t xml:space="preserve">
Nombre: Equivalente de árboles dejados de talar por la gestión del material reciclable a nivel nacional .
Fórmula: Toneladas de papel y cartón gestionado / 0,368 </t>
  </si>
  <si>
    <t xml:space="preserve">Cumplir con el 100% de la normatividad ambiental aplicable </t>
  </si>
  <si>
    <t xml:space="preserve">Miguel Àngel Olarte Reyes
</t>
  </si>
  <si>
    <t>100%
Gestionar los residuos peligrosos generados en el IGAC en un 100%</t>
  </si>
  <si>
    <t>Nombre: Gestión de RESPEL 
((Kg de RESPEL  gestionada con  gestores autorizados/ Kg  de RESPEL generado)*100)</t>
  </si>
  <si>
    <t>Revisar y actualizar la documentación del SGA</t>
  </si>
  <si>
    <t>SERVICIOS DE INFORMACIÓN IMPLEMENTADOS</t>
  </si>
  <si>
    <t xml:space="preserve">GIT GESTIÓN DOCUMENTAL </t>
  </si>
  <si>
    <t>SISTEMA</t>
  </si>
  <si>
    <t>Sistema de información implementado</t>
  </si>
  <si>
    <t>EFICACIA</t>
  </si>
  <si>
    <t>Revisar y actualizar las matrices de aspectos e impactos ambientales y de normatividad legal ambiental.</t>
  </si>
  <si>
    <t xml:space="preserve">Julian Rolon </t>
  </si>
  <si>
    <t>Realizar seguimiento al cumplimiento legal ambiental a nivel nacional</t>
  </si>
  <si>
    <t>PGD/PINAR</t>
  </si>
  <si>
    <t>Efectuar un diaGnóstico de las necesidades específicas del Instituto en cuanto Gestión documental</t>
  </si>
  <si>
    <t>Julian Rolon</t>
  </si>
  <si>
    <t>Realizar una implementación y parametrización inicial del sistema a nivel central que permita radicación de entrada, de salida, interna, Gestión al documento y expedientes</t>
  </si>
  <si>
    <t>Implementar los 5 programas ambientales para el mantenimiento del SGA a nivel nacional.</t>
  </si>
  <si>
    <t>Expandir proGresivamente la implementación a las territoriales</t>
  </si>
  <si>
    <t>Realizar acompañamiento a nivel nacional en la preparación y desarrollo de auditorias internas y externas del SGA.</t>
  </si>
  <si>
    <t>Realizar capacitaciones a los funcionarios y contratistas</t>
  </si>
  <si>
    <t>Crear mecanismos de interoperabilidad con el Sistema Nacional Catastral</t>
  </si>
  <si>
    <t>unidad</t>
  </si>
  <si>
    <t>cantidad de sede construida y dotada</t>
  </si>
  <si>
    <t>cantidad de sedes ampliadas</t>
  </si>
  <si>
    <t>cantidad de sedes adecuadas</t>
  </si>
  <si>
    <t>realizar actividades preliminares</t>
  </si>
  <si>
    <t>cantidad de sedes mantenidas</t>
  </si>
  <si>
    <t>realizar los acabados de las sedes en mantenimento</t>
  </si>
  <si>
    <t>realizar actividades de mantenimiento de maquinaria y equipo</t>
  </si>
  <si>
    <t>ejecutar las obras exteriores</t>
  </si>
  <si>
    <t>Avance en la prestación de servicios administrativos</t>
  </si>
  <si>
    <t>implementaciòn del monitoreo por medio de GPS (sistema de posicionamiento global) en los vehículos propiedad del IGAC</t>
  </si>
  <si>
    <t xml:space="preserve"> realizar caracterización de vertimientos de trampas de grasa de la sede central</t>
  </si>
  <si>
    <t>Adquisición e instalación de avisos para las sedes del Instituto a nivel nacional</t>
  </si>
  <si>
    <t>realizar el mantenimiento preventivo del sistema de acceso a las diferentes oficinas de la sede central (Puertas, ascensores y sistema biométrico)</t>
  </si>
  <si>
    <t>Adquisición, instalación y mantenimiento preventivo de aires acondicionados</t>
  </si>
  <si>
    <t>adquirir, modernizar  y poner en funcionamiento del ascensor de carga del laboratorio nacional de suelos.</t>
  </si>
  <si>
    <t>Adquisición, mantenimiento preventivo y recarga de los extintores</t>
  </si>
  <si>
    <t>Plan de seguridad vial implementado</t>
  </si>
  <si>
    <t>Avance en la implementación del plan de seguridad vial</t>
  </si>
  <si>
    <t>Revisión y Actualización del Plan de Seguridad Vial existente</t>
  </si>
  <si>
    <t>Adquisición de SOAT, Revisión Técnicomecanica y de Gases, y Pólizas de Seguro Todo Riesgo del parque automotor</t>
  </si>
  <si>
    <t>Adquisición de Kits para el control de derrames para vehiculos</t>
  </si>
  <si>
    <t>Socialización del Plan de Seguridad Vial a conductores</t>
  </si>
  <si>
    <t>Realizar el mantenimiento preventivo al parque automotor propiedad del IGAC</t>
  </si>
  <si>
    <t xml:space="preserve">Plan de tratamiento de riesgos de seguridad y privacidad de la informacion </t>
  </si>
  <si>
    <t>Plan de seguridad y privacidad de la informacion</t>
  </si>
  <si>
    <t>Plan de Trabajo Anual en Seguridad y Salud en el Trabajo</t>
  </si>
  <si>
    <t>Plan Institucional de Capacitacion</t>
  </si>
  <si>
    <t>Plan de Incentivos Institucionales</t>
  </si>
  <si>
    <t>Plan Anual de Vacantes</t>
  </si>
  <si>
    <t>Plan Estrategico de Talento Humano</t>
  </si>
  <si>
    <t>Plan de Previsión de Recursos Humanos</t>
  </si>
  <si>
    <t>Plan de Bienestar</t>
  </si>
  <si>
    <t>Enero</t>
  </si>
  <si>
    <t>Febrero</t>
  </si>
  <si>
    <t>Marzo</t>
  </si>
  <si>
    <t>Abril</t>
  </si>
  <si>
    <t>Mayo</t>
  </si>
  <si>
    <t>Junio</t>
  </si>
  <si>
    <t>Julio</t>
  </si>
  <si>
    <t>Agosto</t>
  </si>
  <si>
    <t>Septiembre</t>
  </si>
  <si>
    <t>Octubre</t>
  </si>
  <si>
    <t>Noviembre</t>
  </si>
  <si>
    <t>Diciembre</t>
  </si>
  <si>
    <t>INFORMACION CUALITATIVA</t>
  </si>
  <si>
    <t>INFORMACION CUALITATIVA DE ACTIVIDADES</t>
  </si>
  <si>
    <t>Ejecutado</t>
  </si>
  <si>
    <t>Programado</t>
  </si>
  <si>
    <t>Política Planeación institucional. Política Gestión presupuestal y eficiencia del Gasto público. Política SeGuimiento y evaluación del desempeño institucional. Participación ciudadana en la Gestión pública. Transparencia, acceso a la información pública y lucha contra la corrupción. Política de servicio al ciudadano</t>
  </si>
  <si>
    <t>Nombre: cumplimiento de normatividad legal-ambiental
Formula: normatividad ambiental implementada/ cantidad de normas aplicables</t>
  </si>
  <si>
    <t>Fortalecimiento de la infraestructura fìsica del IGAC a nivel nacional</t>
  </si>
  <si>
    <t>Gestionar los tràmites correspondientes con la actualzaciòn de licencia de construcciòn para la construcciòn sede Norte de Santander</t>
  </si>
  <si>
    <t>Gestionar la adecuaciòn y ampliaciòn de cinco (5) sede a nivel nacional</t>
  </si>
  <si>
    <t>Realizar el seguimiento y control al plan de mantenimineto de infraestructura a nivel nacional en las 22 Direcciones Territoriales</t>
  </si>
  <si>
    <t>Servicios administrativos</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</si>
</sst>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mmmm\ d&quot; de &quot;yyyy"/>
    <numFmt numFmtId="165" formatCode="&quot;$&quot;#,##0.00"/>
    <numFmt numFmtId="166" formatCode="#,##0;\(#,##0\)"/>
    <numFmt numFmtId="167" formatCode="_-* #,##0\ _€_-;\-* #,##0\ _€_-;_-* &quot;-&quot;??\ _€_-;_-@"/>
    <numFmt numFmtId="168" formatCode="0.0%"/>
    <numFmt numFmtId="169" formatCode="_-* #,##0_-;\-* #,##0_-;_-* &quot;-&quot;_-;_-@"/>
    <numFmt numFmtId="170" formatCode="#,##0.000"/>
    <numFmt numFmtId="171" formatCode="d\-m\-yyyy"/>
    <numFmt numFmtId="172" formatCode="d/m/yyyy"/>
    <numFmt numFmtId="173" formatCode="d/mm/yyyy"/>
    <numFmt numFmtId="174" formatCode="dd\-mm\-yyyy"/>
    <numFmt numFmtId="175" formatCode="0.000%"/>
  </numFmts>
  <fonts count="53">
    <font>
      <sz val="11"/>
      <color rgb="FF000000"/>
      <name val="Calibri"/>
    </font>
    <font>
      <sz val="12"/>
      <name val="Arial"/>
      <family val="2"/>
    </font>
    <font>
      <sz val="11"/>
      <name val="Calibri"/>
      <family val="2"/>
    </font>
    <font>
      <b/>
      <sz val="12"/>
      <color rgb="FF000000"/>
      <name val="Arial"/>
      <family val="2"/>
    </font>
    <font>
      <sz val="12"/>
      <name val="Calibri"/>
      <family val="2"/>
    </font>
    <font>
      <b/>
      <sz val="12"/>
      <name val="Arial"/>
      <family val="2"/>
    </font>
    <font>
      <b/>
      <sz val="12"/>
      <color rgb="FF000000"/>
      <name val="Calibri"/>
      <family val="2"/>
    </font>
    <font>
      <b/>
      <sz val="11"/>
      <name val="Calibri"/>
      <family val="2"/>
    </font>
    <font>
      <b/>
      <sz val="12"/>
      <color rgb="FFBFBFBF"/>
      <name val="Arial"/>
      <family val="2"/>
    </font>
    <font>
      <b/>
      <sz val="18"/>
      <name val="Calibri"/>
      <family val="2"/>
    </font>
    <font>
      <b/>
      <sz val="11"/>
      <name val="Calibri"/>
      <family val="2"/>
    </font>
    <font>
      <b/>
      <sz val="12"/>
      <color rgb="FF0000FF"/>
      <name val="Arial"/>
      <family val="2"/>
    </font>
    <font>
      <sz val="12"/>
      <color rgb="FF0000FF"/>
      <name val="Arial"/>
      <family val="2"/>
    </font>
    <font>
      <b/>
      <sz val="12"/>
      <name val="Calibri"/>
      <family val="2"/>
    </font>
    <font>
      <sz val="12"/>
      <name val="Calibri"/>
      <family val="2"/>
    </font>
    <font>
      <sz val="12"/>
      <color rgb="FF000000"/>
      <name val="Calibri"/>
      <family val="2"/>
    </font>
    <font>
      <sz val="12"/>
      <color rgb="FF000000"/>
      <name val="Arial"/>
      <family val="2"/>
    </font>
    <font>
      <b/>
      <i/>
      <sz val="12"/>
      <color rgb="FF000000"/>
      <name val="Calibri"/>
      <family val="2"/>
    </font>
    <font>
      <sz val="12"/>
      <color rgb="FF000000"/>
      <name val="Roboto"/>
    </font>
    <font>
      <sz val="10"/>
      <name val="Arial"/>
      <family val="2"/>
    </font>
    <font>
      <b/>
      <sz val="14"/>
      <color rgb="FF000000"/>
      <name val="Arial"/>
      <family val="2"/>
    </font>
    <font>
      <b/>
      <sz val="8"/>
      <name val="Arial"/>
      <family val="2"/>
    </font>
    <font>
      <b/>
      <sz val="10"/>
      <name val="Arial"/>
      <family val="2"/>
    </font>
    <font>
      <b/>
      <sz val="11"/>
      <color rgb="FF000000"/>
      <name val="Calibri"/>
      <family val="2"/>
    </font>
    <font>
      <b/>
      <sz val="10"/>
      <color rgb="FFBFBFBF"/>
      <name val="Arial"/>
      <family val="2"/>
    </font>
    <font>
      <b/>
      <sz val="9"/>
      <name val="Arial"/>
      <family val="2"/>
    </font>
    <font>
      <sz val="9"/>
      <name val="Arial"/>
      <family val="2"/>
    </font>
    <font>
      <b/>
      <sz val="9"/>
      <color rgb="FF0000FF"/>
      <name val="Arial"/>
      <family val="2"/>
    </font>
    <font>
      <sz val="9"/>
      <color rgb="FFFF0000"/>
      <name val="Arial"/>
      <family val="2"/>
    </font>
    <font>
      <sz val="9"/>
      <color rgb="FF0000FF"/>
      <name val="Arial"/>
      <family val="2"/>
    </font>
    <font>
      <b/>
      <sz val="14"/>
      <name val="Arial"/>
      <family val="2"/>
    </font>
    <font>
      <b/>
      <sz val="16"/>
      <name val="Calibri"/>
      <family val="2"/>
    </font>
    <font>
      <sz val="16"/>
      <name val="Calibri"/>
      <family val="2"/>
    </font>
    <font>
      <sz val="10"/>
      <color rgb="FF000000"/>
      <name val="Arial"/>
      <family val="2"/>
    </font>
    <font>
      <sz val="11"/>
      <color rgb="FF000000"/>
      <name val="Roboto"/>
    </font>
    <font>
      <sz val="9"/>
      <color rgb="FF000000"/>
      <name val="Arial"/>
      <family val="2"/>
    </font>
    <font>
      <sz val="10"/>
      <name val="Calibri"/>
      <family val="2"/>
    </font>
    <font>
      <b/>
      <sz val="11"/>
      <name val="Arial"/>
      <family val="2"/>
    </font>
    <font>
      <b/>
      <sz val="11"/>
      <color rgb="FFBFBFBF"/>
      <name val="Arial"/>
      <family val="2"/>
    </font>
    <font>
      <sz val="11"/>
      <name val="Arial"/>
      <family val="2"/>
    </font>
    <font>
      <sz val="11"/>
      <name val="Calibri"/>
      <family val="2"/>
    </font>
    <font>
      <sz val="10"/>
      <color rgb="FF0000FF"/>
      <name val="Arial"/>
      <family val="2"/>
    </font>
    <font>
      <sz val="11"/>
      <color rgb="FF000000"/>
      <name val="Arial"/>
      <family val="2"/>
    </font>
    <font>
      <sz val="8"/>
      <name val="Arial"/>
      <family val="2"/>
    </font>
    <font>
      <b/>
      <i/>
      <sz val="11"/>
      <color rgb="FF000000"/>
      <name val="Calibri"/>
      <family val="2"/>
    </font>
    <font>
      <sz val="11"/>
      <color rgb="FF000000"/>
      <name val="Inconsolata"/>
    </font>
    <font>
      <sz val="11"/>
      <color rgb="FF795548"/>
      <name val="Inconsolata"/>
    </font>
    <font>
      <sz val="11"/>
      <color rgb="FF000000"/>
      <name val="Calibri"/>
      <family val="2"/>
    </font>
    <font>
      <b/>
      <sz val="16"/>
      <color rgb="FF000000"/>
      <name val="Calibri"/>
      <family val="2"/>
    </font>
    <font>
      <b/>
      <sz val="18"/>
      <color rgb="FF000000"/>
      <name val="Calibri"/>
      <family val="2"/>
    </font>
    <font>
      <b/>
      <sz val="10"/>
      <name val="Calibri"/>
      <family val="2"/>
    </font>
    <font>
      <b/>
      <sz val="12"/>
      <color theme="8"/>
      <name val="Arial"/>
      <family val="2"/>
    </font>
    <font>
      <sz val="11"/>
      <color rgb="FF000000"/>
      <name val="Calibri"/>
    </font>
  </fonts>
  <fills count="17">
    <fill>
      <patternFill patternType="none"/>
    </fill>
    <fill>
      <patternFill patternType="gray125"/>
    </fill>
    <fill>
      <patternFill patternType="solid">
        <fgColor rgb="FFDEEAF6"/>
        <bgColor rgb="FFDEEAF6"/>
      </patternFill>
    </fill>
    <fill>
      <patternFill patternType="solid">
        <fgColor rgb="FFC5E0B3"/>
        <bgColor rgb="FFC5E0B3"/>
      </patternFill>
    </fill>
    <fill>
      <patternFill patternType="solid">
        <fgColor rgb="FFFFFFFF"/>
        <bgColor rgb="FFFFFFFF"/>
      </patternFill>
    </fill>
    <fill>
      <patternFill patternType="solid">
        <fgColor rgb="FFCFE2F3"/>
        <bgColor rgb="FFCFE2F3"/>
      </patternFill>
    </fill>
    <fill>
      <patternFill patternType="solid">
        <fgColor rgb="FFFEF2CB"/>
        <bgColor rgb="FFFEF2CB"/>
      </patternFill>
    </fill>
    <fill>
      <patternFill patternType="solid">
        <fgColor rgb="FF9CC2E5"/>
        <bgColor rgb="FF9CC2E5"/>
      </patternFill>
    </fill>
    <fill>
      <patternFill patternType="solid">
        <fgColor rgb="FFE2EFD9"/>
        <bgColor rgb="FFE2EFD9"/>
      </patternFill>
    </fill>
    <fill>
      <patternFill patternType="solid">
        <fgColor rgb="FFFFE598"/>
        <bgColor rgb="FFFFE598"/>
      </patternFill>
    </fill>
    <fill>
      <patternFill patternType="solid">
        <fgColor rgb="FFC9DAF8"/>
        <bgColor rgb="FFC9DAF8"/>
      </patternFill>
    </fill>
    <fill>
      <patternFill patternType="solid">
        <fgColor rgb="FF92D050"/>
        <bgColor rgb="FF92D050"/>
      </patternFill>
    </fill>
    <fill>
      <patternFill patternType="solid">
        <fgColor rgb="FF9FC5E8"/>
        <bgColor rgb="FF9FC5E8"/>
      </patternFill>
    </fill>
    <fill>
      <patternFill patternType="solid">
        <fgColor rgb="FFFFFF00"/>
        <bgColor rgb="FFFFFF00"/>
      </patternFill>
    </fill>
    <fill>
      <patternFill patternType="solid">
        <fgColor rgb="FFFFFBFB"/>
        <bgColor rgb="FFFFFBFB"/>
      </patternFill>
    </fill>
    <fill>
      <patternFill patternType="solid">
        <fgColor rgb="FFDADADA"/>
        <bgColor rgb="FFDADADA"/>
      </patternFill>
    </fill>
    <fill>
      <patternFill patternType="solid">
        <fgColor theme="0"/>
        <bgColor indexed="64"/>
      </patternFill>
    </fill>
  </fills>
  <borders count="236">
    <border>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diagonal/>
    </border>
    <border>
      <left/>
      <right style="medium">
        <color rgb="FF000000"/>
      </right>
      <top/>
      <bottom/>
      <diagonal/>
    </border>
    <border>
      <left/>
      <right style="thin">
        <color rgb="FF000000"/>
      </right>
      <top/>
      <bottom/>
      <diagonal/>
    </border>
    <border>
      <left style="thin">
        <color rgb="FF000000"/>
      </left>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rgb="FF000000"/>
      </left>
      <right/>
      <top style="medium">
        <color rgb="FF000000"/>
      </top>
      <bottom/>
      <diagonal/>
    </border>
    <border>
      <left/>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hair">
        <color rgb="FF000000"/>
      </left>
      <right style="hair">
        <color rgb="FF000000"/>
      </right>
      <top style="hair">
        <color rgb="FF000000"/>
      </top>
      <bottom/>
      <diagonal/>
    </border>
    <border>
      <left style="hair">
        <color rgb="FF000000"/>
      </left>
      <right style="hair">
        <color rgb="FF000000"/>
      </right>
      <top style="hair">
        <color rgb="FF000000"/>
      </top>
      <bottom style="hair">
        <color rgb="FF000000"/>
      </bottom>
      <diagonal/>
    </border>
    <border>
      <left style="hair">
        <color rgb="FF000000"/>
      </left>
      <right style="hair">
        <color rgb="FF000000"/>
      </right>
      <top/>
      <bottom/>
      <diagonal/>
    </border>
    <border>
      <left style="hair">
        <color rgb="FF000000"/>
      </left>
      <right style="hair">
        <color rgb="FF000000"/>
      </right>
      <top/>
      <bottom style="hair">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top/>
      <bottom style="medium">
        <color rgb="FF000000"/>
      </bottom>
      <diagonal/>
    </border>
    <border>
      <left/>
      <right style="medium">
        <color rgb="FF000000"/>
      </right>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right/>
      <top style="medium">
        <color rgb="FF000000"/>
      </top>
      <bottom style="thin">
        <color rgb="FF000000"/>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style="hair">
        <color rgb="FF000000"/>
      </right>
      <top style="thin">
        <color rgb="FF000000"/>
      </top>
      <bottom/>
      <diagonal/>
    </border>
    <border>
      <left style="hair">
        <color rgb="FF000000"/>
      </left>
      <right style="hair">
        <color rgb="FF000000"/>
      </right>
      <top style="thin">
        <color rgb="FF000000"/>
      </top>
      <bottom/>
      <diagonal/>
    </border>
    <border>
      <left/>
      <right/>
      <top style="thin">
        <color rgb="FF000000"/>
      </top>
      <bottom/>
      <diagonal/>
    </border>
    <border>
      <left style="hair">
        <color rgb="FF000000"/>
      </left>
      <right style="thin">
        <color rgb="FF000000"/>
      </right>
      <top style="thin">
        <color rgb="FF000000"/>
      </top>
      <bottom/>
      <diagonal/>
    </border>
    <border>
      <left/>
      <right/>
      <top style="thin">
        <color rgb="FF000000"/>
      </top>
      <bottom style="hair">
        <color rgb="FF000000"/>
      </bottom>
      <diagonal/>
    </border>
    <border>
      <left/>
      <right style="hair">
        <color rgb="FF000000"/>
      </right>
      <top style="thin">
        <color rgb="FF000000"/>
      </top>
      <bottom style="hair">
        <color rgb="FF000000"/>
      </bottom>
      <diagonal/>
    </border>
    <border>
      <left style="thin">
        <color rgb="FF000000"/>
      </left>
      <right style="thin">
        <color rgb="FF000000"/>
      </right>
      <top style="thin">
        <color rgb="FF000000"/>
      </top>
      <bottom style="hair">
        <color rgb="FF000000"/>
      </bottom>
      <diagonal/>
    </border>
    <border>
      <left style="thin">
        <color rgb="FF000000"/>
      </left>
      <right style="medium">
        <color rgb="FF000000"/>
      </right>
      <top style="thin">
        <color rgb="FF000000"/>
      </top>
      <bottom style="hair">
        <color rgb="FF000000"/>
      </bottom>
      <diagonal/>
    </border>
    <border>
      <left/>
      <right style="hair">
        <color rgb="FF000000"/>
      </right>
      <top/>
      <bottom style="medium">
        <color rgb="FF000000"/>
      </bottom>
      <diagonal/>
    </border>
    <border>
      <left style="hair">
        <color rgb="FF000000"/>
      </left>
      <right style="hair">
        <color rgb="FF000000"/>
      </right>
      <top/>
      <bottom style="medium">
        <color rgb="FF000000"/>
      </bottom>
      <diagonal/>
    </border>
    <border>
      <left/>
      <right/>
      <top/>
      <bottom style="medium">
        <color rgb="FF000000"/>
      </bottom>
      <diagonal/>
    </border>
    <border>
      <left style="hair">
        <color rgb="FF000000"/>
      </left>
      <right style="thin">
        <color rgb="FF000000"/>
      </right>
      <top/>
      <bottom style="medium">
        <color rgb="FF000000"/>
      </bottom>
      <diagonal/>
    </border>
    <border>
      <left/>
      <right/>
      <top style="hair">
        <color rgb="FF000000"/>
      </top>
      <bottom style="medium">
        <color rgb="FF000000"/>
      </bottom>
      <diagonal/>
    </border>
    <border>
      <left/>
      <right style="hair">
        <color rgb="FF000000"/>
      </right>
      <top style="hair">
        <color rgb="FF000000"/>
      </top>
      <bottom style="medium">
        <color rgb="FF000000"/>
      </bottom>
      <diagonal/>
    </border>
    <border>
      <left style="hair">
        <color rgb="FF000000"/>
      </left>
      <right style="hair">
        <color rgb="FF000000"/>
      </right>
      <top style="hair">
        <color rgb="FF000000"/>
      </top>
      <bottom style="medium">
        <color rgb="FF000000"/>
      </bottom>
      <diagonal/>
    </border>
    <border>
      <left style="hair">
        <color rgb="FF000000"/>
      </left>
      <right style="thin">
        <color rgb="FF000000"/>
      </right>
      <top style="hair">
        <color rgb="FF000000"/>
      </top>
      <bottom style="medium">
        <color rgb="FF000000"/>
      </bottom>
      <diagonal/>
    </border>
    <border>
      <left style="thin">
        <color rgb="FF000000"/>
      </left>
      <right style="thin">
        <color rgb="FF000000"/>
      </right>
      <top style="hair">
        <color rgb="FF000000"/>
      </top>
      <bottom style="medium">
        <color rgb="FF000000"/>
      </bottom>
      <diagonal/>
    </border>
    <border>
      <left style="thin">
        <color rgb="FF000000"/>
      </left>
      <right style="medium">
        <color rgb="FF000000"/>
      </right>
      <top style="hair">
        <color rgb="FF000000"/>
      </top>
      <bottom style="medium">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style="thin">
        <color rgb="FF000000"/>
      </right>
      <top/>
      <bottom/>
      <diagonal/>
    </border>
    <border>
      <left style="hair">
        <color rgb="FF000000"/>
      </left>
      <right style="hair">
        <color rgb="FF000000"/>
      </right>
      <top style="thin">
        <color rgb="FF000000"/>
      </top>
      <bottom style="hair">
        <color rgb="FF000000"/>
      </bottom>
      <diagonal/>
    </border>
    <border>
      <left style="hair">
        <color rgb="FF000000"/>
      </left>
      <right style="medium">
        <color rgb="FF000000"/>
      </right>
      <top style="thin">
        <color rgb="FF000000"/>
      </top>
      <bottom style="hair">
        <color rgb="FF000000"/>
      </bottom>
      <diagonal/>
    </border>
    <border>
      <left/>
      <right style="thin">
        <color rgb="FF000000"/>
      </right>
      <top/>
      <bottom style="thin">
        <color rgb="FF000000"/>
      </bottom>
      <diagonal/>
    </border>
    <border>
      <left/>
      <right style="hair">
        <color rgb="FF000000"/>
      </right>
      <top/>
      <bottom style="thin">
        <color rgb="FF000000"/>
      </bottom>
      <diagonal/>
    </border>
    <border>
      <left style="hair">
        <color rgb="FF000000"/>
      </left>
      <right style="hair">
        <color rgb="FF000000"/>
      </right>
      <top/>
      <bottom style="thin">
        <color rgb="FF000000"/>
      </bottom>
      <diagonal/>
    </border>
    <border>
      <left/>
      <right style="hair">
        <color rgb="FF000000"/>
      </right>
      <top style="hair">
        <color rgb="FF000000"/>
      </top>
      <bottom style="thin">
        <color rgb="FF000000"/>
      </bottom>
      <diagonal/>
    </border>
    <border>
      <left style="hair">
        <color rgb="FF000000"/>
      </left>
      <right style="hair">
        <color rgb="FF000000"/>
      </right>
      <top style="hair">
        <color rgb="FF000000"/>
      </top>
      <bottom style="thin">
        <color rgb="FF000000"/>
      </bottom>
      <diagonal/>
    </border>
    <border>
      <left style="hair">
        <color rgb="FF000000"/>
      </left>
      <right style="medium">
        <color rgb="FF000000"/>
      </right>
      <top style="hair">
        <color rgb="FF000000"/>
      </top>
      <bottom style="thin">
        <color rgb="FF000000"/>
      </bottom>
      <diagonal/>
    </border>
    <border>
      <left/>
      <right/>
      <top style="thin">
        <color rgb="FF000000"/>
      </top>
      <bottom/>
      <diagonal/>
    </border>
    <border>
      <left style="thin">
        <color rgb="FF000000"/>
      </left>
      <right/>
      <top/>
      <bottom/>
      <diagonal/>
    </border>
    <border>
      <left/>
      <right/>
      <top/>
      <bottom/>
      <diagonal/>
    </border>
    <border>
      <left/>
      <right/>
      <top/>
      <bottom/>
      <diagonal/>
    </border>
    <border>
      <left/>
      <right style="thin">
        <color rgb="FF000000"/>
      </right>
      <top style="thin">
        <color rgb="FF000000"/>
      </top>
      <bottom/>
      <diagonal/>
    </border>
    <border>
      <left/>
      <right/>
      <top style="thin">
        <color rgb="FF000000"/>
      </top>
      <bottom/>
      <diagonal/>
    </border>
    <border>
      <left/>
      <right style="hair">
        <color rgb="FF000000"/>
      </right>
      <top style="thin">
        <color rgb="FF000000"/>
      </top>
      <bottom/>
      <diagonal/>
    </border>
    <border>
      <left/>
      <right/>
      <top/>
      <bottom style="medium">
        <color rgb="FF000000"/>
      </bottom>
      <diagonal/>
    </border>
    <border>
      <left/>
      <right style="thin">
        <color rgb="FF000000"/>
      </right>
      <top/>
      <bottom style="medium">
        <color rgb="FF000000"/>
      </bottom>
      <diagonal/>
    </border>
    <border>
      <left/>
      <right style="hair">
        <color rgb="FF000000"/>
      </right>
      <top/>
      <bottom style="medium">
        <color rgb="FF000000"/>
      </bottom>
      <diagonal/>
    </border>
    <border>
      <left style="hair">
        <color rgb="FF000000"/>
      </left>
      <right style="hair">
        <color rgb="FF000000"/>
      </right>
      <top/>
      <bottom style="medium">
        <color rgb="FF000000"/>
      </bottom>
      <diagonal/>
    </border>
    <border>
      <left style="hair">
        <color rgb="FF000000"/>
      </left>
      <right style="medium">
        <color rgb="FF000000"/>
      </right>
      <top style="hair">
        <color rgb="FF000000"/>
      </top>
      <bottom style="medium">
        <color rgb="FF000000"/>
      </bottom>
      <diagonal/>
    </border>
    <border>
      <left style="medium">
        <color rgb="FF000000"/>
      </left>
      <right/>
      <top/>
      <bottom style="thin">
        <color rgb="FF000000"/>
      </bottom>
      <diagonal/>
    </border>
    <border>
      <left style="medium">
        <color rgb="FF000000"/>
      </left>
      <right style="thin">
        <color rgb="FF000000"/>
      </right>
      <top style="thin">
        <color rgb="FF000000"/>
      </top>
      <bottom/>
      <diagonal/>
    </border>
    <border>
      <left style="hair">
        <color rgb="FF000000"/>
      </left>
      <right/>
      <top style="thin">
        <color rgb="FF000000"/>
      </top>
      <bottom/>
      <diagonal/>
    </border>
    <border>
      <left style="medium">
        <color rgb="FF000000"/>
      </left>
      <right style="thin">
        <color rgb="FF000000"/>
      </right>
      <top/>
      <bottom/>
      <diagonal/>
    </border>
    <border>
      <left style="hair">
        <color rgb="FF000000"/>
      </left>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style="thin">
        <color rgb="FF000000"/>
      </right>
      <top style="medium">
        <color rgb="FF000000"/>
      </top>
      <bottom/>
      <diagonal/>
    </border>
    <border>
      <left style="thin">
        <color rgb="FF000000"/>
      </left>
      <right style="thin">
        <color rgb="FF000000"/>
      </right>
      <top/>
      <bottom/>
      <diagonal/>
    </border>
    <border>
      <left/>
      <right style="thin">
        <color rgb="FF000000"/>
      </right>
      <top/>
      <bottom/>
      <diagonal/>
    </border>
    <border>
      <left style="medium">
        <color rgb="FF000000"/>
      </left>
      <right style="thin">
        <color rgb="FF000000"/>
      </right>
      <top/>
      <bottom style="thin">
        <color rgb="FF000000"/>
      </bottom>
      <diagonal/>
    </border>
    <border>
      <left/>
      <right style="thin">
        <color rgb="FF000000"/>
      </right>
      <top/>
      <bottom/>
      <diagonal/>
    </border>
    <border>
      <left style="thin">
        <color rgb="FF000000"/>
      </left>
      <right style="thin">
        <color rgb="FF000000"/>
      </right>
      <top style="thin">
        <color rgb="FF000000"/>
      </top>
      <bottom/>
      <diagonal/>
    </border>
    <border>
      <left style="thin">
        <color rgb="FF000000"/>
      </left>
      <right/>
      <top style="thin">
        <color rgb="FF000000"/>
      </top>
      <bottom style="hair">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bottom style="medium">
        <color rgb="FF000000"/>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thin">
        <color rgb="FF000000"/>
      </right>
      <top style="medium">
        <color rgb="FF000000"/>
      </top>
      <bottom style="hair">
        <color rgb="FF000000"/>
      </bottom>
      <diagonal/>
    </border>
    <border>
      <left style="thin">
        <color rgb="FF000000"/>
      </left>
      <right style="medium">
        <color rgb="FF000000"/>
      </right>
      <top style="medium">
        <color rgb="FF000000"/>
      </top>
      <bottom style="hair">
        <color rgb="FF000000"/>
      </bottom>
      <diagonal/>
    </border>
    <border>
      <left style="thin">
        <color rgb="FF000000"/>
      </left>
      <right style="thin">
        <color rgb="FF000000"/>
      </right>
      <top/>
      <bottom style="hair">
        <color rgb="FF000000"/>
      </bottom>
      <diagonal/>
    </border>
    <border>
      <left style="thin">
        <color rgb="FF000000"/>
      </left>
      <right style="medium">
        <color rgb="FF000000"/>
      </right>
      <top/>
      <bottom style="hair">
        <color rgb="FF000000"/>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right/>
      <top/>
      <bottom style="thin">
        <color rgb="FF000000"/>
      </bottom>
      <diagonal/>
    </border>
    <border>
      <left/>
      <right style="thin">
        <color rgb="FF000000"/>
      </right>
      <top style="thin">
        <color rgb="FF000000"/>
      </top>
      <bottom/>
      <diagonal/>
    </border>
    <border>
      <left/>
      <right style="thin">
        <color rgb="FF000000"/>
      </right>
      <top/>
      <bottom style="medium">
        <color rgb="FF000000"/>
      </bottom>
      <diagonal/>
    </border>
    <border>
      <left/>
      <right/>
      <top/>
      <bottom/>
      <diagonal/>
    </border>
    <border>
      <left style="thin">
        <color rgb="FF000000"/>
      </left>
      <right style="hair">
        <color rgb="FF000000"/>
      </right>
      <top style="thin">
        <color rgb="FF000000"/>
      </top>
      <bottom/>
      <diagonal/>
    </border>
    <border>
      <left style="thin">
        <color rgb="FF000000"/>
      </left>
      <right style="hair">
        <color rgb="FF000000"/>
      </right>
      <top/>
      <bottom style="medium">
        <color rgb="FF000000"/>
      </bottom>
      <diagonal/>
    </border>
    <border>
      <left style="thin">
        <color rgb="FF000000"/>
      </left>
      <right/>
      <top/>
      <bottom/>
      <diagonal/>
    </border>
    <border>
      <left/>
      <right/>
      <top/>
      <bottom/>
      <diagonal/>
    </border>
    <border>
      <left/>
      <right/>
      <top/>
      <bottom/>
      <diagonal/>
    </border>
    <border>
      <left style="hair">
        <color rgb="FF000000"/>
      </left>
      <right style="thin">
        <color rgb="FF000000"/>
      </right>
      <top/>
      <bottom style="thin">
        <color rgb="FF000000"/>
      </bottom>
      <diagonal/>
    </border>
    <border>
      <left/>
      <right style="hair">
        <color rgb="FF000000"/>
      </right>
      <top/>
      <bottom/>
      <diagonal/>
    </border>
    <border>
      <left/>
      <right style="thin">
        <color rgb="FF000000"/>
      </right>
      <top style="medium">
        <color rgb="FF000000"/>
      </top>
      <bottom/>
      <diagonal/>
    </border>
    <border>
      <left style="hair">
        <color rgb="FF000000"/>
      </left>
      <right/>
      <top style="thin">
        <color rgb="FF000000"/>
      </top>
      <bottom style="hair">
        <color rgb="FF000000"/>
      </bottom>
      <diagonal/>
    </border>
    <border>
      <left style="hair">
        <color rgb="FF000000"/>
      </left>
      <right/>
      <top/>
      <bottom style="thin">
        <color rgb="FF000000"/>
      </bottom>
      <diagonal/>
    </border>
    <border>
      <left style="hair">
        <color rgb="FF000000"/>
      </left>
      <right/>
      <top/>
      <bottom/>
      <diagonal/>
    </border>
    <border>
      <left/>
      <right/>
      <top/>
      <bottom/>
      <diagonal/>
    </border>
    <border>
      <left/>
      <right/>
      <top/>
      <bottom style="thin">
        <color rgb="FF000000"/>
      </bottom>
      <diagonal/>
    </border>
    <border>
      <left/>
      <right style="thin">
        <color rgb="FF000000"/>
      </right>
      <top/>
      <bottom/>
      <diagonal/>
    </border>
    <border>
      <left/>
      <right/>
      <top/>
      <bottom/>
      <diagonal/>
    </border>
    <border>
      <left style="thin">
        <color rgb="FF000000"/>
      </left>
      <right style="medium">
        <color rgb="FF000000"/>
      </right>
      <top style="thin">
        <color rgb="FF000000"/>
      </top>
      <bottom style="thin">
        <color rgb="FF000000"/>
      </bottom>
      <diagonal/>
    </border>
    <border>
      <left/>
      <right style="hair">
        <color rgb="FF000000"/>
      </right>
      <top style="hair">
        <color rgb="FF000000"/>
      </top>
      <bottom style="thin">
        <color rgb="FF000000"/>
      </bottom>
      <diagonal/>
    </border>
    <border>
      <left/>
      <right style="hair">
        <color rgb="FF000000"/>
      </right>
      <top style="thin">
        <color rgb="FF000000"/>
      </top>
      <bottom/>
      <diagonal/>
    </border>
    <border>
      <left style="hair">
        <color rgb="FF000000"/>
      </left>
      <right style="hair">
        <color rgb="FF000000"/>
      </right>
      <top style="thin">
        <color rgb="FF000000"/>
      </top>
      <bottom/>
      <diagonal/>
    </border>
    <border>
      <left style="hair">
        <color rgb="FF000000"/>
      </left>
      <right style="hair">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
      <left style="thin">
        <color rgb="FF000000"/>
      </left>
      <right/>
      <top/>
      <bottom/>
      <diagonal/>
    </border>
    <border>
      <left/>
      <right/>
      <top style="thin">
        <color rgb="FF000000"/>
      </top>
      <bottom style="thin">
        <color rgb="FF000000"/>
      </bottom>
      <diagonal/>
    </border>
    <border>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right/>
      <top style="thin">
        <color rgb="FF000000"/>
      </top>
      <bottom/>
      <diagonal/>
    </border>
    <border>
      <left/>
      <right/>
      <top/>
      <bottom style="medium">
        <color rgb="FF000000"/>
      </bottom>
      <diagonal/>
    </border>
    <border>
      <left style="thin">
        <color rgb="FF000000"/>
      </left>
      <right/>
      <top/>
      <bottom style="thin">
        <color rgb="FF000000"/>
      </bottom>
      <diagonal/>
    </border>
    <border>
      <left/>
      <right style="hair">
        <color rgb="FF000000"/>
      </right>
      <top/>
      <bottom style="hair">
        <color rgb="FF000000"/>
      </bottom>
      <diagonal/>
    </border>
    <border>
      <left style="hair">
        <color rgb="FF000000"/>
      </left>
      <right style="thin">
        <color rgb="FF000000"/>
      </right>
      <top/>
      <bottom style="hair">
        <color rgb="FF000000"/>
      </bottom>
      <diagonal/>
    </border>
    <border>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right style="hair">
        <color rgb="FF000000"/>
      </right>
      <top style="hair">
        <color rgb="FF000000"/>
      </top>
      <bottom/>
      <diagonal/>
    </border>
    <border>
      <left style="hair">
        <color rgb="FF000000"/>
      </left>
      <right style="thin">
        <color rgb="FF000000"/>
      </right>
      <top style="hair">
        <color rgb="FF000000"/>
      </top>
      <bottom/>
      <diagonal/>
    </border>
    <border>
      <left style="thin">
        <color rgb="FF000000"/>
      </left>
      <right/>
      <top style="thin">
        <color rgb="FF000000"/>
      </top>
      <bottom style="thin">
        <color rgb="FF000000"/>
      </bottom>
      <diagonal/>
    </border>
    <border>
      <left/>
      <right/>
      <top/>
      <bottom/>
      <diagonal/>
    </border>
    <border>
      <left/>
      <right style="medium">
        <color rgb="FF000000"/>
      </right>
      <top/>
      <bottom/>
      <diagonal/>
    </border>
    <border>
      <left/>
      <right style="medium">
        <color rgb="FF000000"/>
      </right>
      <top/>
      <bottom style="thin">
        <color rgb="FF000000"/>
      </bottom>
      <diagonal/>
    </border>
    <border>
      <left/>
      <right style="medium">
        <color rgb="FF000000"/>
      </right>
      <top/>
      <bottom/>
      <diagonal/>
    </border>
    <border>
      <left/>
      <right style="medium">
        <color rgb="FF000000"/>
      </right>
      <top/>
      <bottom style="thin">
        <color rgb="FF000000"/>
      </bottom>
      <diagonal/>
    </border>
    <border>
      <left/>
      <right style="thin">
        <color rgb="FF000000"/>
      </right>
      <top/>
      <bottom style="medium">
        <color rgb="FF000000"/>
      </bottom>
      <diagonal/>
    </border>
    <border>
      <left style="medium">
        <color rgb="FF000000"/>
      </left>
      <right style="thin">
        <color rgb="FF000000"/>
      </right>
      <top/>
      <bottom/>
      <diagonal/>
    </border>
    <border>
      <left/>
      <right style="medium">
        <color rgb="FF000000"/>
      </right>
      <top/>
      <bottom style="thin">
        <color rgb="FF000000"/>
      </bottom>
      <diagonal/>
    </border>
    <border>
      <left/>
      <right style="medium">
        <color rgb="FF000000"/>
      </right>
      <top/>
      <bottom/>
      <diagonal/>
    </border>
    <border>
      <left/>
      <right style="medium">
        <color rgb="FF000000"/>
      </right>
      <top/>
      <bottom style="medium">
        <color rgb="FF000000"/>
      </bottom>
      <diagonal/>
    </border>
    <border>
      <left/>
      <right/>
      <top/>
      <bottom/>
      <diagonal/>
    </border>
    <border>
      <left/>
      <right style="hair">
        <color rgb="FF000000"/>
      </right>
      <top/>
      <bottom style="hair">
        <color rgb="FF000000"/>
      </bottom>
      <diagonal/>
    </border>
    <border>
      <left/>
      <right style="medium">
        <color rgb="FF000000"/>
      </right>
      <top/>
      <bottom style="hair">
        <color rgb="FF000000"/>
      </bottom>
      <diagonal/>
    </border>
    <border>
      <left/>
      <right style="hair">
        <color rgb="FF000000"/>
      </right>
      <top/>
      <bottom style="thin">
        <color rgb="FF000000"/>
      </bottom>
      <diagonal/>
    </border>
    <border>
      <left/>
      <right style="thin">
        <color rgb="FF000000"/>
      </right>
      <top/>
      <bottom/>
      <diagonal/>
    </border>
    <border>
      <left/>
      <right style="hair">
        <color rgb="FF000000"/>
      </right>
      <top/>
      <bottom style="hair">
        <color rgb="FF000000"/>
      </bottom>
      <diagonal/>
    </border>
    <border>
      <left/>
      <right style="medium">
        <color rgb="FF000000"/>
      </right>
      <top/>
      <bottom style="hair">
        <color rgb="FF000000"/>
      </bottom>
      <diagonal/>
    </border>
    <border>
      <left/>
      <right style="hair">
        <color rgb="FF000000"/>
      </right>
      <top/>
      <bottom/>
      <diagonal/>
    </border>
    <border>
      <left/>
      <right style="hair">
        <color rgb="FF000000"/>
      </right>
      <top/>
      <bottom/>
      <diagonal/>
    </border>
    <border>
      <left/>
      <right style="medium">
        <color rgb="FF000000"/>
      </right>
      <top/>
      <bottom style="hair">
        <color rgb="FF000000"/>
      </bottom>
      <diagonal/>
    </border>
    <border>
      <left/>
      <right style="medium">
        <color rgb="FF000000"/>
      </right>
      <top style="thin">
        <color rgb="FF000000"/>
      </top>
      <bottom style="hair">
        <color rgb="FF000000"/>
      </bottom>
      <diagonal/>
    </border>
    <border>
      <left/>
      <right style="medium">
        <color rgb="FF000000"/>
      </right>
      <top style="hair">
        <color rgb="FF000000"/>
      </top>
      <bottom style="thin">
        <color rgb="FF000000"/>
      </bottom>
      <diagonal/>
    </border>
    <border>
      <left/>
      <right/>
      <top/>
      <bottom style="hair">
        <color rgb="FF000000"/>
      </bottom>
      <diagonal/>
    </border>
    <border>
      <left/>
      <right style="thin">
        <color rgb="FF000000"/>
      </right>
      <top/>
      <bottom style="hair">
        <color rgb="FF000000"/>
      </bottom>
      <diagonal/>
    </border>
    <border>
      <left/>
      <right style="thin">
        <color rgb="FF000000"/>
      </right>
      <top/>
      <bottom style="hair">
        <color rgb="FF000000"/>
      </bottom>
      <diagonal/>
    </border>
    <border>
      <left/>
      <right style="medium">
        <color rgb="FF000000"/>
      </right>
      <top/>
      <bottom/>
      <diagonal/>
    </border>
    <border>
      <left/>
      <right style="hair">
        <color rgb="FF000000"/>
      </right>
      <top/>
      <bottom/>
      <diagonal/>
    </border>
    <border>
      <left style="medium">
        <color rgb="FF000000"/>
      </left>
      <right style="thin">
        <color rgb="FF000000"/>
      </right>
      <top/>
      <bottom style="thin">
        <color rgb="FF000000"/>
      </bottom>
      <diagonal/>
    </border>
    <border>
      <left/>
      <right style="hair">
        <color rgb="FF000000"/>
      </right>
      <top/>
      <bottom style="hair">
        <color rgb="FF000000"/>
      </bottom>
      <diagonal/>
    </border>
    <border>
      <left/>
      <right style="hair">
        <color rgb="FF000000"/>
      </right>
      <top/>
      <bottom style="thin">
        <color rgb="FF000000"/>
      </bottom>
      <diagonal/>
    </border>
    <border>
      <left style="hair">
        <color rgb="FF000000"/>
      </left>
      <right style="hair">
        <color rgb="FF000000"/>
      </right>
      <top/>
      <bottom style="hair">
        <color rgb="FF000000"/>
      </bottom>
      <diagonal/>
    </border>
    <border>
      <left/>
      <right style="thin">
        <color rgb="FF000000"/>
      </right>
      <top/>
      <bottom/>
      <diagonal/>
    </border>
    <border>
      <left/>
      <right style="hair">
        <color rgb="FF000000"/>
      </right>
      <top style="hair">
        <color rgb="FF000000"/>
      </top>
      <bottom style="medium">
        <color rgb="FF000000"/>
      </bottom>
      <diagonal/>
    </border>
    <border>
      <left/>
      <right style="hair">
        <color rgb="FF000000"/>
      </right>
      <top style="hair">
        <color rgb="FF000000"/>
      </top>
      <bottom style="hair">
        <color rgb="FF000000"/>
      </bottom>
      <diagonal/>
    </border>
    <border>
      <left style="hair">
        <color rgb="FF000000"/>
      </left>
      <right style="medium">
        <color rgb="FF000000"/>
      </right>
      <top style="hair">
        <color rgb="FF000000"/>
      </top>
      <bottom style="hair">
        <color rgb="FF000000"/>
      </bottom>
      <diagonal/>
    </border>
    <border>
      <left style="hair">
        <color rgb="FF000000"/>
      </left>
      <right/>
      <top style="hair">
        <color rgb="FF000000"/>
      </top>
      <bottom style="thin">
        <color rgb="FF000000"/>
      </bottom>
      <diagonal/>
    </border>
    <border>
      <left/>
      <right style="thin">
        <color rgb="FF000000"/>
      </right>
      <top style="thin">
        <color rgb="FF000000"/>
      </top>
      <bottom style="hair">
        <color rgb="FF000000"/>
      </bottom>
      <diagonal/>
    </border>
    <border>
      <left style="thin">
        <color rgb="FF000000"/>
      </left>
      <right style="thin">
        <color rgb="FF000000"/>
      </right>
      <top/>
      <bottom/>
      <diagonal/>
    </border>
    <border>
      <left style="medium">
        <color rgb="FF000000"/>
      </left>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medium">
        <color rgb="FF000000"/>
      </right>
      <top style="medium">
        <color rgb="FF000000"/>
      </top>
      <bottom/>
      <diagonal/>
    </border>
    <border>
      <left/>
      <right style="thin">
        <color rgb="FF000000"/>
      </right>
      <top style="medium">
        <color rgb="FF000000"/>
      </top>
      <bottom/>
      <diagonal/>
    </border>
    <border>
      <left style="medium">
        <color rgb="FF000000"/>
      </left>
      <right style="medium">
        <color rgb="FF000000"/>
      </right>
      <top/>
      <bottom/>
      <diagonal/>
    </border>
    <border>
      <left style="thin">
        <color rgb="FF000000"/>
      </left>
      <right style="thin">
        <color rgb="FF000000"/>
      </right>
      <top style="hair">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thin">
        <color rgb="FF000000"/>
      </right>
      <top style="hair">
        <color rgb="FF000000"/>
      </top>
      <bottom style="thin">
        <color rgb="FF000000"/>
      </bottom>
      <diagonal/>
    </border>
    <border>
      <left style="thin">
        <color rgb="FF000000"/>
      </left>
      <right style="medium">
        <color rgb="FF000000"/>
      </right>
      <top style="hair">
        <color rgb="FF000000"/>
      </top>
      <bottom style="thin">
        <color rgb="FF000000"/>
      </bottom>
      <diagonal/>
    </border>
    <border>
      <left/>
      <right style="hair">
        <color rgb="FF000000"/>
      </right>
      <top style="thin">
        <color rgb="FF000000"/>
      </top>
      <bottom style="thin">
        <color rgb="FF000000"/>
      </bottom>
      <diagonal/>
    </border>
    <border>
      <left style="hair">
        <color rgb="FF000000"/>
      </left>
      <right style="hair">
        <color rgb="FF000000"/>
      </right>
      <top style="thin">
        <color rgb="FF000000"/>
      </top>
      <bottom style="thin">
        <color rgb="FF000000"/>
      </bottom>
      <diagonal/>
    </border>
    <border>
      <left style="medium">
        <color rgb="FF000000"/>
      </left>
      <right style="medium">
        <color rgb="FF000000"/>
      </right>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hair">
        <color rgb="FF000000"/>
      </right>
      <top/>
      <bottom style="thin">
        <color rgb="FF000000"/>
      </bottom>
      <diagonal/>
    </border>
    <border>
      <left style="thin">
        <color rgb="FF000000"/>
      </left>
      <right style="hair">
        <color rgb="FF000000"/>
      </right>
      <top style="thin">
        <color rgb="FF000000"/>
      </top>
      <bottom style="hair">
        <color rgb="FF000000"/>
      </bottom>
      <diagonal/>
    </border>
    <border>
      <left style="thin">
        <color rgb="FF000000"/>
      </left>
      <right style="hair">
        <color rgb="FF000000"/>
      </right>
      <top style="hair">
        <color rgb="FF000000"/>
      </top>
      <bottom style="medium">
        <color rgb="FF000000"/>
      </bottom>
      <diagonal/>
    </border>
    <border>
      <left style="hair">
        <color rgb="FF000000"/>
      </left>
      <right/>
      <top style="hair">
        <color rgb="FF000000"/>
      </top>
      <bottom style="medium">
        <color rgb="FF000000"/>
      </bottom>
      <diagonal/>
    </border>
    <border>
      <left/>
      <right style="medium">
        <color rgb="FF000000"/>
      </right>
      <top style="hair">
        <color rgb="FF000000"/>
      </top>
      <bottom style="medium">
        <color rgb="FF000000"/>
      </bottom>
      <diagonal/>
    </border>
    <border>
      <left style="hair">
        <color rgb="FF000000"/>
      </left>
      <right/>
      <top/>
      <bottom style="medium">
        <color rgb="FF000000"/>
      </bottom>
      <diagonal/>
    </border>
    <border>
      <left style="thin">
        <color rgb="FF000000"/>
      </left>
      <right style="medium">
        <color rgb="FF000000"/>
      </right>
      <top/>
      <bottom/>
      <diagonal/>
    </border>
    <border>
      <left style="hair">
        <color rgb="FF000000"/>
      </left>
      <right/>
      <top style="hair">
        <color rgb="FF000000"/>
      </top>
      <bottom/>
      <diagonal/>
    </border>
    <border>
      <left/>
      <right style="hair">
        <color rgb="FF000000"/>
      </right>
      <top style="thin">
        <color rgb="FF000000"/>
      </top>
      <bottom style="hair">
        <color rgb="FF000000"/>
      </bottom>
      <diagonal/>
    </border>
    <border>
      <left style="hair">
        <color rgb="FF000000"/>
      </left>
      <right style="medium">
        <color rgb="FF000000"/>
      </right>
      <top/>
      <bottom/>
      <diagonal/>
    </border>
    <border>
      <left style="thin">
        <color indexed="64"/>
      </left>
      <right style="thin">
        <color indexed="64"/>
      </right>
      <top style="thin">
        <color indexed="64"/>
      </top>
      <bottom style="thin">
        <color indexed="64"/>
      </bottom>
      <diagonal/>
    </border>
    <border>
      <left style="medium">
        <color rgb="FF000000"/>
      </left>
      <right style="thin">
        <color indexed="64"/>
      </right>
      <top style="thin">
        <color indexed="64"/>
      </top>
      <bottom/>
      <diagonal/>
    </border>
    <border>
      <left style="medium">
        <color rgb="FF000000"/>
      </left>
      <right style="thin">
        <color indexed="64"/>
      </right>
      <top/>
      <bottom style="thin">
        <color indexed="64"/>
      </bottom>
      <diagonal/>
    </border>
    <border>
      <left style="medium">
        <color rgb="FF000000"/>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hair">
        <color rgb="FF000000"/>
      </right>
      <top style="hair">
        <color rgb="FF000000"/>
      </top>
      <bottom style="hair">
        <color rgb="FF000000"/>
      </bottom>
      <diagonal/>
    </border>
    <border>
      <left style="thin">
        <color rgb="FF000000"/>
      </left>
      <right style="hair">
        <color rgb="FF000000"/>
      </right>
      <top style="hair">
        <color rgb="FF000000"/>
      </top>
      <bottom style="thin">
        <color rgb="FF000000"/>
      </bottom>
      <diagonal/>
    </border>
    <border>
      <left style="hair">
        <color rgb="FF000000"/>
      </left>
      <right style="medium">
        <color rgb="FF000000"/>
      </right>
      <top style="thin">
        <color rgb="FF000000"/>
      </top>
      <bottom/>
      <diagonal/>
    </border>
    <border>
      <left style="hair">
        <color rgb="FF000000"/>
      </left>
      <right style="medium">
        <color rgb="FF000000"/>
      </right>
      <top/>
      <bottom style="hair">
        <color rgb="FF000000"/>
      </bottom>
      <diagonal/>
    </border>
  </borders>
  <cellStyleXfs count="2">
    <xf numFmtId="0" fontId="0" fillId="0" borderId="0"/>
    <xf numFmtId="9" fontId="52" fillId="0" borderId="0" applyFont="0" applyFill="0" applyBorder="0" applyAlignment="0" applyProtection="0"/>
  </cellStyleXfs>
  <cellXfs count="1226">
    <xf numFmtId="0" fontId="0" fillId="0" borderId="0" xfId="0" applyFont="1" applyAlignment="1"/>
    <xf numFmtId="0" fontId="4" fillId="0" borderId="0" xfId="0" applyFont="1"/>
    <xf numFmtId="0" fontId="8" fillId="0" borderId="22" xfId="0" applyFont="1" applyBorder="1" applyAlignment="1">
      <alignment horizontal="center" vertical="center" wrapText="1"/>
    </xf>
    <xf numFmtId="0" fontId="7" fillId="4" borderId="22" xfId="0" applyFont="1" applyFill="1" applyBorder="1" applyAlignment="1">
      <alignment horizontal="center" vertical="center" wrapText="1"/>
    </xf>
    <xf numFmtId="164" fontId="7" fillId="4" borderId="22" xfId="0" applyNumberFormat="1" applyFont="1" applyFill="1" applyBorder="1" applyAlignment="1">
      <alignment horizontal="center" vertical="center" wrapText="1"/>
    </xf>
    <xf numFmtId="0" fontId="2" fillId="0" borderId="0" xfId="0" applyFont="1" applyAlignment="1">
      <alignment horizontal="center" vertical="center" wrapText="1"/>
    </xf>
    <xf numFmtId="0" fontId="7" fillId="5" borderId="24" xfId="0" applyFont="1" applyFill="1" applyBorder="1" applyAlignment="1">
      <alignment horizontal="center" vertical="center" wrapText="1"/>
    </xf>
    <xf numFmtId="0" fontId="7" fillId="5" borderId="24"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25" xfId="0" applyFont="1" applyFill="1" applyBorder="1" applyAlignment="1">
      <alignment horizontal="center" vertical="center" wrapText="1"/>
    </xf>
    <xf numFmtId="49" fontId="2" fillId="0" borderId="27" xfId="0" applyNumberFormat="1" applyFont="1" applyBorder="1" applyAlignment="1">
      <alignment horizontal="center" vertical="center" wrapText="1"/>
    </xf>
    <xf numFmtId="0" fontId="2" fillId="0" borderId="27" xfId="0" applyFont="1" applyBorder="1" applyAlignment="1">
      <alignment horizontal="center" vertical="center" wrapText="1"/>
    </xf>
    <xf numFmtId="0" fontId="2" fillId="0" borderId="8" xfId="0" applyFont="1" applyBorder="1"/>
    <xf numFmtId="0" fontId="5" fillId="3" borderId="40" xfId="0" applyFont="1" applyFill="1" applyBorder="1" applyAlignment="1">
      <alignment horizontal="center" vertical="center" wrapText="1"/>
    </xf>
    <xf numFmtId="0" fontId="5" fillId="3" borderId="41" xfId="0" applyFont="1" applyFill="1" applyBorder="1" applyAlignment="1">
      <alignment horizontal="center" vertical="center" wrapText="1"/>
    </xf>
    <xf numFmtId="0" fontId="5" fillId="3" borderId="42" xfId="0" applyFont="1" applyFill="1" applyBorder="1" applyAlignment="1">
      <alignment horizontal="center" vertical="center" wrapText="1"/>
    </xf>
    <xf numFmtId="0" fontId="5" fillId="3" borderId="43" xfId="0" applyFont="1" applyFill="1" applyBorder="1" applyAlignment="1">
      <alignment horizontal="center" vertical="center" wrapText="1"/>
    </xf>
    <xf numFmtId="0" fontId="5" fillId="3" borderId="41" xfId="0" applyFont="1" applyFill="1" applyBorder="1" applyAlignment="1">
      <alignment horizontal="center" vertical="center" wrapText="1"/>
    </xf>
    <xf numFmtId="0" fontId="5" fillId="3" borderId="40" xfId="0" applyFont="1" applyFill="1" applyBorder="1" applyAlignment="1">
      <alignment horizontal="center" vertical="center"/>
    </xf>
    <xf numFmtId="165" fontId="5" fillId="3" borderId="41" xfId="0" applyNumberFormat="1" applyFont="1" applyFill="1" applyBorder="1" applyAlignment="1">
      <alignment horizontal="center" vertical="center" wrapText="1"/>
    </xf>
    <xf numFmtId="0" fontId="5" fillId="3" borderId="46" xfId="0" applyFont="1" applyFill="1" applyBorder="1" applyAlignment="1">
      <alignment horizontal="center" vertical="center" wrapText="1"/>
    </xf>
    <xf numFmtId="10" fontId="1" fillId="0" borderId="26" xfId="0" applyNumberFormat="1" applyFont="1" applyBorder="1" applyAlignment="1">
      <alignment horizontal="center" vertical="center" wrapText="1"/>
    </xf>
    <xf numFmtId="3" fontId="1" fillId="4" borderId="25" xfId="0" applyNumberFormat="1" applyFont="1" applyFill="1" applyBorder="1" applyAlignment="1">
      <alignment horizontal="center"/>
    </xf>
    <xf numFmtId="0" fontId="2" fillId="0" borderId="27" xfId="0" applyFont="1" applyBorder="1" applyAlignment="1">
      <alignment horizontal="center" vertical="center" wrapText="1"/>
    </xf>
    <xf numFmtId="3" fontId="1" fillId="2" borderId="53" xfId="0" applyNumberFormat="1" applyFont="1" applyFill="1" applyBorder="1" applyAlignment="1">
      <alignment horizontal="center" vertical="center" wrapText="1"/>
    </xf>
    <xf numFmtId="10" fontId="5" fillId="2" borderId="54" xfId="0" applyNumberFormat="1" applyFont="1" applyFill="1" applyBorder="1" applyAlignment="1">
      <alignment horizontal="center" vertical="center" wrapText="1"/>
    </xf>
    <xf numFmtId="10" fontId="12" fillId="0" borderId="61" xfId="0" applyNumberFormat="1" applyFont="1" applyBorder="1" applyAlignment="1">
      <alignment horizontal="center" vertical="center" wrapText="1"/>
    </xf>
    <xf numFmtId="10" fontId="12" fillId="0" borderId="62" xfId="0" applyNumberFormat="1" applyFont="1" applyBorder="1" applyAlignment="1">
      <alignment horizontal="center" vertical="center" wrapText="1"/>
    </xf>
    <xf numFmtId="10" fontId="12" fillId="2" borderId="63" xfId="0" applyNumberFormat="1" applyFont="1" applyFill="1" applyBorder="1" applyAlignment="1">
      <alignment horizontal="center" vertical="center" wrapText="1"/>
    </xf>
    <xf numFmtId="10" fontId="11" fillId="2" borderId="64" xfId="0" applyNumberFormat="1" applyFont="1" applyFill="1" applyBorder="1" applyAlignment="1">
      <alignment horizontal="center" vertical="center" wrapText="1"/>
    </xf>
    <xf numFmtId="0" fontId="5" fillId="6" borderId="42" xfId="0" applyFont="1" applyFill="1" applyBorder="1" applyAlignment="1">
      <alignment horizontal="center" vertical="center" wrapText="1"/>
    </xf>
    <xf numFmtId="49" fontId="1" fillId="0" borderId="68" xfId="0" applyNumberFormat="1" applyFont="1" applyBorder="1" applyAlignment="1">
      <alignment horizontal="center" vertical="center" wrapText="1"/>
    </xf>
    <xf numFmtId="10" fontId="1" fillId="0" borderId="52" xfId="0" applyNumberFormat="1" applyFont="1" applyBorder="1" applyAlignment="1">
      <alignment horizontal="center" vertical="center" wrapText="1"/>
    </xf>
    <xf numFmtId="10" fontId="1" fillId="0" borderId="68" xfId="0" applyNumberFormat="1" applyFont="1" applyBorder="1" applyAlignment="1">
      <alignment horizontal="center" vertical="center" wrapText="1"/>
    </xf>
    <xf numFmtId="10" fontId="1" fillId="2" borderId="68" xfId="0" applyNumberFormat="1" applyFont="1" applyFill="1" applyBorder="1" applyAlignment="1">
      <alignment horizontal="center" vertical="center" wrapText="1"/>
    </xf>
    <xf numFmtId="10" fontId="1" fillId="2" borderId="69" xfId="0" applyNumberFormat="1" applyFont="1" applyFill="1" applyBorder="1" applyAlignment="1">
      <alignment horizontal="center" vertical="center" wrapText="1"/>
    </xf>
    <xf numFmtId="49" fontId="1" fillId="0" borderId="72" xfId="0" applyNumberFormat="1" applyFont="1" applyBorder="1" applyAlignment="1">
      <alignment horizontal="center" vertical="center" wrapText="1"/>
    </xf>
    <xf numFmtId="10" fontId="12" fillId="0" borderId="73" xfId="0" applyNumberFormat="1" applyFont="1" applyBorder="1" applyAlignment="1">
      <alignment horizontal="center" vertical="center" wrapText="1"/>
    </xf>
    <xf numFmtId="10" fontId="12" fillId="0" borderId="74" xfId="0" applyNumberFormat="1" applyFont="1" applyBorder="1" applyAlignment="1">
      <alignment horizontal="center" vertical="center" wrapText="1"/>
    </xf>
    <xf numFmtId="10" fontId="12" fillId="0" borderId="74" xfId="0" applyNumberFormat="1" applyFont="1" applyBorder="1" applyAlignment="1">
      <alignment horizontal="center" vertical="center" wrapText="1"/>
    </xf>
    <xf numFmtId="10" fontId="12" fillId="2" borderId="74" xfId="0" applyNumberFormat="1" applyFont="1" applyFill="1" applyBorder="1" applyAlignment="1">
      <alignment horizontal="center" vertical="center" wrapText="1"/>
    </xf>
    <xf numFmtId="10" fontId="12" fillId="2" borderId="75" xfId="0" applyNumberFormat="1" applyFont="1" applyFill="1" applyBorder="1" applyAlignment="1">
      <alignment horizontal="center" vertical="center" wrapText="1"/>
    </xf>
    <xf numFmtId="10" fontId="1" fillId="0" borderId="27" xfId="0" applyNumberFormat="1" applyFont="1" applyBorder="1" applyAlignment="1">
      <alignment horizontal="center" vertical="center" wrapText="1"/>
    </xf>
    <xf numFmtId="10" fontId="1" fillId="0" borderId="27" xfId="0" applyNumberFormat="1" applyFont="1" applyBorder="1" applyAlignment="1">
      <alignment horizontal="center" vertical="center" wrapText="1"/>
    </xf>
    <xf numFmtId="49" fontId="1" fillId="2" borderId="68" xfId="0" applyNumberFormat="1" applyFont="1" applyFill="1" applyBorder="1" applyAlignment="1">
      <alignment horizontal="center" vertical="center" wrapText="1"/>
    </xf>
    <xf numFmtId="49" fontId="1" fillId="2" borderId="86" xfId="0" applyNumberFormat="1" applyFont="1" applyFill="1" applyBorder="1" applyAlignment="1">
      <alignment horizontal="center" vertical="center" wrapText="1"/>
    </xf>
    <xf numFmtId="10" fontId="12" fillId="2" borderId="61" xfId="0" applyNumberFormat="1" applyFont="1" applyFill="1" applyBorder="1" applyAlignment="1">
      <alignment horizontal="center" vertical="center" wrapText="1"/>
    </xf>
    <xf numFmtId="10" fontId="11" fillId="7" borderId="87" xfId="0" applyNumberFormat="1" applyFont="1" applyFill="1" applyBorder="1" applyAlignment="1">
      <alignment horizontal="center" vertical="center" wrapText="1"/>
    </xf>
    <xf numFmtId="0" fontId="5" fillId="3" borderId="88" xfId="0" applyFont="1" applyFill="1" applyBorder="1" applyAlignment="1">
      <alignment horizontal="center" vertical="center"/>
    </xf>
    <xf numFmtId="0" fontId="5" fillId="3" borderId="46" xfId="0" applyFont="1" applyFill="1" applyBorder="1" applyAlignment="1">
      <alignment horizontal="center" vertical="center" wrapText="1"/>
    </xf>
    <xf numFmtId="10" fontId="1" fillId="4" borderId="22" xfId="0" applyNumberFormat="1" applyFont="1" applyFill="1" applyBorder="1" applyAlignment="1">
      <alignment horizontal="center"/>
    </xf>
    <xf numFmtId="10" fontId="1" fillId="2" borderId="53" xfId="0" applyNumberFormat="1" applyFont="1" applyFill="1" applyBorder="1" applyAlignment="1">
      <alignment horizontal="center" vertical="center" wrapText="1"/>
    </xf>
    <xf numFmtId="0" fontId="15" fillId="0" borderId="0" xfId="0" applyFont="1"/>
    <xf numFmtId="10" fontId="12" fillId="2" borderId="93" xfId="0" applyNumberFormat="1" applyFont="1" applyFill="1" applyBorder="1" applyAlignment="1">
      <alignment horizontal="center" vertical="center" wrapText="1"/>
    </xf>
    <xf numFmtId="10" fontId="11" fillId="2" borderId="94" xfId="0" applyNumberFormat="1" applyFont="1" applyFill="1" applyBorder="1" applyAlignment="1">
      <alignment horizontal="center" vertical="center" wrapText="1"/>
    </xf>
    <xf numFmtId="10" fontId="1" fillId="0" borderId="68" xfId="0" applyNumberFormat="1" applyFont="1" applyBorder="1" applyAlignment="1">
      <alignment horizontal="center" vertical="center" wrapText="1"/>
    </xf>
    <xf numFmtId="4" fontId="1" fillId="4" borderId="22" xfId="0" applyNumberFormat="1" applyFont="1" applyFill="1" applyBorder="1" applyAlignment="1">
      <alignment horizontal="center" vertical="center" wrapText="1"/>
    </xf>
    <xf numFmtId="4" fontId="1" fillId="2" borderId="68" xfId="0" applyNumberFormat="1" applyFont="1" applyFill="1" applyBorder="1" applyAlignment="1">
      <alignment horizontal="center" vertical="center" wrapText="1"/>
    </xf>
    <xf numFmtId="0" fontId="5" fillId="6" borderId="95" xfId="0" applyFont="1" applyFill="1" applyBorder="1" applyAlignment="1">
      <alignment horizontal="center" vertical="center" wrapText="1"/>
    </xf>
    <xf numFmtId="10" fontId="1" fillId="5" borderId="68" xfId="0" applyNumberFormat="1" applyFont="1" applyFill="1" applyBorder="1" applyAlignment="1">
      <alignment horizontal="center" vertical="center" wrapText="1"/>
    </xf>
    <xf numFmtId="10" fontId="12" fillId="5" borderId="61" xfId="0" applyNumberFormat="1" applyFont="1" applyFill="1" applyBorder="1" applyAlignment="1">
      <alignment horizontal="center" vertical="center" wrapText="1"/>
    </xf>
    <xf numFmtId="4" fontId="1" fillId="0" borderId="26" xfId="0" applyNumberFormat="1" applyFont="1" applyBorder="1" applyAlignment="1">
      <alignment horizontal="center" vertical="center" wrapText="1"/>
    </xf>
    <xf numFmtId="4" fontId="1" fillId="4" borderId="22" xfId="0" applyNumberFormat="1" applyFont="1" applyFill="1" applyBorder="1" applyAlignment="1">
      <alignment horizontal="center"/>
    </xf>
    <xf numFmtId="4" fontId="1" fillId="2" borderId="53" xfId="0" applyNumberFormat="1" applyFont="1" applyFill="1" applyBorder="1" applyAlignment="1">
      <alignment horizontal="center" vertical="center" wrapText="1"/>
    </xf>
    <xf numFmtId="3" fontId="2" fillId="0" borderId="27" xfId="0" applyNumberFormat="1" applyFont="1" applyBorder="1" applyAlignment="1">
      <alignment horizontal="center" vertical="center" wrapText="1"/>
    </xf>
    <xf numFmtId="9" fontId="2" fillId="0" borderId="27" xfId="0" applyNumberFormat="1" applyFont="1" applyBorder="1" applyAlignment="1">
      <alignment horizontal="center" vertical="center" wrapText="1"/>
    </xf>
    <xf numFmtId="0" fontId="14" fillId="2" borderId="100" xfId="0" applyFont="1" applyFill="1" applyBorder="1" applyAlignment="1">
      <alignment horizontal="center" vertical="center"/>
    </xf>
    <xf numFmtId="0" fontId="14" fillId="2" borderId="93" xfId="0" applyFont="1" applyFill="1" applyBorder="1" applyAlignment="1">
      <alignment horizontal="center" vertical="center"/>
    </xf>
    <xf numFmtId="0" fontId="5" fillId="3" borderId="88" xfId="0" applyFont="1" applyFill="1" applyBorder="1" applyAlignment="1">
      <alignment horizontal="center" vertical="center" wrapText="1"/>
    </xf>
    <xf numFmtId="168" fontId="1" fillId="2" borderId="68" xfId="0" applyNumberFormat="1" applyFont="1" applyFill="1" applyBorder="1" applyAlignment="1">
      <alignment horizontal="center" vertical="center" wrapText="1"/>
    </xf>
    <xf numFmtId="3" fontId="1" fillId="4" borderId="22" xfId="0" applyNumberFormat="1" applyFont="1" applyFill="1" applyBorder="1" applyAlignment="1">
      <alignment horizontal="center"/>
    </xf>
    <xf numFmtId="0" fontId="15" fillId="0" borderId="0" xfId="0" applyFont="1" applyAlignment="1">
      <alignment horizontal="center" vertical="center"/>
    </xf>
    <xf numFmtId="0" fontId="10" fillId="0" borderId="27" xfId="0" applyFont="1" applyBorder="1" applyAlignment="1">
      <alignment horizontal="center" vertical="center" wrapText="1"/>
    </xf>
    <xf numFmtId="169" fontId="15" fillId="0" borderId="0" xfId="0" applyNumberFormat="1" applyFont="1"/>
    <xf numFmtId="0" fontId="6" fillId="8" borderId="63" xfId="0" applyFont="1" applyFill="1" applyBorder="1" applyAlignment="1">
      <alignment horizontal="center" vertical="center" wrapText="1"/>
    </xf>
    <xf numFmtId="0" fontId="6" fillId="8" borderId="63" xfId="0" applyFont="1" applyFill="1" applyBorder="1" applyAlignment="1">
      <alignment horizontal="center" vertical="center" wrapText="1"/>
    </xf>
    <xf numFmtId="0" fontId="6" fillId="8" borderId="64" xfId="0" applyFont="1" applyFill="1" applyBorder="1" applyAlignment="1">
      <alignment horizontal="center" vertical="center" wrapText="1"/>
    </xf>
    <xf numFmtId="0" fontId="15" fillId="0" borderId="106" xfId="0" applyFont="1" applyBorder="1" applyAlignment="1">
      <alignment horizontal="left" vertical="center" wrapText="1"/>
    </xf>
    <xf numFmtId="169" fontId="15" fillId="0" borderId="106" xfId="0" applyNumberFormat="1" applyFont="1" applyBorder="1" applyAlignment="1">
      <alignment horizontal="center" vertical="center"/>
    </xf>
    <xf numFmtId="169" fontId="6" fillId="0" borderId="107" xfId="0" applyNumberFormat="1" applyFont="1" applyBorder="1" applyAlignment="1">
      <alignment horizontal="center" vertical="center"/>
    </xf>
    <xf numFmtId="0" fontId="15" fillId="0" borderId="108" xfId="0" applyFont="1" applyBorder="1" applyAlignment="1">
      <alignment horizontal="left" vertical="center" wrapText="1"/>
    </xf>
    <xf numFmtId="169" fontId="15" fillId="0" borderId="108" xfId="0" applyNumberFormat="1" applyFont="1" applyBorder="1" applyAlignment="1">
      <alignment horizontal="center" vertical="center"/>
    </xf>
    <xf numFmtId="169" fontId="6" fillId="0" borderId="109" xfId="0" applyNumberFormat="1" applyFont="1" applyBorder="1" applyAlignment="1">
      <alignment horizontal="center" vertical="center"/>
    </xf>
    <xf numFmtId="0" fontId="15" fillId="0" borderId="108" xfId="0" applyFont="1" applyBorder="1" applyAlignment="1">
      <alignment horizontal="left" vertical="center" wrapText="1"/>
    </xf>
    <xf numFmtId="0" fontId="15" fillId="0" borderId="16" xfId="0" applyFont="1" applyBorder="1" applyAlignment="1">
      <alignment horizontal="left" vertical="center" wrapText="1"/>
    </xf>
    <xf numFmtId="169" fontId="15" fillId="0" borderId="16" xfId="0" applyNumberFormat="1" applyFont="1" applyBorder="1" applyAlignment="1">
      <alignment horizontal="center" vertical="center"/>
    </xf>
    <xf numFmtId="169" fontId="6" fillId="0" borderId="31" xfId="0" applyNumberFormat="1" applyFont="1" applyBorder="1" applyAlignment="1">
      <alignment horizontal="center" vertical="center"/>
    </xf>
    <xf numFmtId="0" fontId="15" fillId="0" borderId="53" xfId="0" applyFont="1" applyBorder="1" applyAlignment="1">
      <alignment horizontal="left" vertical="center" wrapText="1"/>
    </xf>
    <xf numFmtId="169" fontId="15" fillId="0" borderId="53" xfId="0" applyNumberFormat="1" applyFont="1" applyBorder="1" applyAlignment="1">
      <alignment horizontal="center" vertical="center"/>
    </xf>
    <xf numFmtId="169" fontId="6" fillId="0" borderId="54" xfId="0" applyNumberFormat="1" applyFont="1" applyBorder="1" applyAlignment="1">
      <alignment horizontal="center" vertical="center"/>
    </xf>
    <xf numFmtId="0" fontId="15" fillId="0" borderId="38" xfId="0" applyFont="1" applyBorder="1" applyAlignment="1">
      <alignment horizontal="left" vertical="center" wrapText="1"/>
    </xf>
    <xf numFmtId="169" fontId="15" fillId="0" borderId="38" xfId="0" applyNumberFormat="1" applyFont="1" applyBorder="1" applyAlignment="1">
      <alignment horizontal="center" vertical="center"/>
    </xf>
    <xf numFmtId="169" fontId="6" fillId="0" borderId="39" xfId="0" applyNumberFormat="1" applyFont="1" applyBorder="1" applyAlignment="1">
      <alignment horizontal="center" vertical="center"/>
    </xf>
    <xf numFmtId="10" fontId="1" fillId="0" borderId="22" xfId="0" applyNumberFormat="1" applyFont="1" applyBorder="1" applyAlignment="1">
      <alignment horizontal="center" vertical="center" wrapText="1"/>
    </xf>
    <xf numFmtId="4" fontId="1" fillId="4" borderId="22" xfId="0" applyNumberFormat="1" applyFont="1" applyFill="1" applyBorder="1" applyAlignment="1">
      <alignment horizontal="center"/>
    </xf>
    <xf numFmtId="4" fontId="1" fillId="4" borderId="22" xfId="0" applyNumberFormat="1" applyFont="1" applyFill="1" applyBorder="1" applyAlignment="1">
      <alignment horizontal="center"/>
    </xf>
    <xf numFmtId="10" fontId="12" fillId="0" borderId="22" xfId="0" applyNumberFormat="1" applyFont="1" applyBorder="1" applyAlignment="1">
      <alignment horizontal="center" vertical="center" wrapText="1"/>
    </xf>
    <xf numFmtId="169" fontId="17" fillId="9" borderId="93" xfId="0" applyNumberFormat="1" applyFont="1" applyFill="1" applyBorder="1" applyAlignment="1">
      <alignment horizontal="center" vertical="center"/>
    </xf>
    <xf numFmtId="169" fontId="17" fillId="9" borderId="94" xfId="0" applyNumberFormat="1" applyFont="1" applyFill="1" applyBorder="1" applyAlignment="1">
      <alignment horizontal="center" vertical="center"/>
    </xf>
    <xf numFmtId="0" fontId="14" fillId="2" borderId="114" xfId="0" applyFont="1" applyFill="1" applyBorder="1" applyAlignment="1">
      <alignment horizontal="center" vertical="center"/>
    </xf>
    <xf numFmtId="0" fontId="14" fillId="2" borderId="115" xfId="0" applyFont="1" applyFill="1" applyBorder="1" applyAlignment="1">
      <alignment horizontal="center" vertical="center"/>
    </xf>
    <xf numFmtId="4" fontId="1" fillId="0" borderId="26" xfId="0" applyNumberFormat="1" applyFont="1" applyBorder="1" applyAlignment="1">
      <alignment horizontal="center" vertical="center" wrapText="1"/>
    </xf>
    <xf numFmtId="0" fontId="14" fillId="0" borderId="0" xfId="0" applyFont="1" applyAlignment="1">
      <alignment wrapText="1"/>
    </xf>
    <xf numFmtId="49" fontId="10" fillId="0" borderId="27" xfId="0" applyNumberFormat="1" applyFont="1" applyBorder="1" applyAlignment="1">
      <alignment horizontal="center" vertical="center" wrapText="1"/>
    </xf>
    <xf numFmtId="0" fontId="24" fillId="0" borderId="22" xfId="0" applyFont="1" applyBorder="1" applyAlignment="1">
      <alignment horizontal="center" vertical="center" wrapText="1"/>
    </xf>
    <xf numFmtId="0" fontId="25" fillId="3" borderId="40" xfId="0" applyFont="1" applyFill="1" applyBorder="1" applyAlignment="1">
      <alignment horizontal="center" vertical="center"/>
    </xf>
    <xf numFmtId="0" fontId="25" fillId="3" borderId="41" xfId="0" applyFont="1" applyFill="1" applyBorder="1" applyAlignment="1">
      <alignment horizontal="center" vertical="center" wrapText="1"/>
    </xf>
    <xf numFmtId="0" fontId="25" fillId="3" borderId="42" xfId="0" applyFont="1" applyFill="1" applyBorder="1" applyAlignment="1">
      <alignment horizontal="center" vertical="center" wrapText="1"/>
    </xf>
    <xf numFmtId="0" fontId="25" fillId="3" borderId="43" xfId="0" applyFont="1" applyFill="1" applyBorder="1" applyAlignment="1">
      <alignment horizontal="center" vertical="center" wrapText="1"/>
    </xf>
    <xf numFmtId="0" fontId="25" fillId="3" borderId="41" xfId="0" applyFont="1" applyFill="1" applyBorder="1" applyAlignment="1">
      <alignment horizontal="center" vertical="center" wrapText="1"/>
    </xf>
    <xf numFmtId="0" fontId="25" fillId="3" borderId="46" xfId="0" applyFont="1" applyFill="1" applyBorder="1" applyAlignment="1">
      <alignment horizontal="center" vertical="center" wrapText="1"/>
    </xf>
    <xf numFmtId="3" fontId="26" fillId="0" borderId="26" xfId="0" applyNumberFormat="1" applyFont="1" applyBorder="1" applyAlignment="1">
      <alignment horizontal="center" vertical="center" wrapText="1"/>
    </xf>
    <xf numFmtId="3" fontId="26" fillId="2" borderId="53" xfId="0" applyNumberFormat="1" applyFont="1" applyFill="1" applyBorder="1" applyAlignment="1">
      <alignment horizontal="center" vertical="center" wrapText="1"/>
    </xf>
    <xf numFmtId="10" fontId="25" fillId="2" borderId="54" xfId="0" applyNumberFormat="1" applyFont="1" applyFill="1" applyBorder="1" applyAlignment="1">
      <alignment horizontal="center" vertical="center" wrapText="1"/>
    </xf>
    <xf numFmtId="3" fontId="29" fillId="0" borderId="61" xfId="0" applyNumberFormat="1" applyFont="1" applyBorder="1" applyAlignment="1">
      <alignment horizontal="center" vertical="center" wrapText="1"/>
    </xf>
    <xf numFmtId="3" fontId="29" fillId="0" borderId="62" xfId="0" applyNumberFormat="1" applyFont="1" applyBorder="1" applyAlignment="1">
      <alignment horizontal="center" vertical="center" wrapText="1"/>
    </xf>
    <xf numFmtId="3" fontId="29" fillId="2" borderId="38" xfId="0" applyNumberFormat="1" applyFont="1" applyFill="1" applyBorder="1" applyAlignment="1">
      <alignment horizontal="center" vertical="center" wrapText="1"/>
    </xf>
    <xf numFmtId="10" fontId="27" fillId="2" borderId="94" xfId="0" applyNumberFormat="1" applyFont="1" applyFill="1" applyBorder="1" applyAlignment="1">
      <alignment horizontal="center" vertical="center" wrapText="1"/>
    </xf>
    <xf numFmtId="0" fontId="25" fillId="6" borderId="42" xfId="0" applyFont="1" applyFill="1" applyBorder="1" applyAlignment="1">
      <alignment horizontal="center" vertical="center" wrapText="1"/>
    </xf>
    <xf numFmtId="49" fontId="26" fillId="0" borderId="0" xfId="0" applyNumberFormat="1" applyFont="1" applyAlignment="1">
      <alignment horizontal="center" vertical="center" wrapText="1"/>
    </xf>
    <xf numFmtId="10" fontId="26" fillId="0" borderId="20" xfId="0" applyNumberFormat="1" applyFont="1" applyBorder="1" applyAlignment="1">
      <alignment horizontal="center"/>
    </xf>
    <xf numFmtId="10" fontId="26" fillId="2" borderId="68" xfId="0" applyNumberFormat="1" applyFont="1" applyFill="1" applyBorder="1" applyAlignment="1">
      <alignment horizontal="center" vertical="center" wrapText="1"/>
    </xf>
    <xf numFmtId="10" fontId="26" fillId="2" borderId="69" xfId="0" applyNumberFormat="1" applyFont="1" applyFill="1" applyBorder="1" applyAlignment="1">
      <alignment horizontal="center" vertical="center" wrapText="1"/>
    </xf>
    <xf numFmtId="10" fontId="26" fillId="0" borderId="0" xfId="0" applyNumberFormat="1" applyFont="1" applyAlignment="1">
      <alignment horizontal="center" vertical="center" wrapText="1"/>
    </xf>
    <xf numFmtId="10" fontId="29" fillId="2" borderId="74" xfId="0" applyNumberFormat="1" applyFont="1" applyFill="1" applyBorder="1" applyAlignment="1">
      <alignment horizontal="center" vertical="center" wrapText="1"/>
    </xf>
    <xf numFmtId="10" fontId="29" fillId="2" borderId="75" xfId="0" applyNumberFormat="1" applyFont="1" applyFill="1" applyBorder="1" applyAlignment="1">
      <alignment horizontal="center" vertical="center" wrapText="1"/>
    </xf>
    <xf numFmtId="49" fontId="26" fillId="0" borderId="68" xfId="0" applyNumberFormat="1" applyFont="1" applyBorder="1" applyAlignment="1">
      <alignment horizontal="center" vertical="center" wrapText="1"/>
    </xf>
    <xf numFmtId="49" fontId="26" fillId="0" borderId="72" xfId="0" applyNumberFormat="1" applyFont="1" applyBorder="1" applyAlignment="1">
      <alignment horizontal="center" vertical="center" wrapText="1"/>
    </xf>
    <xf numFmtId="10" fontId="29" fillId="0" borderId="73" xfId="0" applyNumberFormat="1" applyFont="1" applyBorder="1" applyAlignment="1">
      <alignment horizontal="center" vertical="center" wrapText="1"/>
    </xf>
    <xf numFmtId="10" fontId="29" fillId="0" borderId="74" xfId="0" applyNumberFormat="1" applyFont="1" applyBorder="1" applyAlignment="1">
      <alignment horizontal="center" vertical="center" wrapText="1"/>
    </xf>
    <xf numFmtId="10" fontId="26" fillId="0" borderId="20" xfId="0" applyNumberFormat="1" applyFont="1" applyBorder="1" applyAlignment="1">
      <alignment horizontal="center"/>
    </xf>
    <xf numFmtId="10" fontId="26" fillId="0" borderId="25" xfId="0" applyNumberFormat="1" applyFont="1" applyBorder="1" applyAlignment="1">
      <alignment horizontal="center"/>
    </xf>
    <xf numFmtId="10" fontId="26" fillId="0" borderId="15" xfId="0" applyNumberFormat="1" applyFont="1" applyBorder="1" applyAlignment="1">
      <alignment horizontal="center"/>
    </xf>
    <xf numFmtId="49" fontId="26" fillId="0" borderId="48" xfId="0" applyNumberFormat="1" applyFont="1" applyBorder="1" applyAlignment="1">
      <alignment horizontal="center" vertical="center" wrapText="1"/>
    </xf>
    <xf numFmtId="10" fontId="26" fillId="2" borderId="52" xfId="0" applyNumberFormat="1" applyFont="1" applyFill="1" applyBorder="1" applyAlignment="1">
      <alignment horizontal="center" vertical="center" wrapText="1"/>
    </xf>
    <xf numFmtId="49" fontId="26" fillId="0" borderId="72" xfId="0" applyNumberFormat="1" applyFont="1" applyBorder="1" applyAlignment="1">
      <alignment horizontal="center" vertical="center" wrapText="1"/>
    </xf>
    <xf numFmtId="10" fontId="26" fillId="0" borderId="71" xfId="0" applyNumberFormat="1" applyFont="1" applyBorder="1" applyAlignment="1">
      <alignment horizontal="center" vertical="center" wrapText="1"/>
    </xf>
    <xf numFmtId="10" fontId="26" fillId="0" borderId="72" xfId="0" applyNumberFormat="1" applyFont="1" applyBorder="1" applyAlignment="1">
      <alignment horizontal="center" vertical="center" wrapText="1"/>
    </xf>
    <xf numFmtId="10" fontId="26" fillId="0" borderId="122" xfId="0" applyNumberFormat="1" applyFont="1" applyBorder="1" applyAlignment="1">
      <alignment horizontal="center" vertical="center" wrapText="1"/>
    </xf>
    <xf numFmtId="10" fontId="29" fillId="2" borderId="73" xfId="0" applyNumberFormat="1" applyFont="1" applyFill="1" applyBorder="1" applyAlignment="1">
      <alignment horizontal="center" vertical="center" wrapText="1"/>
    </xf>
    <xf numFmtId="49" fontId="26" fillId="0" borderId="28" xfId="0" applyNumberFormat="1" applyFont="1" applyBorder="1" applyAlignment="1">
      <alignment horizontal="center" vertical="center" wrapText="1"/>
    </xf>
    <xf numFmtId="10" fontId="26" fillId="0" borderId="7" xfId="0" applyNumberFormat="1" applyFont="1" applyBorder="1" applyAlignment="1">
      <alignment horizontal="center"/>
    </xf>
    <xf numFmtId="10" fontId="26" fillId="0" borderId="123" xfId="0" applyNumberFormat="1" applyFont="1" applyBorder="1" applyAlignment="1">
      <alignment horizontal="center" vertical="center" wrapText="1"/>
    </xf>
    <xf numFmtId="10" fontId="26" fillId="0" borderId="28" xfId="0" applyNumberFormat="1" applyFont="1" applyBorder="1" applyAlignment="1">
      <alignment horizontal="center" vertical="center" wrapText="1"/>
    </xf>
    <xf numFmtId="10" fontId="26" fillId="0" borderId="0" xfId="0" applyNumberFormat="1" applyFont="1" applyAlignment="1">
      <alignment horizontal="center"/>
    </xf>
    <xf numFmtId="10" fontId="26" fillId="0" borderId="0" xfId="0" applyNumberFormat="1" applyFont="1" applyAlignment="1">
      <alignment horizontal="center"/>
    </xf>
    <xf numFmtId="49" fontId="26" fillId="2" borderId="68" xfId="0" applyNumberFormat="1" applyFont="1" applyFill="1" applyBorder="1" applyAlignment="1">
      <alignment horizontal="center" vertical="center" wrapText="1"/>
    </xf>
    <xf numFmtId="10" fontId="26" fillId="2" borderId="48" xfId="0" applyNumberFormat="1" applyFont="1" applyFill="1" applyBorder="1" applyAlignment="1">
      <alignment horizontal="center" vertical="center" wrapText="1"/>
    </xf>
    <xf numFmtId="49" fontId="26" fillId="2" borderId="86" xfId="0" applyNumberFormat="1" applyFont="1" applyFill="1" applyBorder="1" applyAlignment="1">
      <alignment horizontal="center" vertical="center" wrapText="1"/>
    </xf>
    <xf numFmtId="10" fontId="29" fillId="2" borderId="61" xfId="0" applyNumberFormat="1" applyFont="1" applyFill="1" applyBorder="1" applyAlignment="1">
      <alignment horizontal="center" vertical="center" wrapText="1"/>
    </xf>
    <xf numFmtId="10" fontId="27" fillId="7" borderId="87" xfId="0" applyNumberFormat="1" applyFont="1" applyFill="1" applyBorder="1" applyAlignment="1">
      <alignment horizontal="center" vertical="center" wrapText="1"/>
    </xf>
    <xf numFmtId="0" fontId="25" fillId="3" borderId="46" xfId="0" applyFont="1" applyFill="1" applyBorder="1" applyAlignment="1">
      <alignment horizontal="center" vertical="center" wrapText="1"/>
    </xf>
    <xf numFmtId="10" fontId="26" fillId="0" borderId="26" xfId="0" applyNumberFormat="1" applyFont="1" applyBorder="1" applyAlignment="1">
      <alignment horizontal="center" vertical="center" wrapText="1"/>
    </xf>
    <xf numFmtId="3" fontId="26" fillId="0" borderId="26" xfId="0" applyNumberFormat="1" applyFont="1" applyBorder="1" applyAlignment="1">
      <alignment horizontal="center" vertical="center" wrapText="1"/>
    </xf>
    <xf numFmtId="170" fontId="2" fillId="0" borderId="27" xfId="0" applyNumberFormat="1" applyFont="1" applyBorder="1" applyAlignment="1">
      <alignment horizontal="center" vertical="center" wrapText="1"/>
    </xf>
    <xf numFmtId="10" fontId="29" fillId="0" borderId="61" xfId="0" applyNumberFormat="1" applyFont="1" applyBorder="1" applyAlignment="1">
      <alignment horizontal="center" vertical="center" wrapText="1"/>
    </xf>
    <xf numFmtId="10" fontId="29" fillId="0" borderId="62" xfId="0" applyNumberFormat="1" applyFont="1" applyBorder="1" applyAlignment="1">
      <alignment horizontal="center" vertical="center" wrapText="1"/>
    </xf>
    <xf numFmtId="10" fontId="29" fillId="2" borderId="38" xfId="0" applyNumberFormat="1" applyFont="1" applyFill="1" applyBorder="1" applyAlignment="1">
      <alignment horizontal="center" vertical="center" wrapText="1"/>
    </xf>
    <xf numFmtId="0" fontId="25" fillId="6" borderId="124" xfId="0" applyFont="1" applyFill="1" applyBorder="1" applyAlignment="1">
      <alignment horizontal="center" vertical="center" wrapText="1"/>
    </xf>
    <xf numFmtId="10" fontId="26" fillId="0" borderId="52" xfId="0" applyNumberFormat="1" applyFont="1" applyBorder="1" applyAlignment="1">
      <alignment horizontal="center" vertical="center" wrapText="1"/>
    </xf>
    <xf numFmtId="10" fontId="26" fillId="0" borderId="68" xfId="0" applyNumberFormat="1" applyFont="1" applyBorder="1" applyAlignment="1">
      <alignment horizontal="center" vertical="center" wrapText="1"/>
    </xf>
    <xf numFmtId="4" fontId="2" fillId="0" borderId="27" xfId="0" applyNumberFormat="1" applyFont="1" applyBorder="1" applyAlignment="1">
      <alignment horizontal="center" vertical="center" wrapText="1"/>
    </xf>
    <xf numFmtId="10" fontId="26" fillId="4" borderId="22" xfId="0" applyNumberFormat="1" applyFont="1" applyFill="1" applyBorder="1" applyAlignment="1">
      <alignment horizontal="center"/>
    </xf>
    <xf numFmtId="10" fontId="26" fillId="2" borderId="53" xfId="0" applyNumberFormat="1" applyFont="1" applyFill="1" applyBorder="1" applyAlignment="1">
      <alignment horizontal="center" vertical="center" wrapText="1"/>
    </xf>
    <xf numFmtId="0" fontId="32" fillId="2" borderId="100" xfId="0" applyFont="1" applyFill="1" applyBorder="1" applyAlignment="1">
      <alignment horizontal="center" vertical="center"/>
    </xf>
    <xf numFmtId="10" fontId="27" fillId="2" borderId="39" xfId="0" applyNumberFormat="1" applyFont="1" applyFill="1" applyBorder="1" applyAlignment="1">
      <alignment horizontal="center" vertical="center" wrapText="1"/>
    </xf>
    <xf numFmtId="0" fontId="32" fillId="2" borderId="93" xfId="0" applyFont="1" applyFill="1" applyBorder="1" applyAlignment="1">
      <alignment horizontal="center" vertical="center"/>
    </xf>
    <xf numFmtId="10" fontId="26" fillId="0" borderId="68" xfId="0" applyNumberFormat="1" applyFont="1" applyBorder="1" applyAlignment="1">
      <alignment horizontal="center" vertical="center" wrapText="1"/>
    </xf>
    <xf numFmtId="0" fontId="25" fillId="3" borderId="88" xfId="0" applyFont="1" applyFill="1" applyBorder="1" applyAlignment="1">
      <alignment horizontal="center" vertical="center"/>
    </xf>
    <xf numFmtId="10" fontId="26" fillId="0" borderId="22" xfId="0" applyNumberFormat="1" applyFont="1" applyBorder="1" applyAlignment="1">
      <alignment horizontal="center"/>
    </xf>
    <xf numFmtId="10" fontId="29" fillId="2" borderId="93" xfId="0" applyNumberFormat="1" applyFont="1" applyFill="1" applyBorder="1" applyAlignment="1">
      <alignment horizontal="center" vertical="center" wrapText="1"/>
    </xf>
    <xf numFmtId="49" fontId="26" fillId="0" borderId="125" xfId="0" applyNumberFormat="1" applyFont="1" applyBorder="1" applyAlignment="1">
      <alignment horizontal="center" vertical="center" wrapText="1"/>
    </xf>
    <xf numFmtId="10" fontId="26" fillId="0" borderId="27" xfId="0" applyNumberFormat="1" applyFont="1" applyBorder="1" applyAlignment="1">
      <alignment horizontal="center"/>
    </xf>
    <xf numFmtId="0" fontId="0" fillId="0" borderId="0" xfId="0" applyFont="1"/>
    <xf numFmtId="10" fontId="26" fillId="2" borderId="27" xfId="0" applyNumberFormat="1" applyFont="1" applyFill="1" applyBorder="1" applyAlignment="1">
      <alignment horizontal="center" vertical="center" wrapText="1"/>
    </xf>
    <xf numFmtId="49" fontId="26" fillId="0" borderId="126" xfId="0" applyNumberFormat="1" applyFont="1" applyBorder="1" applyAlignment="1">
      <alignment horizontal="center" vertical="center" wrapText="1"/>
    </xf>
    <xf numFmtId="10" fontId="29" fillId="0" borderId="27" xfId="0" applyNumberFormat="1" applyFont="1" applyBorder="1" applyAlignment="1">
      <alignment horizontal="center" vertical="center" wrapText="1"/>
    </xf>
    <xf numFmtId="10" fontId="26" fillId="4" borderId="68" xfId="0" applyNumberFormat="1" applyFont="1" applyFill="1" applyBorder="1" applyAlignment="1">
      <alignment horizontal="center" vertical="center" wrapText="1"/>
    </xf>
    <xf numFmtId="10" fontId="29" fillId="2" borderId="27" xfId="0" applyNumberFormat="1" applyFont="1" applyFill="1" applyBorder="1" applyAlignment="1">
      <alignment horizontal="center" vertical="center" wrapText="1"/>
    </xf>
    <xf numFmtId="0" fontId="0" fillId="0" borderId="0" xfId="0" applyFont="1" applyAlignment="1">
      <alignment horizontal="center" vertical="center"/>
    </xf>
    <xf numFmtId="49" fontId="26" fillId="0" borderId="127" xfId="0" applyNumberFormat="1" applyFont="1" applyBorder="1" applyAlignment="1">
      <alignment horizontal="center" vertical="center" wrapText="1"/>
    </xf>
    <xf numFmtId="10" fontId="26" fillId="0" borderId="27" xfId="0" applyNumberFormat="1" applyFont="1" applyBorder="1" applyAlignment="1">
      <alignment horizontal="center" vertical="center" wrapText="1"/>
    </xf>
    <xf numFmtId="10" fontId="26" fillId="0" borderId="27" xfId="0" applyNumberFormat="1" applyFont="1" applyBorder="1" applyAlignment="1">
      <alignment horizontal="center" vertical="center" wrapText="1"/>
    </xf>
    <xf numFmtId="10" fontId="26" fillId="2" borderId="29" xfId="0" applyNumberFormat="1" applyFont="1" applyFill="1" applyBorder="1" applyAlignment="1">
      <alignment horizontal="center" vertical="center" wrapText="1"/>
    </xf>
    <xf numFmtId="49" fontId="26" fillId="4" borderId="130" xfId="0" applyNumberFormat="1" applyFont="1" applyFill="1" applyBorder="1" applyAlignment="1">
      <alignment horizontal="center" vertical="center" wrapText="1"/>
    </xf>
    <xf numFmtId="0" fontId="10" fillId="0" borderId="0" xfId="0" applyFont="1" applyAlignment="1">
      <alignment horizontal="center" vertical="center" wrapText="1"/>
    </xf>
    <xf numFmtId="10" fontId="34" fillId="4" borderId="131" xfId="0" applyNumberFormat="1" applyFont="1" applyFill="1" applyBorder="1" applyAlignment="1">
      <alignment horizontal="center" vertical="center"/>
    </xf>
    <xf numFmtId="10" fontId="35" fillId="0" borderId="22" xfId="0" applyNumberFormat="1" applyFont="1" applyBorder="1" applyAlignment="1">
      <alignment horizontal="center" vertical="center"/>
    </xf>
    <xf numFmtId="10" fontId="35" fillId="0" borderId="20" xfId="0" applyNumberFormat="1" applyFont="1" applyBorder="1" applyAlignment="1">
      <alignment horizontal="center" vertical="center"/>
    </xf>
    <xf numFmtId="10" fontId="26" fillId="2" borderId="22" xfId="0" applyNumberFormat="1" applyFont="1" applyFill="1" applyBorder="1" applyAlignment="1">
      <alignment horizontal="center" vertical="center" wrapText="1"/>
    </xf>
    <xf numFmtId="10" fontId="25" fillId="2" borderId="132" xfId="0" applyNumberFormat="1" applyFont="1" applyFill="1" applyBorder="1" applyAlignment="1">
      <alignment horizontal="center" vertical="center" wrapText="1"/>
    </xf>
    <xf numFmtId="10" fontId="29" fillId="0" borderId="123" xfId="0" applyNumberFormat="1" applyFont="1" applyBorder="1" applyAlignment="1">
      <alignment horizontal="center" vertical="center" wrapText="1"/>
    </xf>
    <xf numFmtId="10" fontId="29" fillId="0" borderId="28" xfId="0" applyNumberFormat="1" applyFont="1" applyBorder="1" applyAlignment="1">
      <alignment horizontal="center" vertical="center" wrapText="1"/>
    </xf>
    <xf numFmtId="10" fontId="26" fillId="4" borderId="133" xfId="0" applyNumberFormat="1" applyFont="1" applyFill="1" applyBorder="1" applyAlignment="1">
      <alignment horizontal="center" vertical="center" wrapText="1"/>
    </xf>
    <xf numFmtId="10" fontId="26" fillId="4" borderId="74" xfId="0" applyNumberFormat="1" applyFont="1" applyFill="1" applyBorder="1" applyAlignment="1">
      <alignment horizontal="center" vertical="center" wrapText="1"/>
    </xf>
    <xf numFmtId="10" fontId="26" fillId="2" borderId="68" xfId="0" applyNumberFormat="1" applyFont="1" applyFill="1" applyBorder="1" applyAlignment="1">
      <alignment horizontal="center" wrapText="1"/>
    </xf>
    <xf numFmtId="10" fontId="26" fillId="4" borderId="134" xfId="0" applyNumberFormat="1" applyFont="1" applyFill="1" applyBorder="1" applyAlignment="1">
      <alignment horizontal="center" vertical="center" wrapText="1"/>
    </xf>
    <xf numFmtId="10" fontId="26" fillId="4" borderId="135" xfId="0" applyNumberFormat="1" applyFont="1" applyFill="1" applyBorder="1" applyAlignment="1">
      <alignment horizontal="center" vertical="center" wrapText="1"/>
    </xf>
    <xf numFmtId="10" fontId="29" fillId="2" borderId="136" xfId="0" applyNumberFormat="1" applyFont="1" applyFill="1" applyBorder="1" applyAlignment="1">
      <alignment horizontal="center" wrapText="1"/>
    </xf>
    <xf numFmtId="0" fontId="32" fillId="2" borderId="114" xfId="0" applyFont="1" applyFill="1" applyBorder="1" applyAlignment="1">
      <alignment horizontal="center" vertical="center"/>
    </xf>
    <xf numFmtId="0" fontId="32" fillId="2" borderId="115" xfId="0" applyFont="1" applyFill="1" applyBorder="1" applyAlignment="1">
      <alignment horizontal="center" vertical="center"/>
    </xf>
    <xf numFmtId="0" fontId="2" fillId="0" borderId="0" xfId="0" applyFont="1" applyAlignment="1">
      <alignment vertical="center"/>
    </xf>
    <xf numFmtId="0" fontId="38" fillId="0" borderId="22" xfId="0" applyFont="1" applyBorder="1" applyAlignment="1">
      <alignment horizontal="center" vertical="center" wrapText="1"/>
    </xf>
    <xf numFmtId="10" fontId="26" fillId="0" borderId="25" xfId="0" applyNumberFormat="1" applyFont="1" applyBorder="1" applyAlignment="1">
      <alignment horizontal="center" vertical="center"/>
    </xf>
    <xf numFmtId="10" fontId="26" fillId="0" borderId="15" xfId="0" applyNumberFormat="1" applyFont="1" applyBorder="1" applyAlignment="1">
      <alignment horizontal="center" vertical="center"/>
    </xf>
    <xf numFmtId="0" fontId="25" fillId="3" borderId="137" xfId="0" applyFont="1" applyFill="1" applyBorder="1" applyAlignment="1">
      <alignment horizontal="center" vertical="center"/>
    </xf>
    <xf numFmtId="0" fontId="25" fillId="3" borderId="16" xfId="0" applyFont="1" applyFill="1" applyBorder="1" applyAlignment="1">
      <alignment horizontal="center" vertical="center"/>
    </xf>
    <xf numFmtId="0" fontId="25" fillId="3" borderId="138" xfId="0" applyFont="1" applyFill="1" applyBorder="1" applyAlignment="1">
      <alignment horizontal="center" vertical="center"/>
    </xf>
    <xf numFmtId="10" fontId="26" fillId="4" borderId="138" xfId="0" applyNumberFormat="1" applyFont="1" applyFill="1" applyBorder="1" applyAlignment="1">
      <alignment horizontal="center" vertical="center"/>
    </xf>
    <xf numFmtId="0" fontId="25" fillId="3" borderId="139" xfId="0" applyFont="1" applyFill="1" applyBorder="1" applyAlignment="1">
      <alignment horizontal="center" vertical="center"/>
    </xf>
    <xf numFmtId="0" fontId="25" fillId="3" borderId="70" xfId="0" applyFont="1" applyFill="1" applyBorder="1" applyAlignment="1">
      <alignment horizontal="center" vertical="center"/>
    </xf>
    <xf numFmtId="10" fontId="29" fillId="4" borderId="140" xfId="0" applyNumberFormat="1" applyFont="1" applyFill="1" applyBorder="1" applyAlignment="1">
      <alignment horizontal="center" vertical="center"/>
    </xf>
    <xf numFmtId="0" fontId="25" fillId="3" borderId="70" xfId="0" applyFont="1" applyFill="1" applyBorder="1" applyAlignment="1">
      <alignment horizontal="center" vertical="center"/>
    </xf>
    <xf numFmtId="0" fontId="25" fillId="3" borderId="70" xfId="0" applyFont="1" applyFill="1" applyBorder="1" applyAlignment="1">
      <alignment horizontal="center" vertical="center" wrapText="1"/>
    </xf>
    <xf numFmtId="10" fontId="26" fillId="4" borderId="140" xfId="0" applyNumberFormat="1" applyFont="1" applyFill="1" applyBorder="1" applyAlignment="1">
      <alignment horizontal="center" vertical="center"/>
    </xf>
    <xf numFmtId="10" fontId="26" fillId="4" borderId="140" xfId="0" applyNumberFormat="1" applyFont="1" applyFill="1" applyBorder="1" applyAlignment="1">
      <alignment horizontal="center" vertical="center"/>
    </xf>
    <xf numFmtId="0" fontId="26" fillId="4" borderId="22" xfId="0" applyFont="1" applyFill="1" applyBorder="1" applyAlignment="1">
      <alignment horizontal="center" vertical="center"/>
    </xf>
    <xf numFmtId="0" fontId="26" fillId="0" borderId="22" xfId="0" applyFont="1" applyBorder="1" applyAlignment="1">
      <alignment horizontal="center" vertical="center"/>
    </xf>
    <xf numFmtId="0" fontId="25" fillId="0" borderId="22" xfId="0" applyFont="1" applyBorder="1" applyAlignment="1">
      <alignment horizontal="center" vertical="center" wrapText="1"/>
    </xf>
    <xf numFmtId="10" fontId="25" fillId="2" borderId="140" xfId="0" applyNumberFormat="1" applyFont="1" applyFill="1" applyBorder="1" applyAlignment="1">
      <alignment horizontal="center" vertical="center"/>
    </xf>
    <xf numFmtId="0" fontId="26" fillId="4" borderId="22" xfId="0" applyFont="1" applyFill="1" applyBorder="1" applyAlignment="1">
      <alignment vertical="center"/>
    </xf>
    <xf numFmtId="0" fontId="26" fillId="0" borderId="22" xfId="0" applyFont="1" applyBorder="1" applyAlignment="1">
      <alignment vertical="center"/>
    </xf>
    <xf numFmtId="10" fontId="27" fillId="2" borderId="67" xfId="0" applyNumberFormat="1" applyFont="1" applyFill="1" applyBorder="1" applyAlignment="1">
      <alignment horizontal="center" vertical="center"/>
    </xf>
    <xf numFmtId="0" fontId="26" fillId="3" borderId="22" xfId="0" applyFont="1" applyFill="1" applyBorder="1" applyAlignment="1">
      <alignment horizontal="center" vertical="center" wrapText="1"/>
    </xf>
    <xf numFmtId="0" fontId="25" fillId="6" borderId="140" xfId="0" applyFont="1" applyFill="1" applyBorder="1" applyAlignment="1">
      <alignment horizontal="center" vertical="center" wrapText="1"/>
    </xf>
    <xf numFmtId="0" fontId="26" fillId="5" borderId="67" xfId="0" applyFont="1" applyFill="1" applyBorder="1" applyAlignment="1">
      <alignment horizontal="center" vertical="center"/>
    </xf>
    <xf numFmtId="0" fontId="26" fillId="5" borderId="22" xfId="0" applyFont="1" applyFill="1" applyBorder="1" applyAlignment="1">
      <alignment horizontal="center" vertical="center" wrapText="1"/>
    </xf>
    <xf numFmtId="0" fontId="25" fillId="3" borderId="140" xfId="0" applyFont="1" applyFill="1" applyBorder="1" applyAlignment="1">
      <alignment horizontal="center" vertical="center"/>
    </xf>
    <xf numFmtId="0" fontId="25" fillId="3" borderId="140" xfId="0" applyFont="1" applyFill="1" applyBorder="1" applyAlignment="1">
      <alignment horizontal="center" vertical="center"/>
    </xf>
    <xf numFmtId="0" fontId="26" fillId="10" borderId="146" xfId="0" applyFont="1" applyFill="1" applyBorder="1" applyAlignment="1">
      <alignment horizontal="center" vertical="center" wrapText="1"/>
    </xf>
    <xf numFmtId="0" fontId="26" fillId="10" borderId="146" xfId="0" applyFont="1" applyFill="1" applyBorder="1" applyAlignment="1">
      <alignment horizontal="center" vertical="center"/>
    </xf>
    <xf numFmtId="0" fontId="26" fillId="10" borderId="140" xfId="0" applyFont="1" applyFill="1" applyBorder="1" applyAlignment="1">
      <alignment horizontal="center" vertical="center"/>
    </xf>
    <xf numFmtId="0" fontId="26" fillId="0" borderId="10" xfId="0" applyFont="1" applyBorder="1" applyAlignment="1">
      <alignment horizontal="center" vertical="center"/>
    </xf>
    <xf numFmtId="10" fontId="26" fillId="4" borderId="22" xfId="0" applyNumberFormat="1" applyFont="1" applyFill="1" applyBorder="1" applyAlignment="1">
      <alignment horizontal="center" vertical="center"/>
    </xf>
    <xf numFmtId="10" fontId="26" fillId="11" borderId="22" xfId="0" applyNumberFormat="1" applyFont="1" applyFill="1" applyBorder="1" applyAlignment="1">
      <alignment horizontal="center" vertical="center"/>
    </xf>
    <xf numFmtId="10" fontId="26" fillId="0" borderId="22" xfId="0" applyNumberFormat="1" applyFont="1" applyBorder="1" applyAlignment="1">
      <alignment horizontal="center" vertical="center"/>
    </xf>
    <xf numFmtId="10" fontId="26" fillId="2" borderId="147" xfId="0" applyNumberFormat="1" applyFont="1" applyFill="1" applyBorder="1" applyAlignment="1">
      <alignment horizontal="center" vertical="center" wrapText="1"/>
    </xf>
    <xf numFmtId="10" fontId="26" fillId="2" borderId="147" xfId="0" applyNumberFormat="1" applyFont="1" applyFill="1" applyBorder="1" applyAlignment="1">
      <alignment horizontal="center" vertical="center"/>
    </xf>
    <xf numFmtId="10" fontId="29" fillId="2" borderId="147" xfId="0" applyNumberFormat="1" applyFont="1" applyFill="1" applyBorder="1" applyAlignment="1">
      <alignment horizontal="center" vertical="center" wrapText="1"/>
    </xf>
    <xf numFmtId="10" fontId="27" fillId="2" borderId="147" xfId="0" applyNumberFormat="1" applyFont="1" applyFill="1" applyBorder="1" applyAlignment="1">
      <alignment horizontal="center" vertical="center"/>
    </xf>
    <xf numFmtId="10" fontId="26" fillId="11" borderId="22" xfId="0" applyNumberFormat="1" applyFont="1" applyFill="1" applyBorder="1" applyAlignment="1">
      <alignment horizontal="center" vertical="center"/>
    </xf>
    <xf numFmtId="10" fontId="26" fillId="2" borderId="140" xfId="0" applyNumberFormat="1" applyFont="1" applyFill="1" applyBorder="1" applyAlignment="1">
      <alignment horizontal="center" vertical="center" wrapText="1"/>
    </xf>
    <xf numFmtId="0" fontId="40" fillId="5" borderId="11" xfId="0" applyFont="1" applyFill="1" applyBorder="1" applyAlignment="1">
      <alignment vertical="center"/>
    </xf>
    <xf numFmtId="0" fontId="25" fillId="10" borderId="146" xfId="0" applyFont="1" applyFill="1" applyBorder="1" applyAlignment="1">
      <alignment horizontal="center" vertical="center"/>
    </xf>
    <xf numFmtId="10" fontId="25" fillId="10" borderId="140" xfId="0" applyNumberFormat="1" applyFont="1" applyFill="1" applyBorder="1" applyAlignment="1">
      <alignment horizontal="center" vertical="center"/>
    </xf>
    <xf numFmtId="0" fontId="29" fillId="0" borderId="10" xfId="0" applyFont="1" applyBorder="1" applyAlignment="1">
      <alignment horizontal="center" vertical="center"/>
    </xf>
    <xf numFmtId="0" fontId="29" fillId="0" borderId="16" xfId="0" applyFont="1" applyBorder="1" applyAlignment="1">
      <alignment horizontal="center" vertical="center"/>
    </xf>
    <xf numFmtId="0" fontId="26" fillId="0" borderId="16" xfId="0" applyFont="1" applyBorder="1" applyAlignment="1">
      <alignment horizontal="center" vertical="center"/>
    </xf>
    <xf numFmtId="10" fontId="26" fillId="2" borderId="22" xfId="0" applyNumberFormat="1" applyFont="1" applyFill="1" applyBorder="1" applyAlignment="1">
      <alignment horizontal="center" vertical="center"/>
    </xf>
    <xf numFmtId="10" fontId="29" fillId="2" borderId="147" xfId="0" applyNumberFormat="1" applyFont="1" applyFill="1" applyBorder="1" applyAlignment="1">
      <alignment horizontal="center" vertical="center"/>
    </xf>
    <xf numFmtId="10" fontId="25" fillId="0" borderId="22" xfId="0" applyNumberFormat="1" applyFont="1" applyBorder="1" applyAlignment="1">
      <alignment horizontal="center"/>
    </xf>
    <xf numFmtId="10" fontId="25" fillId="0" borderId="20" xfId="0" applyNumberFormat="1" applyFont="1" applyBorder="1" applyAlignment="1">
      <alignment horizontal="center"/>
    </xf>
    <xf numFmtId="0" fontId="40" fillId="5" borderId="16" xfId="0" applyFont="1" applyFill="1" applyBorder="1" applyAlignment="1">
      <alignment vertical="center"/>
    </xf>
    <xf numFmtId="0" fontId="25" fillId="3" borderId="20" xfId="0" applyFont="1" applyFill="1" applyBorder="1" applyAlignment="1">
      <alignment horizontal="center" vertical="center"/>
    </xf>
    <xf numFmtId="10" fontId="25" fillId="10" borderId="146" xfId="0" applyNumberFormat="1" applyFont="1" applyFill="1" applyBorder="1" applyAlignment="1">
      <alignment horizontal="center" vertical="center"/>
    </xf>
    <xf numFmtId="10" fontId="26" fillId="0" borderId="20" xfId="0" applyNumberFormat="1" applyFont="1" applyBorder="1" applyAlignment="1">
      <alignment horizontal="center" vertical="center"/>
    </xf>
    <xf numFmtId="10" fontId="26" fillId="0" borderId="20" xfId="0" applyNumberFormat="1" applyFont="1" applyBorder="1" applyAlignment="1">
      <alignment horizontal="center" vertical="center"/>
    </xf>
    <xf numFmtId="0" fontId="26" fillId="0" borderId="7" xfId="0" applyFont="1" applyBorder="1" applyAlignment="1">
      <alignment horizontal="center" vertical="center" wrapText="1"/>
    </xf>
    <xf numFmtId="10" fontId="25" fillId="0" borderId="16" xfId="0" applyNumberFormat="1" applyFont="1" applyBorder="1" applyAlignment="1">
      <alignment horizontal="center"/>
    </xf>
    <xf numFmtId="10" fontId="25" fillId="0" borderId="10" xfId="0" applyNumberFormat="1" applyFont="1" applyBorder="1" applyAlignment="1">
      <alignment horizontal="center"/>
    </xf>
    <xf numFmtId="0" fontId="26" fillId="0" borderId="10" xfId="0" applyFont="1" applyBorder="1" applyAlignment="1">
      <alignment horizontal="center" vertical="center" wrapText="1"/>
    </xf>
    <xf numFmtId="10" fontId="29" fillId="0" borderId="10" xfId="0" applyNumberFormat="1" applyFont="1" applyBorder="1" applyAlignment="1">
      <alignment horizontal="center" vertical="center"/>
    </xf>
    <xf numFmtId="10" fontId="26" fillId="0" borderId="10" xfId="0" applyNumberFormat="1" applyFont="1" applyBorder="1" applyAlignment="1">
      <alignment horizontal="center" vertical="center"/>
    </xf>
    <xf numFmtId="10" fontId="26" fillId="0" borderId="10" xfId="0" applyNumberFormat="1" applyFont="1" applyBorder="1" applyAlignment="1">
      <alignment horizontal="center" vertical="center"/>
    </xf>
    <xf numFmtId="0" fontId="31" fillId="5" borderId="147" xfId="0" applyFont="1" applyFill="1" applyBorder="1" applyAlignment="1">
      <alignment horizontal="center" vertical="center"/>
    </xf>
    <xf numFmtId="0" fontId="26" fillId="5" borderId="22" xfId="0" applyFont="1" applyFill="1" applyBorder="1" applyAlignment="1">
      <alignment horizontal="center" vertical="center"/>
    </xf>
    <xf numFmtId="0" fontId="29" fillId="0" borderId="22" xfId="0" applyFont="1" applyBorder="1" applyAlignment="1">
      <alignment horizontal="center" vertical="center"/>
    </xf>
    <xf numFmtId="0" fontId="26" fillId="12" borderId="140" xfId="0" applyFont="1" applyFill="1" applyBorder="1" applyAlignment="1">
      <alignment horizontal="center" vertical="center"/>
    </xf>
    <xf numFmtId="10" fontId="26" fillId="0" borderId="25" xfId="0" applyNumberFormat="1" applyFont="1" applyBorder="1" applyAlignment="1">
      <alignment horizontal="center"/>
    </xf>
    <xf numFmtId="10" fontId="19" fillId="12" borderId="140" xfId="0" applyNumberFormat="1" applyFont="1" applyFill="1" applyBorder="1" applyAlignment="1">
      <alignment horizontal="center" vertical="center"/>
    </xf>
    <xf numFmtId="10" fontId="26" fillId="0" borderId="15" xfId="0" applyNumberFormat="1" applyFont="1" applyBorder="1" applyAlignment="1">
      <alignment horizontal="center"/>
    </xf>
    <xf numFmtId="10" fontId="26" fillId="4" borderId="145" xfId="0" applyNumberFormat="1" applyFont="1" applyFill="1" applyBorder="1" applyAlignment="1">
      <alignment horizontal="center" vertical="center"/>
    </xf>
    <xf numFmtId="10" fontId="22" fillId="12" borderId="138" xfId="0" applyNumberFormat="1" applyFont="1" applyFill="1" applyBorder="1" applyAlignment="1">
      <alignment horizontal="center" vertical="center" wrapText="1"/>
    </xf>
    <xf numFmtId="10" fontId="29" fillId="4" borderId="22" xfId="0" applyNumberFormat="1" applyFont="1" applyFill="1" applyBorder="1" applyAlignment="1">
      <alignment horizontal="center" vertical="center"/>
    </xf>
    <xf numFmtId="10" fontId="29" fillId="4" borderId="145" xfId="0" applyNumberFormat="1" applyFont="1" applyFill="1" applyBorder="1" applyAlignment="1">
      <alignment horizontal="center" vertical="center"/>
    </xf>
    <xf numFmtId="10" fontId="19" fillId="12" borderId="22" xfId="0" applyNumberFormat="1" applyFont="1" applyFill="1" applyBorder="1" applyAlignment="1">
      <alignment horizontal="center" vertical="center"/>
    </xf>
    <xf numFmtId="0" fontId="32" fillId="2" borderId="149" xfId="0" applyFont="1" applyFill="1" applyBorder="1" applyAlignment="1">
      <alignment horizontal="center" vertical="center"/>
    </xf>
    <xf numFmtId="0" fontId="32" fillId="2" borderId="150" xfId="0" applyFont="1" applyFill="1" applyBorder="1" applyAlignment="1">
      <alignment horizontal="center" vertical="center"/>
    </xf>
    <xf numFmtId="10" fontId="41" fillId="12" borderId="140" xfId="0" applyNumberFormat="1" applyFont="1" applyFill="1" applyBorder="1" applyAlignment="1">
      <alignment horizontal="center" vertical="center" wrapText="1"/>
    </xf>
    <xf numFmtId="0" fontId="25" fillId="3" borderId="151" xfId="0" applyFont="1" applyFill="1" applyBorder="1" applyAlignment="1">
      <alignment horizontal="center" vertical="center"/>
    </xf>
    <xf numFmtId="0" fontId="25" fillId="3" borderId="147" xfId="0" applyFont="1" applyFill="1" applyBorder="1" applyAlignment="1">
      <alignment horizontal="center" vertical="center"/>
    </xf>
    <xf numFmtId="0" fontId="25" fillId="3" borderId="146" xfId="0" applyFont="1" applyFill="1" applyBorder="1" applyAlignment="1">
      <alignment horizontal="center" vertical="center"/>
    </xf>
    <xf numFmtId="0" fontId="25" fillId="3" borderId="140" xfId="0" applyFont="1" applyFill="1" applyBorder="1" applyAlignment="1">
      <alignment horizontal="center" vertical="center" wrapText="1"/>
    </xf>
    <xf numFmtId="0" fontId="25" fillId="6" borderId="95" xfId="0" applyFont="1" applyFill="1" applyBorder="1" applyAlignment="1">
      <alignment horizontal="center" vertical="center" wrapText="1"/>
    </xf>
    <xf numFmtId="0" fontId="25" fillId="3" borderId="138" xfId="0" applyFont="1" applyFill="1" applyBorder="1" applyAlignment="1">
      <alignment horizontal="center" vertical="center"/>
    </xf>
    <xf numFmtId="10" fontId="26" fillId="0" borderId="152" xfId="0" applyNumberFormat="1" applyFont="1" applyBorder="1" applyAlignment="1">
      <alignment horizontal="center" vertical="center"/>
    </xf>
    <xf numFmtId="10" fontId="26" fillId="0" borderId="29" xfId="0" applyNumberFormat="1" applyFont="1" applyBorder="1" applyAlignment="1">
      <alignment horizontal="center" vertical="center"/>
    </xf>
    <xf numFmtId="10" fontId="26" fillId="0" borderId="153" xfId="0" applyNumberFormat="1" applyFont="1" applyBorder="1" applyAlignment="1">
      <alignment horizontal="center" vertical="center"/>
    </xf>
    <xf numFmtId="0" fontId="25" fillId="0" borderId="21" xfId="0" applyFont="1" applyBorder="1" applyAlignment="1">
      <alignment horizontal="center" vertical="center"/>
    </xf>
    <xf numFmtId="0" fontId="25" fillId="0" borderId="22" xfId="0" applyFont="1" applyBorder="1" applyAlignment="1">
      <alignment vertical="center"/>
    </xf>
    <xf numFmtId="10" fontId="26" fillId="0" borderId="154" xfId="0" applyNumberFormat="1" applyFont="1" applyBorder="1" applyAlignment="1">
      <alignment horizontal="center" vertical="center"/>
    </xf>
    <xf numFmtId="0" fontId="26" fillId="0" borderId="20" xfId="0" applyFont="1" applyBorder="1" applyAlignment="1">
      <alignment horizontal="center" vertical="center"/>
    </xf>
    <xf numFmtId="10" fontId="26" fillId="0" borderId="27" xfId="0" applyNumberFormat="1" applyFont="1" applyBorder="1" applyAlignment="1">
      <alignment horizontal="center" vertical="center"/>
    </xf>
    <xf numFmtId="0" fontId="26" fillId="4" borderId="138" xfId="0" applyFont="1" applyFill="1" applyBorder="1" applyAlignment="1">
      <alignment horizontal="center" vertical="center"/>
    </xf>
    <xf numFmtId="0" fontId="25" fillId="0" borderId="19" xfId="0" applyFont="1" applyBorder="1" applyAlignment="1">
      <alignment horizontal="center" vertical="center" wrapText="1"/>
    </xf>
    <xf numFmtId="10" fontId="25" fillId="2" borderId="138" xfId="0" applyNumberFormat="1" applyFont="1" applyFill="1" applyBorder="1" applyAlignment="1">
      <alignment horizontal="center" vertical="center"/>
    </xf>
    <xf numFmtId="10" fontId="26" fillId="0" borderId="155" xfId="0" applyNumberFormat="1" applyFont="1" applyBorder="1" applyAlignment="1">
      <alignment horizontal="center" vertical="center"/>
    </xf>
    <xf numFmtId="0" fontId="25" fillId="0" borderId="16" xfId="0" applyFont="1" applyBorder="1" applyAlignment="1">
      <alignment vertical="center"/>
    </xf>
    <xf numFmtId="0" fontId="26" fillId="4" borderId="140" xfId="0" applyFont="1" applyFill="1" applyBorder="1" applyAlignment="1">
      <alignment horizontal="center" vertical="center"/>
    </xf>
    <xf numFmtId="4" fontId="29" fillId="2" borderId="147" xfId="0" applyNumberFormat="1" applyFont="1" applyFill="1" applyBorder="1" applyAlignment="1">
      <alignment horizontal="center" vertical="center" wrapText="1"/>
    </xf>
    <xf numFmtId="10" fontId="26" fillId="0" borderId="27" xfId="0" applyNumberFormat="1" applyFont="1" applyBorder="1" applyAlignment="1">
      <alignment horizontal="center" vertical="center"/>
    </xf>
    <xf numFmtId="10" fontId="26" fillId="0" borderId="155" xfId="0" applyNumberFormat="1" applyFont="1" applyBorder="1" applyAlignment="1">
      <alignment horizontal="center" vertical="center"/>
    </xf>
    <xf numFmtId="10" fontId="27" fillId="2" borderId="140" xfId="0" applyNumberFormat="1" applyFont="1" applyFill="1" applyBorder="1" applyAlignment="1">
      <alignment horizontal="center" vertical="center"/>
    </xf>
    <xf numFmtId="10" fontId="26" fillId="0" borderId="156" xfId="0" applyNumberFormat="1" applyFont="1" applyBorder="1" applyAlignment="1">
      <alignment horizontal="center" vertical="center"/>
    </xf>
    <xf numFmtId="10" fontId="26" fillId="0" borderId="26" xfId="0" applyNumberFormat="1" applyFont="1" applyBorder="1" applyAlignment="1">
      <alignment horizontal="center" vertical="center"/>
    </xf>
    <xf numFmtId="10" fontId="26" fillId="0" borderId="157" xfId="0" applyNumberFormat="1" applyFont="1" applyBorder="1" applyAlignment="1">
      <alignment horizontal="center" vertical="center"/>
    </xf>
    <xf numFmtId="0" fontId="26" fillId="4" borderId="143" xfId="0" applyFont="1" applyFill="1" applyBorder="1" applyAlignment="1">
      <alignment horizontal="center" vertical="center"/>
    </xf>
    <xf numFmtId="0" fontId="26" fillId="4" borderId="10" xfId="0" applyFont="1" applyFill="1" applyBorder="1" applyAlignment="1">
      <alignment horizontal="center" vertical="center"/>
    </xf>
    <xf numFmtId="10" fontId="26" fillId="4" borderId="10" xfId="0" applyNumberFormat="1" applyFont="1" applyFill="1" applyBorder="1" applyAlignment="1">
      <alignment horizontal="center" vertical="center"/>
    </xf>
    <xf numFmtId="10" fontId="26" fillId="2" borderId="145" xfId="0" applyNumberFormat="1" applyFont="1" applyFill="1" applyBorder="1" applyAlignment="1">
      <alignment horizontal="center" vertical="center"/>
    </xf>
    <xf numFmtId="0" fontId="26" fillId="0" borderId="15" xfId="0" applyFont="1" applyBorder="1" applyAlignment="1">
      <alignment horizontal="center" vertical="center"/>
    </xf>
    <xf numFmtId="0" fontId="40" fillId="0" borderId="0" xfId="0" applyFont="1" applyAlignment="1">
      <alignment horizontal="center" vertical="center" wrapText="1"/>
    </xf>
    <xf numFmtId="0" fontId="2" fillId="0" borderId="0" xfId="0" applyFont="1" applyAlignment="1">
      <alignment vertical="center" wrapText="1"/>
    </xf>
    <xf numFmtId="0" fontId="25" fillId="5" borderId="22" xfId="0" applyFont="1" applyFill="1" applyBorder="1" applyAlignment="1">
      <alignment horizontal="center" vertical="center"/>
    </xf>
    <xf numFmtId="0" fontId="22" fillId="10" borderId="158" xfId="0" applyFont="1" applyFill="1" applyBorder="1" applyAlignment="1">
      <alignment horizontal="center" vertical="center" wrapText="1"/>
    </xf>
    <xf numFmtId="10" fontId="22" fillId="10" borderId="139" xfId="0" applyNumberFormat="1" applyFont="1" applyFill="1" applyBorder="1" applyAlignment="1">
      <alignment horizontal="center" vertical="center"/>
    </xf>
    <xf numFmtId="10" fontId="22" fillId="10" borderId="138" xfId="0" applyNumberFormat="1" applyFont="1" applyFill="1" applyBorder="1" applyAlignment="1">
      <alignment horizontal="center" vertical="center"/>
    </xf>
    <xf numFmtId="10" fontId="26" fillId="2" borderId="70" xfId="0" applyNumberFormat="1" applyFont="1" applyFill="1" applyBorder="1" applyAlignment="1">
      <alignment horizontal="center" vertical="center" wrapText="1"/>
    </xf>
    <xf numFmtId="10" fontId="26" fillId="2" borderId="16" xfId="0" applyNumberFormat="1" applyFont="1" applyFill="1" applyBorder="1" applyAlignment="1">
      <alignment horizontal="center" vertical="center"/>
    </xf>
    <xf numFmtId="0" fontId="38" fillId="0" borderId="10" xfId="0" applyFont="1" applyBorder="1" applyAlignment="1">
      <alignment horizontal="center" vertical="center" wrapText="1"/>
    </xf>
    <xf numFmtId="0" fontId="25" fillId="3" borderId="165" xfId="0" applyFont="1" applyFill="1" applyBorder="1" applyAlignment="1">
      <alignment horizontal="center" vertical="center" wrapText="1"/>
    </xf>
    <xf numFmtId="0" fontId="25" fillId="3" borderId="140" xfId="0" applyFont="1" applyFill="1" applyBorder="1" applyAlignment="1">
      <alignment horizontal="center" vertical="center" wrapText="1"/>
    </xf>
    <xf numFmtId="0" fontId="26" fillId="2" borderId="140" xfId="0" applyFont="1" applyFill="1" applyBorder="1" applyAlignment="1">
      <alignment horizontal="center" vertical="center"/>
    </xf>
    <xf numFmtId="0" fontId="40" fillId="3" borderId="166" xfId="0" applyFont="1" applyFill="1" applyBorder="1" applyAlignment="1">
      <alignment vertical="center" wrapText="1"/>
    </xf>
    <xf numFmtId="10" fontId="25" fillId="2" borderId="22" xfId="0" applyNumberFormat="1" applyFont="1" applyFill="1" applyBorder="1" applyAlignment="1">
      <alignment horizontal="center" vertical="center" wrapText="1"/>
    </xf>
    <xf numFmtId="10" fontId="26" fillId="2" borderId="22" xfId="0" applyNumberFormat="1" applyFont="1" applyFill="1" applyBorder="1" applyAlignment="1">
      <alignment horizontal="right" vertical="center"/>
    </xf>
    <xf numFmtId="10" fontId="26" fillId="10" borderId="140" xfId="0" applyNumberFormat="1" applyFont="1" applyFill="1" applyBorder="1" applyAlignment="1">
      <alignment horizontal="right" vertical="center"/>
    </xf>
    <xf numFmtId="0" fontId="25" fillId="3" borderId="138" xfId="0" applyFont="1" applyFill="1" applyBorder="1" applyAlignment="1">
      <alignment horizontal="center" vertical="center" wrapText="1"/>
    </xf>
    <xf numFmtId="4" fontId="26" fillId="2" borderId="147" xfId="0" applyNumberFormat="1" applyFont="1" applyFill="1" applyBorder="1" applyAlignment="1">
      <alignment horizontal="center" vertical="center" wrapText="1"/>
    </xf>
    <xf numFmtId="0" fontId="29" fillId="0" borderId="20" xfId="0" applyFont="1" applyBorder="1" applyAlignment="1">
      <alignment horizontal="center" vertical="center"/>
    </xf>
    <xf numFmtId="10" fontId="26" fillId="2" borderId="130" xfId="0" applyNumberFormat="1" applyFont="1" applyFill="1" applyBorder="1" applyAlignment="1">
      <alignment horizontal="center" vertical="center" wrapText="1"/>
    </xf>
    <xf numFmtId="10" fontId="27" fillId="2" borderId="130" xfId="0" applyNumberFormat="1" applyFont="1" applyFill="1" applyBorder="1" applyAlignment="1">
      <alignment horizontal="center" vertical="center"/>
    </xf>
    <xf numFmtId="10" fontId="25" fillId="2" borderId="167" xfId="0" applyNumberFormat="1" applyFont="1" applyFill="1" applyBorder="1" applyAlignment="1">
      <alignment horizontal="center" vertical="center" wrapText="1"/>
    </xf>
    <xf numFmtId="10" fontId="40" fillId="0" borderId="123" xfId="0" applyNumberFormat="1" applyFont="1" applyBorder="1" applyAlignment="1">
      <alignment vertical="center" wrapText="1"/>
    </xf>
    <xf numFmtId="10" fontId="29" fillId="2" borderId="115" xfId="0" applyNumberFormat="1" applyFont="1" applyFill="1" applyBorder="1" applyAlignment="1">
      <alignment horizontal="center" vertical="center" wrapText="1"/>
    </xf>
    <xf numFmtId="10" fontId="27" fillId="2" borderId="168" xfId="0" applyNumberFormat="1" applyFont="1" applyFill="1" applyBorder="1" applyAlignment="1">
      <alignment horizontal="center" vertical="center" wrapText="1"/>
    </xf>
    <xf numFmtId="10" fontId="26" fillId="4" borderId="22" xfId="0" applyNumberFormat="1" applyFont="1" applyFill="1" applyBorder="1" applyAlignment="1">
      <alignment horizontal="center" vertical="center" wrapText="1"/>
    </xf>
    <xf numFmtId="0" fontId="25" fillId="6" borderId="16" xfId="0" applyFont="1" applyFill="1" applyBorder="1" applyAlignment="1">
      <alignment horizontal="center" vertical="center" wrapText="1"/>
    </xf>
    <xf numFmtId="0" fontId="32" fillId="2" borderId="130" xfId="0" applyFont="1" applyFill="1" applyBorder="1" applyAlignment="1">
      <alignment horizontal="center" vertical="center"/>
    </xf>
    <xf numFmtId="49" fontId="26" fillId="0" borderId="123" xfId="0" applyNumberFormat="1" applyFont="1" applyBorder="1" applyAlignment="1">
      <alignment horizontal="center" vertical="center" wrapText="1"/>
    </xf>
    <xf numFmtId="0" fontId="26" fillId="0" borderId="0" xfId="0" applyFont="1" applyAlignment="1">
      <alignment vertical="center" wrapText="1"/>
    </xf>
    <xf numFmtId="49" fontId="26" fillId="0" borderId="152" xfId="0" applyNumberFormat="1" applyFont="1" applyBorder="1" applyAlignment="1">
      <alignment horizontal="center" vertical="center" wrapText="1"/>
    </xf>
    <xf numFmtId="10" fontId="26" fillId="2" borderId="140" xfId="0" applyNumberFormat="1" applyFont="1" applyFill="1" applyBorder="1" applyAlignment="1">
      <alignment horizontal="center" vertical="center"/>
    </xf>
    <xf numFmtId="10" fontId="40" fillId="0" borderId="152" xfId="0" applyNumberFormat="1" applyFont="1" applyBorder="1" applyAlignment="1">
      <alignment vertical="center" wrapText="1"/>
    </xf>
    <xf numFmtId="0" fontId="32" fillId="2" borderId="140" xfId="0" applyFont="1" applyFill="1" applyBorder="1" applyAlignment="1">
      <alignment horizontal="center" vertical="center"/>
    </xf>
    <xf numFmtId="10" fontId="26" fillId="0" borderId="152" xfId="0" applyNumberFormat="1" applyFont="1" applyBorder="1" applyAlignment="1">
      <alignment horizontal="center" vertical="center" wrapText="1"/>
    </xf>
    <xf numFmtId="0" fontId="26" fillId="0" borderId="11" xfId="0" applyFont="1" applyBorder="1" applyAlignment="1">
      <alignment horizontal="center" vertical="center" wrapText="1"/>
    </xf>
    <xf numFmtId="10" fontId="26" fillId="0" borderId="152" xfId="0" applyNumberFormat="1" applyFont="1" applyBorder="1" applyAlignment="1">
      <alignment horizontal="center" vertical="center" wrapText="1"/>
    </xf>
    <xf numFmtId="10" fontId="26" fillId="2" borderId="170" xfId="0" applyNumberFormat="1" applyFont="1" applyFill="1" applyBorder="1" applyAlignment="1">
      <alignment horizontal="center" vertical="center" wrapText="1"/>
    </xf>
    <xf numFmtId="10" fontId="26" fillId="4" borderId="123" xfId="0" applyNumberFormat="1" applyFont="1" applyFill="1" applyBorder="1" applyAlignment="1">
      <alignment horizontal="center" vertical="center" wrapText="1"/>
    </xf>
    <xf numFmtId="0" fontId="26" fillId="4" borderId="140" xfId="0" applyFont="1" applyFill="1" applyBorder="1" applyAlignment="1">
      <alignment horizontal="center" vertical="center" wrapText="1"/>
    </xf>
    <xf numFmtId="10" fontId="26" fillId="2" borderId="171" xfId="0" applyNumberFormat="1" applyFont="1" applyFill="1" applyBorder="1" applyAlignment="1">
      <alignment horizontal="center" vertical="center" wrapText="1"/>
    </xf>
    <xf numFmtId="3" fontId="25" fillId="0" borderId="13" xfId="0" applyNumberFormat="1" applyFont="1" applyBorder="1" applyAlignment="1">
      <alignment horizontal="center" vertical="center" wrapText="1"/>
    </xf>
    <xf numFmtId="49" fontId="26" fillId="0" borderId="71" xfId="0" applyNumberFormat="1" applyFont="1" applyBorder="1" applyAlignment="1">
      <alignment horizontal="center" vertical="center" wrapText="1"/>
    </xf>
    <xf numFmtId="10" fontId="25" fillId="0" borderId="22" xfId="0" applyNumberFormat="1" applyFont="1" applyBorder="1" applyAlignment="1">
      <alignment horizontal="center" vertical="center" wrapText="1"/>
    </xf>
    <xf numFmtId="10" fontId="40" fillId="0" borderId="71" xfId="0" applyNumberFormat="1" applyFont="1" applyBorder="1" applyAlignment="1">
      <alignment vertical="center" wrapText="1"/>
    </xf>
    <xf numFmtId="0" fontId="25" fillId="0" borderId="0" xfId="0" applyFont="1" applyAlignment="1">
      <alignment horizontal="center" vertical="center" wrapText="1"/>
    </xf>
    <xf numFmtId="10" fontId="29" fillId="2" borderId="172" xfId="0" applyNumberFormat="1" applyFont="1" applyFill="1" applyBorder="1" applyAlignment="1">
      <alignment horizontal="center" vertical="center" wrapText="1"/>
    </xf>
    <xf numFmtId="0" fontId="26" fillId="4" borderId="22" xfId="0" applyFont="1" applyFill="1" applyBorder="1" applyAlignment="1">
      <alignment vertical="center" wrapText="1"/>
    </xf>
    <xf numFmtId="0" fontId="26" fillId="0" borderId="22" xfId="0" applyFont="1" applyBorder="1" applyAlignment="1">
      <alignment vertical="center" wrapText="1"/>
    </xf>
    <xf numFmtId="10" fontId="29" fillId="2" borderId="166" xfId="0" applyNumberFormat="1" applyFont="1" applyFill="1" applyBorder="1" applyAlignment="1">
      <alignment horizontal="center" vertical="center" wrapText="1"/>
    </xf>
    <xf numFmtId="10" fontId="26" fillId="2" borderId="174" xfId="0" applyNumberFormat="1" applyFont="1" applyFill="1" applyBorder="1" applyAlignment="1">
      <alignment horizontal="center" vertical="center" wrapText="1"/>
    </xf>
    <xf numFmtId="10" fontId="26" fillId="0" borderId="10" xfId="0" applyNumberFormat="1" applyFont="1" applyBorder="1" applyAlignment="1">
      <alignment horizontal="center" vertical="center" wrapText="1"/>
    </xf>
    <xf numFmtId="10" fontId="26" fillId="4" borderId="123" xfId="0" applyNumberFormat="1" applyFont="1" applyFill="1" applyBorder="1" applyAlignment="1">
      <alignment horizontal="center" vertical="center" wrapText="1"/>
    </xf>
    <xf numFmtId="10" fontId="26" fillId="2" borderId="175" xfId="0" applyNumberFormat="1" applyFont="1" applyFill="1" applyBorder="1" applyAlignment="1">
      <alignment horizontal="center" vertical="center" wrapText="1"/>
    </xf>
    <xf numFmtId="0" fontId="28" fillId="0" borderId="10" xfId="0" applyFont="1" applyBorder="1" applyAlignment="1">
      <alignment horizontal="center" vertical="center" wrapText="1"/>
    </xf>
    <xf numFmtId="10" fontId="29" fillId="2" borderId="176" xfId="0" applyNumberFormat="1" applyFont="1" applyFill="1" applyBorder="1" applyAlignment="1">
      <alignment horizontal="center" vertical="center" wrapText="1"/>
    </xf>
    <xf numFmtId="49" fontId="26" fillId="0" borderId="27" xfId="0" applyNumberFormat="1" applyFont="1" applyBorder="1" applyAlignment="1">
      <alignment horizontal="center" vertical="center" wrapText="1"/>
    </xf>
    <xf numFmtId="10" fontId="40" fillId="0" borderId="27" xfId="0" applyNumberFormat="1" applyFont="1" applyBorder="1" applyAlignment="1">
      <alignment vertical="center" wrapText="1"/>
    </xf>
    <xf numFmtId="0" fontId="40" fillId="0" borderId="27" xfId="0" applyFont="1" applyBorder="1" applyAlignment="1">
      <alignment vertical="center" wrapText="1"/>
    </xf>
    <xf numFmtId="49" fontId="26" fillId="4" borderId="27" xfId="0" applyNumberFormat="1" applyFont="1" applyFill="1" applyBorder="1" applyAlignment="1">
      <alignment horizontal="center" vertical="center" wrapText="1"/>
    </xf>
    <xf numFmtId="10" fontId="26" fillId="4" borderId="27" xfId="0" applyNumberFormat="1" applyFont="1" applyFill="1" applyBorder="1" applyAlignment="1">
      <alignment horizontal="center" vertical="center" wrapText="1"/>
    </xf>
    <xf numFmtId="10" fontId="26" fillId="2" borderId="160" xfId="0" applyNumberFormat="1" applyFont="1" applyFill="1" applyBorder="1" applyAlignment="1">
      <alignment horizontal="center" vertical="center" wrapText="1"/>
    </xf>
    <xf numFmtId="10" fontId="26" fillId="4" borderId="27" xfId="0" applyNumberFormat="1" applyFont="1" applyFill="1" applyBorder="1" applyAlignment="1">
      <alignment horizontal="center" vertical="center" wrapText="1"/>
    </xf>
    <xf numFmtId="10" fontId="26" fillId="2" borderId="178" xfId="0" applyNumberFormat="1" applyFont="1" applyFill="1" applyBorder="1" applyAlignment="1">
      <alignment horizontal="center" vertical="center" wrapText="1"/>
    </xf>
    <xf numFmtId="10" fontId="29" fillId="4" borderId="27" xfId="0" applyNumberFormat="1" applyFont="1" applyFill="1" applyBorder="1" applyAlignment="1">
      <alignment horizontal="center" vertical="center" wrapText="1"/>
    </xf>
    <xf numFmtId="10" fontId="35" fillId="4" borderId="27" xfId="0" applyNumberFormat="1" applyFont="1" applyFill="1" applyBorder="1" applyAlignment="1">
      <alignment horizontal="center" vertical="center" wrapText="1"/>
    </xf>
    <xf numFmtId="10" fontId="35" fillId="4" borderId="27" xfId="0" applyNumberFormat="1" applyFont="1" applyFill="1" applyBorder="1" applyAlignment="1">
      <alignment horizontal="center" vertical="center" wrapText="1"/>
    </xf>
    <xf numFmtId="10" fontId="27" fillId="7" borderId="6" xfId="0" applyNumberFormat="1" applyFont="1" applyFill="1" applyBorder="1" applyAlignment="1">
      <alignment horizontal="center" vertical="center" wrapText="1"/>
    </xf>
    <xf numFmtId="0" fontId="40" fillId="2" borderId="7" xfId="0" applyFont="1" applyFill="1" applyBorder="1" applyAlignment="1">
      <alignment vertical="center" wrapText="1"/>
    </xf>
    <xf numFmtId="49" fontId="26" fillId="2" borderId="27" xfId="0" applyNumberFormat="1" applyFont="1" applyFill="1" applyBorder="1" applyAlignment="1">
      <alignment horizontal="center" vertical="center" wrapText="1"/>
    </xf>
    <xf numFmtId="0" fontId="26" fillId="2" borderId="130" xfId="0" applyFont="1" applyFill="1" applyBorder="1" applyAlignment="1">
      <alignment horizontal="center" vertical="center" wrapText="1"/>
    </xf>
    <xf numFmtId="168" fontId="26" fillId="2" borderId="22" xfId="0" applyNumberFormat="1" applyFont="1" applyFill="1" applyBorder="1" applyAlignment="1">
      <alignment horizontal="center" vertical="center" wrapText="1"/>
    </xf>
    <xf numFmtId="10" fontId="26" fillId="2" borderId="55" xfId="0" applyNumberFormat="1" applyFont="1" applyFill="1" applyBorder="1" applyAlignment="1">
      <alignment horizontal="center" vertical="center" wrapText="1"/>
    </xf>
    <xf numFmtId="10" fontId="27" fillId="7" borderId="33" xfId="0" applyNumberFormat="1" applyFont="1" applyFill="1" applyBorder="1" applyAlignment="1">
      <alignment horizontal="center" vertical="center" wrapText="1"/>
    </xf>
    <xf numFmtId="0" fontId="25" fillId="5" borderId="0" xfId="0" applyFont="1" applyFill="1" applyAlignment="1">
      <alignment horizontal="center" vertical="center" wrapText="1"/>
    </xf>
    <xf numFmtId="10" fontId="26" fillId="2" borderId="179" xfId="0" applyNumberFormat="1" applyFont="1" applyFill="1" applyBorder="1" applyAlignment="1">
      <alignment horizontal="center" vertical="center" wrapText="1"/>
    </xf>
    <xf numFmtId="0" fontId="25" fillId="3" borderId="0" xfId="0" applyFont="1" applyFill="1" applyAlignment="1">
      <alignment horizontal="center" vertical="center" wrapText="1"/>
    </xf>
    <xf numFmtId="0" fontId="26" fillId="2" borderId="140" xfId="0" applyFont="1" applyFill="1" applyBorder="1" applyAlignment="1">
      <alignment horizontal="center" vertical="center" wrapText="1"/>
    </xf>
    <xf numFmtId="0" fontId="40" fillId="3" borderId="6" xfId="0" applyFont="1" applyFill="1" applyBorder="1" applyAlignment="1">
      <alignment vertical="center" wrapText="1"/>
    </xf>
    <xf numFmtId="0" fontId="25" fillId="3" borderId="91" xfId="0" applyFont="1" applyFill="1" applyBorder="1" applyAlignment="1">
      <alignment horizontal="center" vertical="center" wrapText="1"/>
    </xf>
    <xf numFmtId="0" fontId="25" fillId="3" borderId="70" xfId="0" applyFont="1" applyFill="1" applyBorder="1" applyAlignment="1">
      <alignment horizontal="center" vertical="center" wrapText="1"/>
    </xf>
    <xf numFmtId="10" fontId="29" fillId="2" borderId="180" xfId="0" applyNumberFormat="1" applyFont="1" applyFill="1" applyBorder="1" applyAlignment="1">
      <alignment horizontal="center" vertical="center" wrapText="1"/>
    </xf>
    <xf numFmtId="0" fontId="40" fillId="3" borderId="166" xfId="0" applyFont="1" applyFill="1" applyBorder="1" applyAlignment="1">
      <alignment vertical="center" wrapText="1"/>
    </xf>
    <xf numFmtId="0" fontId="25" fillId="3" borderId="146" xfId="0" applyFont="1" applyFill="1" applyBorder="1" applyAlignment="1">
      <alignment horizontal="center" vertical="center" wrapText="1"/>
    </xf>
    <xf numFmtId="168" fontId="26" fillId="0" borderId="10" xfId="0" applyNumberFormat="1" applyFont="1" applyBorder="1" applyAlignment="1">
      <alignment horizontal="center" vertical="center" wrapText="1"/>
    </xf>
    <xf numFmtId="10" fontId="26" fillId="0" borderId="182" xfId="0" applyNumberFormat="1" applyFont="1" applyBorder="1" applyAlignment="1">
      <alignment horizontal="center" vertical="center" wrapText="1"/>
    </xf>
    <xf numFmtId="9" fontId="25" fillId="0" borderId="13" xfId="0" applyNumberFormat="1" applyFont="1" applyBorder="1" applyAlignment="1">
      <alignment horizontal="center" vertical="center" wrapText="1"/>
    </xf>
    <xf numFmtId="0" fontId="25" fillId="0" borderId="13" xfId="0" applyFont="1" applyBorder="1" applyAlignment="1">
      <alignment horizontal="center" vertical="center" wrapText="1"/>
    </xf>
    <xf numFmtId="10" fontId="40" fillId="0" borderId="10" xfId="0" applyNumberFormat="1" applyFont="1" applyBorder="1" applyAlignment="1">
      <alignment vertical="center" wrapText="1"/>
    </xf>
    <xf numFmtId="10" fontId="29" fillId="2" borderId="140" xfId="0" applyNumberFormat="1" applyFont="1" applyFill="1" applyBorder="1" applyAlignment="1">
      <alignment horizontal="center" vertical="center" wrapText="1"/>
    </xf>
    <xf numFmtId="10" fontId="27" fillId="2" borderId="166" xfId="0" applyNumberFormat="1" applyFont="1" applyFill="1" applyBorder="1" applyAlignment="1">
      <alignment horizontal="center" vertical="center" wrapText="1"/>
    </xf>
    <xf numFmtId="10" fontId="26" fillId="4" borderId="174" xfId="0" applyNumberFormat="1" applyFont="1" applyFill="1" applyBorder="1" applyAlignment="1">
      <alignment horizontal="center" vertical="center" wrapText="1"/>
    </xf>
    <xf numFmtId="10" fontId="26" fillId="4" borderId="183" xfId="0" applyNumberFormat="1" applyFont="1" applyFill="1" applyBorder="1" applyAlignment="1">
      <alignment horizontal="center" vertical="center" wrapText="1"/>
    </xf>
    <xf numFmtId="168" fontId="25" fillId="0" borderId="10" xfId="0" applyNumberFormat="1" applyFont="1" applyBorder="1" applyAlignment="1">
      <alignment vertical="center" wrapText="1"/>
    </xf>
    <xf numFmtId="168" fontId="25" fillId="0" borderId="0" xfId="0" applyNumberFormat="1" applyFont="1" applyAlignment="1">
      <alignment horizontal="center" vertical="center" wrapText="1"/>
    </xf>
    <xf numFmtId="10" fontId="40" fillId="0" borderId="55" xfId="0" applyNumberFormat="1" applyFont="1" applyBorder="1" applyAlignment="1">
      <alignment vertical="center" wrapText="1"/>
    </xf>
    <xf numFmtId="10" fontId="40" fillId="0" borderId="84" xfId="0" applyNumberFormat="1" applyFont="1" applyBorder="1" applyAlignment="1">
      <alignment vertical="center" wrapText="1"/>
    </xf>
    <xf numFmtId="0" fontId="25" fillId="6" borderId="145" xfId="0" applyFont="1" applyFill="1" applyBorder="1" applyAlignment="1">
      <alignment horizontal="center" vertical="center" wrapText="1"/>
    </xf>
    <xf numFmtId="0" fontId="26" fillId="0" borderId="0" xfId="0" applyFont="1" applyAlignment="1">
      <alignment horizontal="center" vertical="center" wrapText="1"/>
    </xf>
    <xf numFmtId="10" fontId="26" fillId="4" borderId="22" xfId="0" applyNumberFormat="1" applyFont="1" applyFill="1" applyBorder="1" applyAlignment="1">
      <alignment horizontal="center" vertical="center" wrapText="1"/>
    </xf>
    <xf numFmtId="10" fontId="40" fillId="0" borderId="152" xfId="0" applyNumberFormat="1" applyFont="1" applyBorder="1" applyAlignment="1">
      <alignment vertical="center" wrapText="1"/>
    </xf>
    <xf numFmtId="0" fontId="26" fillId="0" borderId="13" xfId="0" applyFont="1" applyBorder="1" applyAlignment="1">
      <alignment horizontal="center" vertical="center" wrapText="1"/>
    </xf>
    <xf numFmtId="0" fontId="26" fillId="4" borderId="22" xfId="0" applyFont="1" applyFill="1" applyBorder="1" applyAlignment="1">
      <alignment horizontal="center" vertical="center" wrapText="1"/>
    </xf>
    <xf numFmtId="10" fontId="26" fillId="2" borderId="123" xfId="0" applyNumberFormat="1" applyFont="1" applyFill="1" applyBorder="1" applyAlignment="1">
      <alignment horizontal="center" vertical="center" wrapText="1"/>
    </xf>
    <xf numFmtId="10" fontId="26" fillId="2" borderId="184" xfId="0" applyNumberFormat="1" applyFont="1" applyFill="1" applyBorder="1" applyAlignment="1">
      <alignment horizontal="center" vertical="center" wrapText="1"/>
    </xf>
    <xf numFmtId="0" fontId="40" fillId="2" borderId="112" xfId="0" applyFont="1" applyFill="1" applyBorder="1" applyAlignment="1">
      <alignment vertical="center" wrapText="1"/>
    </xf>
    <xf numFmtId="49" fontId="26" fillId="2" borderId="27" xfId="0" applyNumberFormat="1" applyFont="1" applyFill="1" applyBorder="1" applyAlignment="1">
      <alignment horizontal="center" vertical="center" wrapText="1"/>
    </xf>
    <xf numFmtId="0" fontId="25" fillId="3" borderId="186" xfId="0" applyFont="1" applyFill="1" applyBorder="1" applyAlignment="1">
      <alignment horizontal="center" vertical="center" wrapText="1"/>
    </xf>
    <xf numFmtId="0" fontId="26" fillId="2" borderId="22" xfId="0" applyFont="1" applyFill="1" applyBorder="1" applyAlignment="1">
      <alignment horizontal="center" vertical="center" wrapText="1"/>
    </xf>
    <xf numFmtId="10" fontId="26" fillId="2" borderId="187" xfId="0" applyNumberFormat="1" applyFont="1" applyFill="1" applyBorder="1" applyAlignment="1">
      <alignment horizontal="center" vertical="center" wrapText="1"/>
    </xf>
    <xf numFmtId="10" fontId="29" fillId="2" borderId="188" xfId="0" applyNumberFormat="1" applyFont="1" applyFill="1" applyBorder="1" applyAlignment="1">
      <alignment horizontal="center" vertical="center" wrapText="1"/>
    </xf>
    <xf numFmtId="10" fontId="40" fillId="0" borderId="27" xfId="0" applyNumberFormat="1" applyFont="1" applyBorder="1" applyAlignment="1">
      <alignment vertical="center" wrapText="1"/>
    </xf>
    <xf numFmtId="0" fontId="25" fillId="3" borderId="138" xfId="0" applyFont="1" applyFill="1" applyBorder="1" applyAlignment="1">
      <alignment horizontal="center" vertical="center" wrapText="1"/>
    </xf>
    <xf numFmtId="9" fontId="25" fillId="0" borderId="22" xfId="0" applyNumberFormat="1" applyFont="1" applyBorder="1" applyAlignment="1">
      <alignment horizontal="right" vertical="center" wrapText="1"/>
    </xf>
    <xf numFmtId="0" fontId="40" fillId="2" borderId="130" xfId="0" applyFont="1" applyFill="1" applyBorder="1" applyAlignment="1">
      <alignment vertical="center" wrapText="1"/>
    </xf>
    <xf numFmtId="49" fontId="26" fillId="2" borderId="152" xfId="0" applyNumberFormat="1" applyFont="1" applyFill="1" applyBorder="1" applyAlignment="1">
      <alignment horizontal="center" vertical="center" wrapText="1"/>
    </xf>
    <xf numFmtId="10" fontId="26" fillId="2" borderId="189" xfId="0" applyNumberFormat="1" applyFont="1" applyFill="1" applyBorder="1" applyAlignment="1">
      <alignment horizontal="center" vertical="center" wrapText="1"/>
    </xf>
    <xf numFmtId="0" fontId="40" fillId="2" borderId="115" xfId="0" applyFont="1" applyFill="1" applyBorder="1" applyAlignment="1">
      <alignment vertical="center" wrapText="1"/>
    </xf>
    <xf numFmtId="49" fontId="26" fillId="2" borderId="60" xfId="0" applyNumberFormat="1" applyFont="1" applyFill="1" applyBorder="1" applyAlignment="1">
      <alignment horizontal="center" vertical="center" wrapText="1"/>
    </xf>
    <xf numFmtId="10" fontId="27" fillId="7" borderId="168" xfId="0" applyNumberFormat="1" applyFont="1" applyFill="1" applyBorder="1" applyAlignment="1">
      <alignment horizontal="center" vertical="center" wrapText="1"/>
    </xf>
    <xf numFmtId="0" fontId="25" fillId="3" borderId="67" xfId="0" applyFont="1" applyFill="1" applyBorder="1" applyAlignment="1">
      <alignment horizontal="center" vertical="center" wrapText="1"/>
    </xf>
    <xf numFmtId="10" fontId="26" fillId="0" borderId="10" xfId="0" applyNumberFormat="1" applyFont="1" applyBorder="1" applyAlignment="1">
      <alignment horizontal="center" vertical="center" wrapText="1"/>
    </xf>
    <xf numFmtId="10" fontId="29" fillId="2" borderId="143" xfId="0" applyNumberFormat="1" applyFont="1" applyFill="1" applyBorder="1" applyAlignment="1">
      <alignment horizontal="center" vertical="center" wrapText="1"/>
    </xf>
    <xf numFmtId="0" fontId="25" fillId="6" borderId="70" xfId="0" applyFont="1" applyFill="1" applyBorder="1" applyAlignment="1">
      <alignment horizontal="center" vertical="center" wrapText="1"/>
    </xf>
    <xf numFmtId="49" fontId="26" fillId="0" borderId="71" xfId="0" applyNumberFormat="1" applyFont="1" applyBorder="1" applyAlignment="1">
      <alignment horizontal="center" vertical="center" wrapText="1"/>
    </xf>
    <xf numFmtId="10" fontId="29" fillId="2" borderId="161" xfId="0" applyNumberFormat="1" applyFont="1" applyFill="1" applyBorder="1" applyAlignment="1">
      <alignment horizontal="center" vertical="center" wrapText="1"/>
    </xf>
    <xf numFmtId="0" fontId="40" fillId="2" borderId="190" xfId="0" applyFont="1" applyFill="1" applyBorder="1" applyAlignment="1">
      <alignment vertical="center" wrapText="1"/>
    </xf>
    <xf numFmtId="49" fontId="26" fillId="2" borderId="174" xfId="0" applyNumberFormat="1" applyFont="1" applyFill="1" applyBorder="1" applyAlignment="1">
      <alignment horizontal="center" vertical="center" wrapText="1"/>
    </xf>
    <xf numFmtId="49" fontId="26" fillId="2" borderId="191" xfId="0" applyNumberFormat="1" applyFont="1" applyFill="1" applyBorder="1" applyAlignment="1">
      <alignment horizontal="center" vertical="center" wrapText="1"/>
    </xf>
    <xf numFmtId="0" fontId="25" fillId="3" borderId="98" xfId="0" applyFont="1" applyFill="1" applyBorder="1" applyAlignment="1">
      <alignment horizontal="center" vertical="center" wrapText="1"/>
    </xf>
    <xf numFmtId="10" fontId="40" fillId="0" borderId="182" xfId="0" applyNumberFormat="1" applyFont="1" applyBorder="1" applyAlignment="1">
      <alignment vertical="center" wrapText="1"/>
    </xf>
    <xf numFmtId="168" fontId="25" fillId="0" borderId="22" xfId="0" applyNumberFormat="1" applyFont="1" applyBorder="1" applyAlignment="1">
      <alignment vertical="center" wrapText="1"/>
    </xf>
    <xf numFmtId="9" fontId="25" fillId="0" borderId="9" xfId="0" applyNumberFormat="1" applyFont="1" applyBorder="1" applyAlignment="1">
      <alignment horizontal="center" vertical="center" wrapText="1"/>
    </xf>
    <xf numFmtId="10" fontId="26" fillId="0" borderId="182" xfId="0" applyNumberFormat="1" applyFont="1" applyBorder="1" applyAlignment="1">
      <alignment horizontal="center" vertical="center" wrapText="1"/>
    </xf>
    <xf numFmtId="10" fontId="26" fillId="0" borderId="68" xfId="0" applyNumberFormat="1" applyFont="1" applyBorder="1" applyAlignment="1">
      <alignment horizontal="center"/>
    </xf>
    <xf numFmtId="10" fontId="40" fillId="0" borderId="29" xfId="0" applyNumberFormat="1" applyFont="1" applyBorder="1" applyAlignment="1">
      <alignment vertical="center" wrapText="1"/>
    </xf>
    <xf numFmtId="10" fontId="40" fillId="0" borderId="29" xfId="0" applyNumberFormat="1" applyFont="1" applyBorder="1" applyAlignment="1">
      <alignment vertical="center" wrapText="1"/>
    </xf>
    <xf numFmtId="10" fontId="25" fillId="2" borderId="69" xfId="0" applyNumberFormat="1" applyFont="1" applyFill="1" applyBorder="1" applyAlignment="1">
      <alignment horizontal="center" vertical="center" wrapText="1"/>
    </xf>
    <xf numFmtId="49" fontId="26" fillId="0" borderId="154" xfId="0" applyNumberFormat="1" applyFont="1" applyBorder="1" applyAlignment="1">
      <alignment horizontal="center" vertical="center" wrapText="1"/>
    </xf>
    <xf numFmtId="10" fontId="27" fillId="2" borderId="87" xfId="0" applyNumberFormat="1" applyFont="1" applyFill="1" applyBorder="1" applyAlignment="1">
      <alignment horizontal="center" vertical="center" wrapText="1"/>
    </xf>
    <xf numFmtId="4" fontId="26" fillId="0" borderId="68" xfId="0" applyNumberFormat="1" applyFont="1" applyBorder="1" applyAlignment="1">
      <alignment horizontal="center" vertical="center" wrapText="1"/>
    </xf>
    <xf numFmtId="3" fontId="26" fillId="0" borderId="68" xfId="0" applyNumberFormat="1" applyFont="1" applyBorder="1" applyAlignment="1">
      <alignment horizontal="center" vertical="center" wrapText="1"/>
    </xf>
    <xf numFmtId="3" fontId="26" fillId="0" borderId="68" xfId="0" applyNumberFormat="1" applyFont="1" applyBorder="1" applyAlignment="1">
      <alignment horizontal="center" vertical="center" wrapText="1"/>
    </xf>
    <xf numFmtId="4" fontId="26" fillId="2" borderId="68" xfId="0" applyNumberFormat="1" applyFont="1" applyFill="1" applyBorder="1" applyAlignment="1">
      <alignment horizontal="center" vertical="center" wrapText="1"/>
    </xf>
    <xf numFmtId="4" fontId="29" fillId="0" borderId="74" xfId="0" applyNumberFormat="1" applyFont="1" applyBorder="1" applyAlignment="1">
      <alignment horizontal="center" vertical="center" wrapText="1"/>
    </xf>
    <xf numFmtId="10" fontId="29" fillId="0" borderId="74" xfId="0" applyNumberFormat="1" applyFont="1" applyBorder="1" applyAlignment="1">
      <alignment horizontal="center" vertical="center" wrapText="1"/>
    </xf>
    <xf numFmtId="4" fontId="29" fillId="0" borderId="74" xfId="0" applyNumberFormat="1" applyFont="1" applyBorder="1" applyAlignment="1">
      <alignment horizontal="center" vertical="center" wrapText="1"/>
    </xf>
    <xf numFmtId="4" fontId="29" fillId="2" borderId="74" xfId="0" applyNumberFormat="1" applyFont="1" applyFill="1" applyBorder="1" applyAlignment="1">
      <alignment horizontal="center" vertical="center" wrapText="1"/>
    </xf>
    <xf numFmtId="0" fontId="25" fillId="0" borderId="22" xfId="0" applyFont="1" applyBorder="1"/>
    <xf numFmtId="3" fontId="25" fillId="4" borderId="22" xfId="0" applyNumberFormat="1" applyFont="1" applyFill="1" applyBorder="1" applyAlignment="1"/>
    <xf numFmtId="10" fontId="2" fillId="0" borderId="0" xfId="0" applyNumberFormat="1" applyFont="1"/>
    <xf numFmtId="3" fontId="25" fillId="4" borderId="13" xfId="0" applyNumberFormat="1" applyFont="1" applyFill="1" applyBorder="1" applyAlignment="1">
      <alignment horizontal="center"/>
    </xf>
    <xf numFmtId="0" fontId="25" fillId="0" borderId="10" xfId="0" applyFont="1" applyBorder="1"/>
    <xf numFmtId="49" fontId="26" fillId="0" borderId="74" xfId="0" applyNumberFormat="1" applyFont="1" applyBorder="1" applyAlignment="1">
      <alignment horizontal="center" vertical="center" wrapText="1"/>
    </xf>
    <xf numFmtId="9" fontId="26" fillId="0" borderId="52" xfId="0" applyNumberFormat="1" applyFont="1" applyBorder="1" applyAlignment="1">
      <alignment horizontal="center" vertical="center" wrapText="1"/>
    </xf>
    <xf numFmtId="9" fontId="26" fillId="0" borderId="68" xfId="0" applyNumberFormat="1" applyFont="1" applyBorder="1" applyAlignment="1">
      <alignment horizontal="center"/>
    </xf>
    <xf numFmtId="9" fontId="26" fillId="0" borderId="26" xfId="0" applyNumberFormat="1" applyFont="1" applyBorder="1" applyAlignment="1">
      <alignment horizontal="center" vertical="center" wrapText="1"/>
    </xf>
    <xf numFmtId="10" fontId="40" fillId="0" borderId="27" xfId="0" applyNumberFormat="1" applyFont="1" applyBorder="1" applyAlignment="1">
      <alignment horizontal="right" vertical="center" wrapText="1"/>
    </xf>
    <xf numFmtId="49" fontId="26" fillId="2" borderId="192" xfId="0" applyNumberFormat="1" applyFont="1" applyFill="1" applyBorder="1" applyAlignment="1">
      <alignment horizontal="center" vertical="center" wrapText="1"/>
    </xf>
    <xf numFmtId="3" fontId="21" fillId="0" borderId="22" xfId="0" applyNumberFormat="1" applyFont="1" applyBorder="1" applyAlignment="1">
      <alignment vertical="center" wrapText="1"/>
    </xf>
    <xf numFmtId="3" fontId="21" fillId="0" borderId="22" xfId="0" applyNumberFormat="1" applyFont="1" applyBorder="1" applyAlignment="1">
      <alignment vertical="center" wrapText="1"/>
    </xf>
    <xf numFmtId="3" fontId="25" fillId="4" borderId="13" xfId="0" applyNumberFormat="1" applyFont="1" applyFill="1" applyBorder="1" applyAlignment="1">
      <alignment horizontal="center" vertical="center" wrapText="1"/>
    </xf>
    <xf numFmtId="0" fontId="25" fillId="0" borderId="10" xfId="0" applyFont="1" applyBorder="1" applyAlignment="1">
      <alignment vertical="center" wrapText="1"/>
    </xf>
    <xf numFmtId="10" fontId="26" fillId="4" borderId="140" xfId="0" applyNumberFormat="1" applyFont="1" applyFill="1" applyBorder="1" applyAlignment="1">
      <alignment horizontal="center" vertical="center" wrapText="1"/>
    </xf>
    <xf numFmtId="10" fontId="26" fillId="2" borderId="114" xfId="0" applyNumberFormat="1" applyFont="1" applyFill="1" applyBorder="1" applyAlignment="1">
      <alignment horizontal="center" vertical="center" wrapText="1"/>
    </xf>
    <xf numFmtId="10" fontId="26" fillId="2" borderId="114" xfId="0" applyNumberFormat="1" applyFont="1" applyFill="1" applyBorder="1" applyAlignment="1">
      <alignment horizontal="center" vertical="center" wrapText="1"/>
    </xf>
    <xf numFmtId="0" fontId="25" fillId="3" borderId="138" xfId="0" applyFont="1" applyFill="1" applyBorder="1" applyAlignment="1">
      <alignment horizontal="center"/>
    </xf>
    <xf numFmtId="10" fontId="27" fillId="2" borderId="193" xfId="0" applyNumberFormat="1" applyFont="1" applyFill="1" applyBorder="1" applyAlignment="1">
      <alignment horizontal="center" vertical="center" wrapText="1"/>
    </xf>
    <xf numFmtId="0" fontId="25" fillId="3" borderId="138" xfId="0" applyFont="1" applyFill="1" applyBorder="1" applyAlignment="1">
      <alignment horizontal="center"/>
    </xf>
    <xf numFmtId="10" fontId="26" fillId="0" borderId="52" xfId="0" applyNumberFormat="1" applyFont="1" applyBorder="1" applyAlignment="1">
      <alignment horizontal="center"/>
    </xf>
    <xf numFmtId="3" fontId="21" fillId="0" borderId="22" xfId="0" applyNumberFormat="1" applyFont="1" applyBorder="1" applyAlignment="1"/>
    <xf numFmtId="10" fontId="29" fillId="0" borderId="154" xfId="0" applyNumberFormat="1" applyFont="1" applyBorder="1" applyAlignment="1">
      <alignment horizontal="center"/>
    </xf>
    <xf numFmtId="10" fontId="29" fillId="0" borderId="27" xfId="0" applyNumberFormat="1" applyFont="1" applyBorder="1" applyAlignment="1">
      <alignment horizontal="center"/>
    </xf>
    <xf numFmtId="10" fontId="26" fillId="0" borderId="154" xfId="0" applyNumberFormat="1" applyFont="1" applyBorder="1" applyAlignment="1">
      <alignment horizontal="center"/>
    </xf>
    <xf numFmtId="10" fontId="26" fillId="5" borderId="27" xfId="0" applyNumberFormat="1" applyFont="1" applyFill="1" applyBorder="1" applyAlignment="1">
      <alignment horizontal="center" vertical="center" wrapText="1"/>
    </xf>
    <xf numFmtId="0" fontId="21" fillId="0" borderId="22" xfId="0" applyFont="1" applyBorder="1"/>
    <xf numFmtId="0" fontId="21" fillId="0" borderId="22" xfId="0" applyFont="1" applyBorder="1" applyAlignment="1">
      <alignment horizontal="center"/>
    </xf>
    <xf numFmtId="0" fontId="26" fillId="0" borderId="0" xfId="0" applyFont="1" applyAlignment="1">
      <alignment horizontal="center"/>
    </xf>
    <xf numFmtId="0" fontId="26" fillId="4" borderId="22" xfId="0" applyFont="1" applyFill="1" applyBorder="1" applyAlignment="1">
      <alignment horizontal="center"/>
    </xf>
    <xf numFmtId="10" fontId="29" fillId="0" borderId="154" xfId="0" applyNumberFormat="1" applyFont="1" applyBorder="1" applyAlignment="1">
      <alignment horizontal="center" vertical="center" wrapText="1"/>
    </xf>
    <xf numFmtId="10" fontId="26" fillId="4" borderId="22" xfId="0" applyNumberFormat="1" applyFont="1" applyFill="1" applyBorder="1" applyAlignment="1">
      <alignment horizontal="center"/>
    </xf>
    <xf numFmtId="10" fontId="26" fillId="0" borderId="154" xfId="0" applyNumberFormat="1" applyFont="1" applyBorder="1" applyAlignment="1">
      <alignment horizontal="center" vertical="center" wrapText="1"/>
    </xf>
    <xf numFmtId="10" fontId="26" fillId="2" borderId="147" xfId="0" applyNumberFormat="1" applyFont="1" applyFill="1" applyBorder="1" applyAlignment="1">
      <alignment horizontal="right"/>
    </xf>
    <xf numFmtId="0" fontId="26" fillId="0" borderId="13" xfId="0" applyFont="1" applyBorder="1" applyAlignment="1">
      <alignment horizontal="center"/>
    </xf>
    <xf numFmtId="0" fontId="26" fillId="2" borderId="22" xfId="0" applyFont="1" applyFill="1" applyBorder="1" applyAlignment="1">
      <alignment horizontal="center"/>
    </xf>
    <xf numFmtId="9" fontId="26" fillId="2" borderId="22" xfId="0" applyNumberFormat="1" applyFont="1" applyFill="1" applyBorder="1" applyAlignment="1">
      <alignment horizontal="center"/>
    </xf>
    <xf numFmtId="10" fontId="26" fillId="2" borderId="22" xfId="0" applyNumberFormat="1" applyFont="1" applyFill="1" applyBorder="1" applyAlignment="1">
      <alignment horizontal="right"/>
    </xf>
    <xf numFmtId="0" fontId="26" fillId="2" borderId="140" xfId="0" applyFont="1" applyFill="1" applyBorder="1" applyAlignment="1">
      <alignment horizontal="center"/>
    </xf>
    <xf numFmtId="10" fontId="26" fillId="7" borderId="140" xfId="0" applyNumberFormat="1" applyFont="1" applyFill="1" applyBorder="1" applyAlignment="1">
      <alignment horizontal="right"/>
    </xf>
    <xf numFmtId="0" fontId="21" fillId="0" borderId="22" xfId="0" applyFont="1" applyBorder="1" applyAlignment="1">
      <alignment vertical="center" wrapText="1"/>
    </xf>
    <xf numFmtId="10" fontId="21" fillId="0" borderId="22" xfId="0" applyNumberFormat="1" applyFont="1" applyBorder="1" applyAlignment="1">
      <alignment horizontal="center" vertical="center" wrapText="1"/>
    </xf>
    <xf numFmtId="9" fontId="25" fillId="0" borderId="13" xfId="0" applyNumberFormat="1" applyFont="1" applyBorder="1" applyAlignment="1">
      <alignment horizontal="center" vertical="center" wrapText="1"/>
    </xf>
    <xf numFmtId="9" fontId="26" fillId="0" borderId="10" xfId="0" applyNumberFormat="1" applyFont="1" applyBorder="1" applyAlignment="1">
      <alignment horizontal="center" vertical="center" wrapText="1"/>
    </xf>
    <xf numFmtId="10" fontId="26" fillId="13" borderId="140" xfId="0" applyNumberFormat="1" applyFont="1" applyFill="1" applyBorder="1" applyAlignment="1">
      <alignment horizontal="center" vertical="center" wrapText="1"/>
    </xf>
    <xf numFmtId="9" fontId="26" fillId="2" borderId="22" xfId="0" applyNumberFormat="1" applyFont="1" applyFill="1" applyBorder="1" applyAlignment="1">
      <alignment horizontal="center" vertical="center" wrapText="1"/>
    </xf>
    <xf numFmtId="10" fontId="26" fillId="2" borderId="140" xfId="0" applyNumberFormat="1" applyFont="1" applyFill="1" applyBorder="1" applyAlignment="1">
      <alignment horizontal="center" vertical="center" wrapText="1"/>
    </xf>
    <xf numFmtId="10" fontId="25" fillId="4" borderId="22" xfId="0" applyNumberFormat="1" applyFont="1" applyFill="1" applyBorder="1" applyAlignment="1">
      <alignment horizontal="right"/>
    </xf>
    <xf numFmtId="10" fontId="25" fillId="0" borderId="0" xfId="0" applyNumberFormat="1" applyFont="1" applyAlignment="1">
      <alignment horizontal="center" vertical="center" wrapText="1"/>
    </xf>
    <xf numFmtId="0" fontId="26" fillId="0" borderId="22" xfId="0" applyFont="1" applyBorder="1" applyAlignment="1">
      <alignment horizontal="center" vertical="center" wrapText="1"/>
    </xf>
    <xf numFmtId="10" fontId="26" fillId="0" borderId="22" xfId="0" applyNumberFormat="1" applyFont="1" applyBorder="1" applyAlignment="1">
      <alignment horizontal="center" vertical="center" wrapText="1"/>
    </xf>
    <xf numFmtId="10" fontId="26" fillId="0" borderId="68" xfId="0" applyNumberFormat="1" applyFont="1" applyBorder="1" applyAlignment="1">
      <alignment horizontal="center" wrapText="1"/>
    </xf>
    <xf numFmtId="10" fontId="26" fillId="0" borderId="52" xfId="0" applyNumberFormat="1" applyFont="1" applyBorder="1" applyAlignment="1">
      <alignment horizontal="center" wrapText="1"/>
    </xf>
    <xf numFmtId="168" fontId="26" fillId="2" borderId="140" xfId="0" applyNumberFormat="1" applyFont="1" applyFill="1" applyBorder="1" applyAlignment="1">
      <alignment horizontal="center" vertical="center" wrapText="1"/>
    </xf>
    <xf numFmtId="10" fontId="40" fillId="0" borderId="72" xfId="0" applyNumberFormat="1" applyFont="1" applyBorder="1"/>
    <xf numFmtId="10" fontId="40" fillId="0" borderId="71" xfId="0" applyNumberFormat="1" applyFont="1" applyBorder="1"/>
    <xf numFmtId="10" fontId="26" fillId="0" borderId="29" xfId="0" applyNumberFormat="1" applyFont="1" applyBorder="1" applyAlignment="1">
      <alignment horizontal="center" wrapText="1"/>
    </xf>
    <xf numFmtId="10" fontId="26" fillId="0" borderId="152" xfId="0" applyNumberFormat="1" applyFont="1" applyBorder="1" applyAlignment="1">
      <alignment horizontal="center" wrapText="1"/>
    </xf>
    <xf numFmtId="0" fontId="26" fillId="3" borderId="138" xfId="0" applyFont="1" applyFill="1" applyBorder="1" applyAlignment="1">
      <alignment horizontal="center" vertical="center" wrapText="1"/>
    </xf>
    <xf numFmtId="0" fontId="26" fillId="0" borderId="10" xfId="0" applyFont="1" applyBorder="1" applyAlignment="1">
      <alignment horizontal="center" vertical="center" wrapText="1"/>
    </xf>
    <xf numFmtId="10" fontId="26" fillId="4" borderId="22" xfId="0" applyNumberFormat="1" applyFont="1" applyFill="1" applyBorder="1" applyAlignment="1">
      <alignment horizontal="center"/>
    </xf>
    <xf numFmtId="0" fontId="26" fillId="4" borderId="22" xfId="0" applyFont="1" applyFill="1" applyBorder="1" applyAlignment="1">
      <alignment horizontal="center"/>
    </xf>
    <xf numFmtId="10" fontId="26" fillId="0" borderId="28" xfId="0" applyNumberFormat="1" applyFont="1" applyBorder="1" applyAlignment="1">
      <alignment horizontal="center" vertical="center" wrapText="1"/>
    </xf>
    <xf numFmtId="10" fontId="26" fillId="2" borderId="69" xfId="0" applyNumberFormat="1" applyFont="1" applyFill="1" applyBorder="1" applyAlignment="1">
      <alignment horizontal="center" vertical="center" wrapText="1"/>
    </xf>
    <xf numFmtId="10" fontId="26" fillId="0" borderId="10" xfId="0" applyNumberFormat="1" applyFont="1" applyBorder="1" applyAlignment="1">
      <alignment horizontal="center"/>
    </xf>
    <xf numFmtId="0" fontId="0" fillId="0" borderId="0" xfId="0" applyFont="1" applyAlignment="1">
      <alignment vertical="center" wrapText="1"/>
    </xf>
    <xf numFmtId="10" fontId="26" fillId="2" borderId="125" xfId="0" applyNumberFormat="1" applyFont="1" applyFill="1" applyBorder="1" applyAlignment="1">
      <alignment horizontal="center" vertical="center" wrapText="1"/>
    </xf>
    <xf numFmtId="10" fontId="29" fillId="2" borderId="194" xfId="0" applyNumberFormat="1" applyFont="1" applyFill="1" applyBorder="1" applyAlignment="1">
      <alignment horizontal="center" vertical="center" wrapText="1"/>
    </xf>
    <xf numFmtId="0" fontId="2" fillId="4" borderId="8" xfId="0" applyFont="1" applyFill="1" applyBorder="1"/>
    <xf numFmtId="10" fontId="26" fillId="4" borderId="0" xfId="0" applyNumberFormat="1" applyFont="1" applyFill="1" applyAlignment="1">
      <alignment horizontal="center" vertical="center" wrapText="1"/>
    </xf>
    <xf numFmtId="9" fontId="25" fillId="0" borderId="0" xfId="0" applyNumberFormat="1" applyFont="1" applyAlignment="1">
      <alignment horizontal="center" vertical="center" wrapText="1"/>
    </xf>
    <xf numFmtId="10" fontId="26" fillId="0" borderId="20" xfId="0" applyNumberFormat="1" applyFont="1" applyBorder="1" applyAlignment="1">
      <alignment horizontal="center"/>
    </xf>
    <xf numFmtId="10" fontId="29" fillId="4" borderId="0" xfId="0" applyNumberFormat="1" applyFont="1" applyFill="1" applyAlignment="1">
      <alignment horizontal="center" vertical="center" wrapText="1"/>
    </xf>
    <xf numFmtId="10" fontId="26" fillId="10" borderId="68" xfId="0" applyNumberFormat="1" applyFont="1" applyFill="1" applyBorder="1" applyAlignment="1">
      <alignment horizontal="center" vertical="center" wrapText="1"/>
    </xf>
    <xf numFmtId="10" fontId="26" fillId="4" borderId="125" xfId="0" applyNumberFormat="1" applyFont="1" applyFill="1" applyBorder="1" applyAlignment="1">
      <alignment horizontal="center" vertical="center" wrapText="1"/>
    </xf>
    <xf numFmtId="0" fontId="25" fillId="3" borderId="129" xfId="0" applyFont="1" applyFill="1" applyBorder="1" applyAlignment="1">
      <alignment horizontal="center" vertical="center" wrapText="1"/>
    </xf>
    <xf numFmtId="10" fontId="26" fillId="4" borderId="26" xfId="0" applyNumberFormat="1" applyFont="1" applyFill="1" applyBorder="1" applyAlignment="1">
      <alignment horizontal="center" vertical="center" wrapText="1"/>
    </xf>
    <xf numFmtId="10" fontId="40" fillId="0" borderId="52" xfId="0" applyNumberFormat="1" applyFont="1" applyBorder="1" applyAlignment="1">
      <alignment horizontal="center" vertical="center"/>
    </xf>
    <xf numFmtId="10" fontId="26" fillId="0" borderId="195" xfId="0" applyNumberFormat="1" applyFont="1" applyBorder="1" applyAlignment="1">
      <alignment horizontal="center" vertical="center" wrapText="1"/>
    </xf>
    <xf numFmtId="0" fontId="0" fillId="0" borderId="0" xfId="0" applyFont="1" applyAlignment="1">
      <alignment horizontal="center" vertical="center" wrapText="1"/>
    </xf>
    <xf numFmtId="10" fontId="26" fillId="2" borderId="196" xfId="0" applyNumberFormat="1" applyFont="1" applyFill="1" applyBorder="1" applyAlignment="1">
      <alignment horizontal="right"/>
    </xf>
    <xf numFmtId="10" fontId="26" fillId="2" borderId="22" xfId="0" applyNumberFormat="1" applyFont="1" applyFill="1" applyBorder="1" applyAlignment="1">
      <alignment horizontal="center"/>
    </xf>
    <xf numFmtId="10" fontId="26" fillId="7" borderId="147" xfId="0" applyNumberFormat="1" applyFont="1" applyFill="1" applyBorder="1" applyAlignment="1">
      <alignment horizontal="right"/>
    </xf>
    <xf numFmtId="10" fontId="26" fillId="0" borderId="195" xfId="0" applyNumberFormat="1" applyFont="1" applyBorder="1" applyAlignment="1">
      <alignment horizontal="center" wrapText="1"/>
    </xf>
    <xf numFmtId="10" fontId="26" fillId="2" borderId="53" xfId="0" applyNumberFormat="1" applyFont="1" applyFill="1" applyBorder="1" applyAlignment="1">
      <alignment horizontal="center" vertical="center" wrapText="1"/>
    </xf>
    <xf numFmtId="10" fontId="40" fillId="0" borderId="52" xfId="0" applyNumberFormat="1" applyFont="1" applyBorder="1"/>
    <xf numFmtId="10" fontId="40" fillId="0" borderId="152" xfId="0" applyNumberFormat="1" applyFont="1" applyBorder="1"/>
    <xf numFmtId="0" fontId="23" fillId="8" borderId="63" xfId="0" applyFont="1" applyFill="1" applyBorder="1" applyAlignment="1">
      <alignment horizontal="center" vertical="center" wrapText="1"/>
    </xf>
    <xf numFmtId="0" fontId="23" fillId="8" borderId="63" xfId="0" applyFont="1" applyFill="1" applyBorder="1" applyAlignment="1">
      <alignment horizontal="center" vertical="center" wrapText="1"/>
    </xf>
    <xf numFmtId="0" fontId="23" fillId="8" borderId="64" xfId="0" applyFont="1" applyFill="1" applyBorder="1" applyAlignment="1">
      <alignment horizontal="center" vertical="center" wrapText="1"/>
    </xf>
    <xf numFmtId="0" fontId="23" fillId="8" borderId="201" xfId="0" applyFont="1" applyFill="1" applyBorder="1" applyAlignment="1">
      <alignment horizontal="center" vertical="center" wrapText="1"/>
    </xf>
    <xf numFmtId="0" fontId="23" fillId="8" borderId="202" xfId="0" applyFont="1" applyFill="1" applyBorder="1" applyAlignment="1">
      <alignment horizontal="center" vertical="center" wrapText="1"/>
    </xf>
    <xf numFmtId="0" fontId="23" fillId="8" borderId="203" xfId="0" applyFont="1" applyFill="1" applyBorder="1" applyAlignment="1">
      <alignment horizontal="center" vertical="center" wrapText="1"/>
    </xf>
    <xf numFmtId="0" fontId="0" fillId="0" borderId="53" xfId="0" applyFont="1" applyBorder="1" applyAlignment="1">
      <alignment horizontal="left" vertical="center" wrapText="1"/>
    </xf>
    <xf numFmtId="169" fontId="0" fillId="0" borderId="53" xfId="0" applyNumberFormat="1" applyFont="1" applyBorder="1" applyAlignment="1">
      <alignment horizontal="center" vertical="center"/>
    </xf>
    <xf numFmtId="169" fontId="23" fillId="0" borderId="54" xfId="0" applyNumberFormat="1" applyFont="1" applyBorder="1" applyAlignment="1">
      <alignment horizontal="center" vertical="center"/>
    </xf>
    <xf numFmtId="0" fontId="0" fillId="0" borderId="207" xfId="0" applyFont="1" applyBorder="1" applyAlignment="1">
      <alignment horizontal="left" vertical="center" wrapText="1"/>
    </xf>
    <xf numFmtId="169" fontId="0" fillId="0" borderId="207" xfId="0" applyNumberFormat="1" applyFont="1" applyBorder="1" applyAlignment="1">
      <alignment horizontal="center" vertical="center"/>
    </xf>
    <xf numFmtId="169" fontId="23" fillId="0" borderId="208" xfId="0" applyNumberFormat="1" applyFont="1" applyBorder="1" applyAlignment="1">
      <alignment horizontal="center" vertical="center"/>
    </xf>
    <xf numFmtId="0" fontId="0" fillId="0" borderId="207" xfId="0" applyFont="1" applyBorder="1" applyAlignment="1">
      <alignment horizontal="left" vertical="center" wrapText="1"/>
    </xf>
    <xf numFmtId="0" fontId="0" fillId="0" borderId="209" xfId="0" applyFont="1" applyBorder="1" applyAlignment="1">
      <alignment horizontal="left" vertical="center" wrapText="1"/>
    </xf>
    <xf numFmtId="169" fontId="0" fillId="0" borderId="209" xfId="0" applyNumberFormat="1" applyFont="1" applyBorder="1" applyAlignment="1">
      <alignment horizontal="center" vertical="center"/>
    </xf>
    <xf numFmtId="169" fontId="23" fillId="0" borderId="210" xfId="0" applyNumberFormat="1" applyFont="1" applyBorder="1" applyAlignment="1">
      <alignment horizontal="center" vertical="center"/>
    </xf>
    <xf numFmtId="10" fontId="26" fillId="0" borderId="26" xfId="0" applyNumberFormat="1" applyFont="1" applyBorder="1" applyAlignment="1">
      <alignment horizontal="center" vertical="center" wrapText="1"/>
    </xf>
    <xf numFmtId="0" fontId="25" fillId="6" borderId="22" xfId="0" applyFont="1" applyFill="1" applyBorder="1" applyAlignment="1">
      <alignment horizontal="center" vertical="center" wrapText="1"/>
    </xf>
    <xf numFmtId="49" fontId="26" fillId="0" borderId="211" xfId="0" applyNumberFormat="1" applyFont="1" applyBorder="1" applyAlignment="1">
      <alignment horizontal="center" vertical="center" wrapText="1"/>
    </xf>
    <xf numFmtId="49" fontId="26" fillId="0" borderId="68" xfId="0" applyNumberFormat="1" applyFont="1" applyBorder="1" applyAlignment="1">
      <alignment horizontal="center" vertical="center" wrapText="1"/>
    </xf>
    <xf numFmtId="0" fontId="25" fillId="0" borderId="52" xfId="0" applyFont="1" applyBorder="1" applyAlignment="1">
      <alignment horizontal="center" vertical="center" wrapText="1"/>
    </xf>
    <xf numFmtId="0" fontId="25" fillId="0" borderId="68" xfId="0" applyFont="1" applyBorder="1" applyAlignment="1">
      <alignment horizontal="center" vertical="center" wrapText="1"/>
    </xf>
    <xf numFmtId="0" fontId="25" fillId="0" borderId="68" xfId="0" applyFont="1" applyBorder="1" applyAlignment="1">
      <alignment horizontal="center" vertical="center" wrapText="1"/>
    </xf>
    <xf numFmtId="10" fontId="26" fillId="2" borderId="68" xfId="0" applyNumberFormat="1" applyFont="1" applyFill="1" applyBorder="1" applyAlignment="1">
      <alignment horizontal="center" vertical="center" wrapText="1"/>
    </xf>
    <xf numFmtId="10" fontId="26" fillId="0" borderId="212" xfId="0" applyNumberFormat="1" applyFont="1" applyBorder="1" applyAlignment="1">
      <alignment horizontal="center" vertical="center" wrapText="1"/>
    </xf>
    <xf numFmtId="10" fontId="26" fillId="2" borderId="69" xfId="0" applyNumberFormat="1" applyFont="1" applyFill="1" applyBorder="1" applyAlignment="1">
      <alignment horizontal="center" vertical="center" wrapText="1"/>
    </xf>
    <xf numFmtId="10" fontId="26" fillId="4" borderId="138" xfId="0" applyNumberFormat="1" applyFont="1" applyFill="1" applyBorder="1" applyAlignment="1">
      <alignment horizontal="center"/>
    </xf>
    <xf numFmtId="10" fontId="26" fillId="4" borderId="139" xfId="0" applyNumberFormat="1" applyFont="1" applyFill="1" applyBorder="1" applyAlignment="1">
      <alignment horizontal="center"/>
    </xf>
    <xf numFmtId="10" fontId="26" fillId="4" borderId="140" xfId="0" applyNumberFormat="1" applyFont="1" applyFill="1" applyBorder="1" applyAlignment="1">
      <alignment horizontal="center"/>
    </xf>
    <xf numFmtId="10" fontId="26" fillId="4" borderId="146" xfId="0" applyNumberFormat="1" applyFont="1" applyFill="1" applyBorder="1" applyAlignment="1">
      <alignment horizontal="center"/>
    </xf>
    <xf numFmtId="10" fontId="29" fillId="0" borderId="10" xfId="0" applyNumberFormat="1" applyFont="1" applyBorder="1" applyAlignment="1">
      <alignment horizontal="center"/>
    </xf>
    <xf numFmtId="10" fontId="26" fillId="4" borderId="140" xfId="0" applyNumberFormat="1" applyFont="1" applyFill="1" applyBorder="1" applyAlignment="1">
      <alignment horizontal="center"/>
    </xf>
    <xf numFmtId="10" fontId="26" fillId="0" borderId="10" xfId="0" applyNumberFormat="1" applyFont="1" applyBorder="1" applyAlignment="1">
      <alignment horizontal="center"/>
    </xf>
    <xf numFmtId="0" fontId="0" fillId="0" borderId="63" xfId="0" applyFont="1" applyBorder="1" applyAlignment="1">
      <alignment horizontal="left" vertical="center" wrapText="1"/>
    </xf>
    <xf numFmtId="169" fontId="0" fillId="0" borderId="63" xfId="0" applyNumberFormat="1" applyFont="1" applyBorder="1" applyAlignment="1">
      <alignment horizontal="center" vertical="center"/>
    </xf>
    <xf numFmtId="169" fontId="23" fillId="0" borderId="64" xfId="0" applyNumberFormat="1" applyFont="1" applyBorder="1" applyAlignment="1">
      <alignment horizontal="center" vertical="center"/>
    </xf>
    <xf numFmtId="0" fontId="44" fillId="9" borderId="214" xfId="0" applyFont="1" applyFill="1" applyBorder="1" applyAlignment="1">
      <alignment horizontal="center" vertical="center"/>
    </xf>
    <xf numFmtId="0" fontId="44" fillId="9" borderId="215" xfId="0" applyFont="1" applyFill="1" applyBorder="1" applyAlignment="1">
      <alignment horizontal="center" vertical="center"/>
    </xf>
    <xf numFmtId="169" fontId="44" fillId="9" borderId="202" xfId="0" applyNumberFormat="1" applyFont="1" applyFill="1" applyBorder="1" applyAlignment="1">
      <alignment horizontal="center" vertical="center"/>
    </xf>
    <xf numFmtId="169" fontId="44" fillId="9" borderId="203" xfId="0" applyNumberFormat="1" applyFont="1" applyFill="1" applyBorder="1" applyAlignment="1">
      <alignment horizontal="center" vertical="center"/>
    </xf>
    <xf numFmtId="10" fontId="26" fillId="4" borderId="146" xfId="0" applyNumberFormat="1" applyFont="1" applyFill="1" applyBorder="1" applyAlignment="1">
      <alignment horizontal="center"/>
    </xf>
    <xf numFmtId="169" fontId="0" fillId="0" borderId="0" xfId="0" applyNumberFormat="1" applyFont="1"/>
    <xf numFmtId="10" fontId="26" fillId="0" borderId="52" xfId="0" applyNumberFormat="1" applyFont="1" applyBorder="1" applyAlignment="1">
      <alignment horizontal="center" vertical="center" wrapText="1"/>
    </xf>
    <xf numFmtId="10" fontId="26" fillId="0" borderId="68" xfId="0" applyNumberFormat="1" applyFont="1" applyBorder="1" applyAlignment="1">
      <alignment horizontal="center" vertical="center" wrapText="1"/>
    </xf>
    <xf numFmtId="10" fontId="26" fillId="0" borderId="68" xfId="0" applyNumberFormat="1" applyFont="1" applyBorder="1" applyAlignment="1">
      <alignment horizontal="center" vertical="center" wrapText="1"/>
    </xf>
    <xf numFmtId="10" fontId="26" fillId="2" borderId="69" xfId="0" applyNumberFormat="1" applyFont="1" applyFill="1" applyBorder="1" applyAlignment="1">
      <alignment horizontal="center" vertical="center" wrapText="1"/>
    </xf>
    <xf numFmtId="10" fontId="26" fillId="4" borderId="10" xfId="0" applyNumberFormat="1" applyFont="1" applyFill="1" applyBorder="1" applyAlignment="1">
      <alignment horizontal="center"/>
    </xf>
    <xf numFmtId="10" fontId="26" fillId="4" borderId="22" xfId="0" applyNumberFormat="1" applyFont="1" applyFill="1" applyBorder="1" applyAlignment="1">
      <alignment horizontal="center"/>
    </xf>
    <xf numFmtId="10" fontId="26" fillId="4" borderId="13" xfId="0" applyNumberFormat="1" applyFont="1" applyFill="1" applyBorder="1" applyAlignment="1">
      <alignment horizontal="center"/>
    </xf>
    <xf numFmtId="10" fontId="26" fillId="4" borderId="10" xfId="0" applyNumberFormat="1" applyFont="1" applyFill="1" applyBorder="1" applyAlignment="1">
      <alignment horizontal="center"/>
    </xf>
    <xf numFmtId="10" fontId="26" fillId="4" borderId="22" xfId="0" applyNumberFormat="1" applyFont="1" applyFill="1" applyBorder="1" applyAlignment="1">
      <alignment horizontal="center"/>
    </xf>
    <xf numFmtId="10" fontId="26" fillId="4" borderId="13" xfId="0" applyNumberFormat="1" applyFont="1" applyFill="1" applyBorder="1" applyAlignment="1">
      <alignment horizontal="center"/>
    </xf>
    <xf numFmtId="10" fontId="26" fillId="4" borderId="10" xfId="0" applyNumberFormat="1" applyFont="1" applyFill="1" applyBorder="1" applyAlignment="1">
      <alignment horizontal="center"/>
    </xf>
    <xf numFmtId="10" fontId="26" fillId="4" borderId="20" xfId="0" applyNumberFormat="1" applyFont="1" applyFill="1" applyBorder="1" applyAlignment="1">
      <alignment horizontal="center"/>
    </xf>
    <xf numFmtId="10" fontId="26" fillId="4" borderId="0" xfId="0" applyNumberFormat="1" applyFont="1" applyFill="1" applyAlignment="1">
      <alignment horizontal="center"/>
    </xf>
    <xf numFmtId="10" fontId="26" fillId="0" borderId="22" xfId="0" applyNumberFormat="1" applyFont="1" applyBorder="1" applyAlignment="1">
      <alignment horizontal="center"/>
    </xf>
    <xf numFmtId="10" fontId="29" fillId="0" borderId="22" xfId="0" applyNumberFormat="1" applyFont="1" applyBorder="1" applyAlignment="1">
      <alignment horizontal="center"/>
    </xf>
    <xf numFmtId="10" fontId="29" fillId="0" borderId="20" xfId="0" applyNumberFormat="1" applyFont="1" applyBorder="1" applyAlignment="1">
      <alignment horizontal="center"/>
    </xf>
    <xf numFmtId="10" fontId="29" fillId="0" borderId="20" xfId="0" applyNumberFormat="1" applyFont="1" applyBorder="1" applyAlignment="1">
      <alignment horizontal="center"/>
    </xf>
    <xf numFmtId="10" fontId="26" fillId="0" borderId="15" xfId="0" applyNumberFormat="1" applyFont="1" applyBorder="1" applyAlignment="1">
      <alignment horizontal="center"/>
    </xf>
    <xf numFmtId="10" fontId="25" fillId="0" borderId="8" xfId="0" applyNumberFormat="1" applyFont="1" applyBorder="1" applyAlignment="1">
      <alignment horizontal="center" vertical="center" wrapText="1"/>
    </xf>
    <xf numFmtId="10" fontId="26" fillId="4" borderId="20" xfId="0" applyNumberFormat="1" applyFont="1" applyFill="1" applyBorder="1" applyAlignment="1">
      <alignment horizontal="center"/>
    </xf>
    <xf numFmtId="10" fontId="26" fillId="4" borderId="19" xfId="0" applyNumberFormat="1" applyFont="1" applyFill="1" applyBorder="1" applyAlignment="1">
      <alignment horizontal="center"/>
    </xf>
    <xf numFmtId="10" fontId="45" fillId="4" borderId="0" xfId="0" applyNumberFormat="1" applyFont="1" applyFill="1"/>
    <xf numFmtId="10" fontId="26" fillId="5" borderId="68" xfId="0" applyNumberFormat="1" applyFont="1" applyFill="1" applyBorder="1" applyAlignment="1">
      <alignment horizontal="center" vertical="center" wrapText="1"/>
    </xf>
    <xf numFmtId="10" fontId="29" fillId="4" borderId="10" xfId="0" applyNumberFormat="1" applyFont="1" applyFill="1" applyBorder="1" applyAlignment="1">
      <alignment horizontal="center"/>
    </xf>
    <xf numFmtId="10" fontId="29" fillId="5" borderId="74" xfId="0" applyNumberFormat="1" applyFont="1" applyFill="1" applyBorder="1" applyAlignment="1">
      <alignment horizontal="center" vertical="center" wrapText="1"/>
    </xf>
    <xf numFmtId="10" fontId="29" fillId="0" borderId="10" xfId="0" applyNumberFormat="1" applyFont="1" applyBorder="1" applyAlignment="1">
      <alignment horizontal="center"/>
    </xf>
    <xf numFmtId="10" fontId="26" fillId="2" borderId="217" xfId="0" applyNumberFormat="1" applyFont="1" applyFill="1" applyBorder="1" applyAlignment="1">
      <alignment horizontal="center" vertical="center" wrapText="1"/>
    </xf>
    <xf numFmtId="10" fontId="29" fillId="2" borderId="218" xfId="0" applyNumberFormat="1" applyFont="1" applyFill="1" applyBorder="1" applyAlignment="1">
      <alignment horizontal="center" vertical="center" wrapText="1"/>
    </xf>
    <xf numFmtId="10" fontId="26" fillId="0" borderId="25" xfId="0" applyNumberFormat="1" applyFont="1" applyBorder="1" applyAlignment="1">
      <alignment horizontal="center"/>
    </xf>
    <xf numFmtId="10" fontId="26" fillId="4" borderId="11" xfId="0" applyNumberFormat="1" applyFont="1" applyFill="1" applyBorder="1" applyAlignment="1">
      <alignment horizontal="center"/>
    </xf>
    <xf numFmtId="10" fontId="26" fillId="4" borderId="7" xfId="0" applyNumberFormat="1" applyFont="1" applyFill="1" applyBorder="1" applyAlignment="1">
      <alignment horizontal="center"/>
    </xf>
    <xf numFmtId="10" fontId="26" fillId="2" borderId="102" xfId="0" applyNumberFormat="1" applyFont="1" applyFill="1" applyBorder="1" applyAlignment="1">
      <alignment horizontal="center" vertical="center" wrapText="1"/>
    </xf>
    <xf numFmtId="10" fontId="46" fillId="4" borderId="0" xfId="0" applyNumberFormat="1" applyFont="1" applyFill="1"/>
    <xf numFmtId="10" fontId="29" fillId="2" borderId="219" xfId="0" applyNumberFormat="1" applyFont="1" applyFill="1" applyBorder="1" applyAlignment="1">
      <alignment horizontal="center" vertical="center" wrapText="1"/>
    </xf>
    <xf numFmtId="10" fontId="27" fillId="7" borderId="220" xfId="0" applyNumberFormat="1" applyFont="1" applyFill="1" applyBorder="1" applyAlignment="1">
      <alignment horizontal="center" vertical="center" wrapText="1"/>
    </xf>
    <xf numFmtId="0" fontId="25" fillId="3" borderId="7" xfId="0" applyFont="1" applyFill="1" applyBorder="1" applyAlignment="1">
      <alignment horizontal="center"/>
    </xf>
    <xf numFmtId="0" fontId="21" fillId="3" borderId="7" xfId="0" applyFont="1" applyFill="1" applyBorder="1" applyAlignment="1">
      <alignment horizontal="center"/>
    </xf>
    <xf numFmtId="0" fontId="25" fillId="3" borderId="0" xfId="0" applyFont="1" applyFill="1" applyAlignment="1">
      <alignment horizontal="center"/>
    </xf>
    <xf numFmtId="0" fontId="25" fillId="3" borderId="7" xfId="0" applyFont="1" applyFill="1" applyBorder="1" applyAlignment="1">
      <alignment horizontal="center"/>
    </xf>
    <xf numFmtId="0" fontId="25" fillId="3" borderId="7" xfId="0" applyFont="1" applyFill="1" applyBorder="1" applyAlignment="1">
      <alignment horizontal="center"/>
    </xf>
    <xf numFmtId="0" fontId="0" fillId="0" borderId="0" xfId="0" applyFont="1" applyAlignment="1"/>
    <xf numFmtId="0" fontId="25" fillId="0" borderId="22" xfId="0" applyFont="1" applyBorder="1" applyAlignment="1">
      <alignment horizontal="center"/>
    </xf>
    <xf numFmtId="0" fontId="7" fillId="0" borderId="22" xfId="0" applyFont="1" applyBorder="1" applyAlignment="1">
      <alignment horizontal="center"/>
    </xf>
    <xf numFmtId="10" fontId="26" fillId="0" borderId="22" xfId="0" applyNumberFormat="1" applyFont="1" applyBorder="1" applyAlignment="1">
      <alignment horizontal="center"/>
    </xf>
    <xf numFmtId="10" fontId="26" fillId="0" borderId="22" xfId="0" applyNumberFormat="1" applyFont="1" applyBorder="1" applyAlignment="1">
      <alignment horizontal="center"/>
    </xf>
    <xf numFmtId="10" fontId="29" fillId="2" borderId="19" xfId="0" applyNumberFormat="1" applyFont="1" applyFill="1" applyBorder="1" applyAlignment="1">
      <alignment horizontal="center"/>
    </xf>
    <xf numFmtId="10" fontId="25" fillId="0" borderId="22" xfId="0" applyNumberFormat="1" applyFont="1" applyBorder="1" applyAlignment="1">
      <alignment horizontal="center"/>
    </xf>
    <xf numFmtId="10" fontId="25" fillId="2" borderId="20" xfId="0" applyNumberFormat="1" applyFont="1" applyFill="1" applyBorder="1" applyAlignment="1">
      <alignment horizontal="center"/>
    </xf>
    <xf numFmtId="10" fontId="26" fillId="0" borderId="10" xfId="0" applyNumberFormat="1" applyFont="1" applyBorder="1" applyAlignment="1">
      <alignment horizontal="center"/>
    </xf>
    <xf numFmtId="10" fontId="29" fillId="2" borderId="13" xfId="0" applyNumberFormat="1" applyFont="1" applyFill="1" applyBorder="1" applyAlignment="1">
      <alignment horizontal="center"/>
    </xf>
    <xf numFmtId="10" fontId="25" fillId="2" borderId="10" xfId="0" applyNumberFormat="1" applyFont="1" applyFill="1" applyBorder="1" applyAlignment="1">
      <alignment horizontal="center"/>
    </xf>
    <xf numFmtId="0" fontId="40" fillId="0" borderId="11" xfId="0" applyFont="1" applyBorder="1" applyAlignment="1"/>
    <xf numFmtId="0" fontId="7" fillId="0" borderId="7" xfId="0" applyFont="1" applyBorder="1" applyAlignment="1"/>
    <xf numFmtId="0" fontId="40" fillId="0" borderId="7" xfId="0" applyFont="1" applyBorder="1" applyAlignment="1"/>
    <xf numFmtId="0" fontId="23" fillId="0" borderId="7" xfId="0" applyFont="1" applyBorder="1" applyAlignment="1"/>
    <xf numFmtId="0" fontId="23" fillId="0" borderId="7" xfId="0" applyFont="1" applyBorder="1" applyAlignment="1">
      <alignment horizontal="center"/>
    </xf>
    <xf numFmtId="10" fontId="25" fillId="0" borderId="20" xfId="0" applyNumberFormat="1" applyFont="1" applyBorder="1" applyAlignment="1">
      <alignment horizontal="center"/>
    </xf>
    <xf numFmtId="0" fontId="29" fillId="0" borderId="22" xfId="0" applyFont="1" applyBorder="1" applyAlignment="1">
      <alignment horizontal="center"/>
    </xf>
    <xf numFmtId="0" fontId="29" fillId="0" borderId="13" xfId="0" applyFont="1" applyBorder="1" applyAlignment="1">
      <alignment horizontal="center"/>
    </xf>
    <xf numFmtId="0" fontId="29" fillId="0" borderId="22" xfId="0" applyFont="1" applyBorder="1" applyAlignment="1">
      <alignment horizontal="center"/>
    </xf>
    <xf numFmtId="0" fontId="29" fillId="2" borderId="13" xfId="0" applyFont="1" applyFill="1" applyBorder="1" applyAlignment="1">
      <alignment horizontal="center"/>
    </xf>
    <xf numFmtId="10" fontId="27" fillId="0" borderId="10" xfId="0" applyNumberFormat="1" applyFont="1" applyBorder="1" applyAlignment="1">
      <alignment horizontal="center"/>
    </xf>
    <xf numFmtId="10" fontId="25" fillId="0" borderId="10" xfId="0" applyNumberFormat="1" applyFont="1" applyBorder="1" applyAlignment="1">
      <alignment horizontal="center"/>
    </xf>
    <xf numFmtId="10" fontId="26" fillId="2" borderId="90" xfId="0" applyNumberFormat="1" applyFont="1" applyFill="1" applyBorder="1" applyAlignment="1">
      <alignment horizontal="center" vertical="center" wrapText="1"/>
    </xf>
    <xf numFmtId="49" fontId="26" fillId="2" borderId="221" xfId="0" applyNumberFormat="1" applyFont="1" applyFill="1" applyBorder="1" applyAlignment="1">
      <alignment horizontal="center" vertical="center" wrapText="1"/>
    </xf>
    <xf numFmtId="10" fontId="46" fillId="4" borderId="22" xfId="0" applyNumberFormat="1" applyFont="1" applyFill="1" applyBorder="1"/>
    <xf numFmtId="10" fontId="40" fillId="0" borderId="22" xfId="0" applyNumberFormat="1" applyFont="1" applyBorder="1"/>
    <xf numFmtId="10" fontId="26" fillId="4" borderId="138" xfId="0" applyNumberFormat="1" applyFont="1" applyFill="1" applyBorder="1" applyAlignment="1">
      <alignment horizontal="center"/>
    </xf>
    <xf numFmtId="10" fontId="40" fillId="4" borderId="138" xfId="0" applyNumberFormat="1" applyFont="1" applyFill="1" applyBorder="1" applyAlignment="1"/>
    <xf numFmtId="10" fontId="40" fillId="4" borderId="138" xfId="0" applyNumberFormat="1" applyFont="1" applyFill="1" applyBorder="1"/>
    <xf numFmtId="10" fontId="40" fillId="0" borderId="20" xfId="0" applyNumberFormat="1" applyFont="1" applyBorder="1"/>
    <xf numFmtId="10" fontId="40" fillId="0" borderId="16" xfId="0" applyNumberFormat="1" applyFont="1" applyBorder="1"/>
    <xf numFmtId="10" fontId="40" fillId="0" borderId="10" xfId="0" applyNumberFormat="1" applyFont="1" applyBorder="1"/>
    <xf numFmtId="10" fontId="25" fillId="2" borderId="222" xfId="0" applyNumberFormat="1" applyFont="1" applyFill="1" applyBorder="1" applyAlignment="1">
      <alignment horizontal="center" vertical="center" wrapText="1"/>
    </xf>
    <xf numFmtId="10" fontId="40" fillId="4" borderId="140" xfId="0" applyNumberFormat="1" applyFont="1" applyFill="1" applyBorder="1"/>
    <xf numFmtId="9" fontId="26" fillId="0" borderId="26" xfId="0" applyNumberFormat="1" applyFont="1" applyBorder="1" applyAlignment="1">
      <alignment horizontal="center" vertical="center" wrapText="1"/>
    </xf>
    <xf numFmtId="10" fontId="26" fillId="4" borderId="147" xfId="0" applyNumberFormat="1" applyFont="1" applyFill="1" applyBorder="1" applyAlignment="1">
      <alignment horizontal="center"/>
    </xf>
    <xf numFmtId="10" fontId="26" fillId="0" borderId="223" xfId="0" applyNumberFormat="1" applyFont="1" applyBorder="1" applyAlignment="1">
      <alignment horizontal="center" vertical="center" wrapText="1"/>
    </xf>
    <xf numFmtId="10" fontId="26" fillId="0" borderId="223" xfId="0" applyNumberFormat="1" applyFont="1" applyBorder="1" applyAlignment="1">
      <alignment horizontal="center" vertical="center" wrapText="1"/>
    </xf>
    <xf numFmtId="10" fontId="7" fillId="0" borderId="16" xfId="0" applyNumberFormat="1" applyFont="1" applyBorder="1"/>
    <xf numFmtId="0" fontId="25" fillId="6" borderId="124" xfId="0" applyFont="1" applyFill="1" applyBorder="1" applyAlignment="1">
      <alignment horizontal="center" vertical="center" wrapText="1"/>
    </xf>
    <xf numFmtId="10" fontId="40" fillId="0" borderId="38" xfId="0" applyNumberFormat="1" applyFont="1" applyBorder="1"/>
    <xf numFmtId="10" fontId="40" fillId="0" borderId="84" xfId="0" applyNumberFormat="1" applyFont="1" applyBorder="1"/>
    <xf numFmtId="0" fontId="25" fillId="3" borderId="147" xfId="0" applyFont="1" applyFill="1" applyBorder="1" applyAlignment="1">
      <alignment horizontal="center" vertical="center" wrapText="1"/>
    </xf>
    <xf numFmtId="10" fontId="40" fillId="0" borderId="10" xfId="0" applyNumberFormat="1" applyFont="1" applyBorder="1" applyAlignment="1"/>
    <xf numFmtId="10" fontId="35" fillId="0" borderId="52" xfId="0" applyNumberFormat="1" applyFont="1" applyBorder="1" applyAlignment="1">
      <alignment horizontal="center" vertical="center" wrapText="1"/>
    </xf>
    <xf numFmtId="10" fontId="40" fillId="4" borderId="147" xfId="0" applyNumberFormat="1" applyFont="1" applyFill="1" applyBorder="1"/>
    <xf numFmtId="10" fontId="35" fillId="0" borderId="68" xfId="0" applyNumberFormat="1" applyFont="1" applyBorder="1" applyAlignment="1">
      <alignment horizontal="center" vertical="center" wrapText="1"/>
    </xf>
    <xf numFmtId="10" fontId="40" fillId="4" borderId="140" xfId="0" applyNumberFormat="1" applyFont="1" applyFill="1" applyBorder="1" applyAlignment="1"/>
    <xf numFmtId="10" fontId="40" fillId="0" borderId="11" xfId="0" applyNumberFormat="1" applyFont="1" applyBorder="1"/>
    <xf numFmtId="10" fontId="40" fillId="0" borderId="7" xfId="0" applyNumberFormat="1" applyFont="1" applyBorder="1"/>
    <xf numFmtId="10" fontId="35" fillId="0" borderId="7" xfId="0" applyNumberFormat="1" applyFont="1" applyBorder="1" applyAlignment="1">
      <alignment horizontal="center"/>
    </xf>
    <xf numFmtId="10" fontId="40" fillId="0" borderId="7" xfId="0" applyNumberFormat="1" applyFont="1" applyBorder="1" applyAlignment="1"/>
    <xf numFmtId="10" fontId="29" fillId="2" borderId="133" xfId="0" applyNumberFormat="1" applyFont="1" applyFill="1" applyBorder="1" applyAlignment="1">
      <alignment horizontal="center" vertical="center" wrapText="1"/>
    </xf>
    <xf numFmtId="10" fontId="40" fillId="0" borderId="22" xfId="0" applyNumberFormat="1" applyFont="1" applyBorder="1" applyAlignment="1"/>
    <xf numFmtId="10" fontId="26" fillId="2" borderId="224" xfId="0" applyNumberFormat="1" applyFont="1" applyFill="1" applyBorder="1" applyAlignment="1">
      <alignment horizontal="center" vertical="center" wrapText="1"/>
    </xf>
    <xf numFmtId="0" fontId="25" fillId="6" borderId="42" xfId="0" applyFont="1" applyFill="1" applyBorder="1" applyAlignment="1">
      <alignment horizontal="center" vertical="center" wrapText="1"/>
    </xf>
    <xf numFmtId="175" fontId="26" fillId="0" borderId="52" xfId="0" applyNumberFormat="1" applyFont="1" applyBorder="1" applyAlignment="1">
      <alignment horizontal="center" vertical="center" wrapText="1"/>
    </xf>
    <xf numFmtId="175" fontId="26" fillId="0" borderId="68" xfId="0" applyNumberFormat="1" applyFont="1" applyBorder="1" applyAlignment="1">
      <alignment horizontal="center" vertical="center" wrapText="1"/>
    </xf>
    <xf numFmtId="175" fontId="26" fillId="0" borderId="68" xfId="0" applyNumberFormat="1" applyFont="1" applyBorder="1" applyAlignment="1">
      <alignment horizontal="center" vertical="center" wrapText="1"/>
    </xf>
    <xf numFmtId="10" fontId="26" fillId="2" borderId="28" xfId="0" applyNumberFormat="1" applyFont="1" applyFill="1" applyBorder="1" applyAlignment="1">
      <alignment horizontal="center" vertical="center" wrapText="1"/>
    </xf>
    <xf numFmtId="10" fontId="26" fillId="2" borderId="225" xfId="0" applyNumberFormat="1" applyFont="1" applyFill="1" applyBorder="1" applyAlignment="1">
      <alignment horizontal="center" vertical="center" wrapText="1"/>
    </xf>
    <xf numFmtId="10" fontId="26" fillId="0" borderId="52" xfId="0" applyNumberFormat="1" applyFont="1" applyBorder="1" applyAlignment="1">
      <alignment horizontal="center" vertical="center" wrapText="1"/>
    </xf>
    <xf numFmtId="10" fontId="29" fillId="0" borderId="73" xfId="0" applyNumberFormat="1" applyFont="1" applyBorder="1" applyAlignment="1">
      <alignment horizontal="center" vertical="center" wrapText="1"/>
    </xf>
    <xf numFmtId="0" fontId="25" fillId="3" borderId="44" xfId="0" applyFont="1" applyFill="1" applyBorder="1" applyAlignment="1">
      <alignment horizontal="center" vertical="center" wrapText="1"/>
    </xf>
    <xf numFmtId="10" fontId="25" fillId="2" borderId="101" xfId="0" applyNumberFormat="1" applyFont="1" applyFill="1" applyBorder="1" applyAlignment="1">
      <alignment horizontal="center" vertical="center" wrapText="1"/>
    </xf>
    <xf numFmtId="10" fontId="27" fillId="2" borderId="37" xfId="0" applyNumberFormat="1" applyFont="1" applyFill="1" applyBorder="1" applyAlignment="1">
      <alignment horizontal="center" vertical="center" wrapText="1"/>
    </xf>
    <xf numFmtId="0" fontId="0" fillId="0" borderId="226" xfId="0" applyFont="1" applyBorder="1" applyAlignment="1">
      <alignment horizontal="center" vertical="center" wrapText="1"/>
    </xf>
    <xf numFmtId="0" fontId="0" fillId="0" borderId="226" xfId="0" applyFont="1" applyBorder="1" applyAlignment="1">
      <alignment horizontal="center" vertical="center" wrapText="1"/>
    </xf>
    <xf numFmtId="0" fontId="2" fillId="0" borderId="27"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0" fillId="0" borderId="0" xfId="0" applyNumberFormat="1" applyFont="1" applyAlignment="1"/>
    <xf numFmtId="10" fontId="2" fillId="0" borderId="27" xfId="0" applyNumberFormat="1" applyFont="1" applyBorder="1" applyAlignment="1">
      <alignment horizontal="center" vertical="center" wrapText="1"/>
    </xf>
    <xf numFmtId="10" fontId="10" fillId="0" borderId="27" xfId="0" applyNumberFormat="1" applyFont="1" applyBorder="1" applyAlignment="1">
      <alignment horizontal="center" vertical="center" wrapText="1"/>
    </xf>
    <xf numFmtId="0" fontId="50" fillId="5" borderId="100" xfId="0" applyNumberFormat="1" applyFont="1" applyFill="1" applyBorder="1" applyAlignment="1">
      <alignment horizontal="center" vertical="center" textRotation="90" wrapText="1"/>
    </xf>
    <xf numFmtId="3" fontId="1" fillId="4" borderId="25" xfId="0" applyNumberFormat="1" applyFont="1" applyFill="1" applyBorder="1" applyAlignment="1">
      <alignment horizontal="center" vertical="center"/>
    </xf>
    <xf numFmtId="3" fontId="51" fillId="4" borderId="25" xfId="0" applyNumberFormat="1" applyFont="1" applyFill="1" applyBorder="1" applyAlignment="1">
      <alignment horizontal="center" vertical="center"/>
    </xf>
    <xf numFmtId="10" fontId="40" fillId="0" borderId="68" xfId="0" applyNumberFormat="1" applyFont="1" applyBorder="1" applyAlignment="1">
      <alignment vertical="center" wrapText="1"/>
    </xf>
    <xf numFmtId="10" fontId="26" fillId="14" borderId="27" xfId="0" applyNumberFormat="1" applyFont="1" applyFill="1" applyBorder="1" applyAlignment="1">
      <alignment horizontal="center" vertical="center" wrapText="1"/>
    </xf>
    <xf numFmtId="0" fontId="30" fillId="4" borderId="74" xfId="0" applyFont="1" applyFill="1" applyBorder="1" applyAlignment="1">
      <alignment horizontal="center" vertical="center" wrapText="1"/>
    </xf>
    <xf numFmtId="9" fontId="25" fillId="5" borderId="0" xfId="1" applyFont="1" applyFill="1" applyAlignment="1">
      <alignment horizontal="center" vertical="center" wrapText="1"/>
    </xf>
    <xf numFmtId="3" fontId="2" fillId="0" borderId="26" xfId="0" applyNumberFormat="1" applyFont="1" applyBorder="1" applyAlignment="1">
      <alignment horizontal="center" vertical="center" wrapText="1"/>
    </xf>
    <xf numFmtId="0" fontId="2" fillId="0" borderId="28" xfId="0" applyFont="1" applyBorder="1"/>
    <xf numFmtId="0" fontId="2" fillId="0" borderId="29" xfId="0" applyFont="1" applyBorder="1"/>
    <xf numFmtId="10" fontId="2" fillId="0" borderId="26" xfId="0" applyNumberFormat="1" applyFont="1" applyBorder="1" applyAlignment="1">
      <alignment horizontal="center" vertical="center" wrapText="1"/>
    </xf>
    <xf numFmtId="9" fontId="2" fillId="0" borderId="26" xfId="0" applyNumberFormat="1" applyFont="1" applyBorder="1" applyAlignment="1">
      <alignment horizontal="center" vertical="center" wrapText="1"/>
    </xf>
    <xf numFmtId="49" fontId="2" fillId="0" borderId="26" xfId="0" applyNumberFormat="1" applyFont="1" applyBorder="1" applyAlignment="1">
      <alignment horizontal="center" vertical="center" wrapText="1"/>
    </xf>
    <xf numFmtId="0" fontId="2" fillId="0" borderId="26" xfId="0" applyFont="1" applyBorder="1" applyAlignment="1">
      <alignment horizontal="center" vertical="center" wrapText="1"/>
    </xf>
    <xf numFmtId="4" fontId="2" fillId="0" borderId="26" xfId="0" applyNumberFormat="1" applyFont="1" applyBorder="1" applyAlignment="1">
      <alignment horizontal="center" vertical="center" wrapText="1"/>
    </xf>
    <xf numFmtId="167" fontId="2" fillId="0" borderId="26" xfId="0" applyNumberFormat="1" applyFont="1" applyBorder="1" applyAlignment="1">
      <alignment horizontal="center" vertical="center" wrapText="1"/>
    </xf>
    <xf numFmtId="3" fontId="2" fillId="0" borderId="28" xfId="0" applyNumberFormat="1" applyFont="1" applyBorder="1"/>
    <xf numFmtId="3" fontId="2" fillId="0" borderId="29" xfId="0" applyNumberFormat="1" applyFont="1" applyBorder="1"/>
    <xf numFmtId="166" fontId="2" fillId="0" borderId="26" xfId="0" applyNumberFormat="1" applyFont="1" applyBorder="1" applyAlignment="1">
      <alignment horizontal="center" vertical="center" wrapText="1"/>
    </xf>
    <xf numFmtId="0" fontId="10" fillId="0" borderId="26" xfId="0" applyFont="1" applyBorder="1" applyAlignment="1">
      <alignment horizontal="center" vertical="center" wrapText="1"/>
    </xf>
    <xf numFmtId="0" fontId="7" fillId="4" borderId="21" xfId="0" applyFont="1" applyFill="1" applyBorder="1" applyAlignment="1">
      <alignment horizontal="center" vertical="center" wrapText="1"/>
    </xf>
    <xf numFmtId="0" fontId="2" fillId="0" borderId="20" xfId="0" applyFont="1" applyBorder="1"/>
    <xf numFmtId="0" fontId="7" fillId="5" borderId="14" xfId="0" applyFont="1" applyFill="1" applyBorder="1" applyAlignment="1">
      <alignment horizontal="center" vertical="center" wrapText="1"/>
    </xf>
    <xf numFmtId="0" fontId="2" fillId="0" borderId="15" xfId="0" applyFont="1" applyBorder="1"/>
    <xf numFmtId="0" fontId="9" fillId="4" borderId="23" xfId="0" applyFont="1" applyFill="1" applyBorder="1" applyAlignment="1">
      <alignment horizontal="center" vertical="center" wrapText="1"/>
    </xf>
    <xf numFmtId="0" fontId="2" fillId="0" borderId="19" xfId="0" applyFont="1" applyBorder="1"/>
    <xf numFmtId="0" fontId="2" fillId="0" borderId="142" xfId="0" applyFont="1" applyBorder="1"/>
    <xf numFmtId="0" fontId="2" fillId="0" borderId="26"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189" xfId="0" applyNumberFormat="1" applyFont="1" applyBorder="1" applyAlignment="1">
      <alignment horizontal="center" vertical="center" wrapText="1"/>
    </xf>
    <xf numFmtId="0" fontId="0" fillId="0" borderId="226" xfId="0" applyFont="1" applyBorder="1" applyAlignment="1">
      <alignment horizontal="center" vertical="center" wrapText="1"/>
    </xf>
    <xf numFmtId="0" fontId="0" fillId="0" borderId="227" xfId="0" applyFont="1" applyBorder="1" applyAlignment="1">
      <alignment horizontal="center" vertical="center" wrapText="1"/>
    </xf>
    <xf numFmtId="0" fontId="0" fillId="0" borderId="228" xfId="0" applyFont="1" applyBorder="1" applyAlignment="1">
      <alignment horizontal="center" vertical="center" wrapText="1"/>
    </xf>
    <xf numFmtId="0" fontId="48" fillId="0" borderId="226" xfId="0" applyFont="1" applyBorder="1" applyAlignment="1">
      <alignment horizontal="center" vertical="center" wrapText="1"/>
    </xf>
    <xf numFmtId="0" fontId="47" fillId="0" borderId="227" xfId="0" applyFont="1" applyBorder="1" applyAlignment="1">
      <alignment horizontal="center" vertical="center" wrapText="1"/>
    </xf>
    <xf numFmtId="0" fontId="47" fillId="0" borderId="226" xfId="0" applyFont="1" applyBorder="1" applyAlignment="1">
      <alignment horizontal="center" vertical="center" wrapText="1"/>
    </xf>
    <xf numFmtId="0" fontId="49" fillId="0" borderId="226" xfId="0" applyFont="1" applyBorder="1" applyAlignment="1">
      <alignment horizontal="center" vertical="center" wrapText="1"/>
    </xf>
    <xf numFmtId="10" fontId="5" fillId="0" borderId="25" xfId="0" applyNumberFormat="1" applyFont="1" applyBorder="1" applyAlignment="1">
      <alignment horizontal="center" vertical="center" wrapText="1"/>
    </xf>
    <xf numFmtId="0" fontId="2" fillId="0" borderId="38" xfId="0" applyFont="1" applyBorder="1"/>
    <xf numFmtId="0" fontId="11" fillId="2" borderId="25" xfId="0" applyFont="1" applyFill="1" applyBorder="1" applyAlignment="1">
      <alignment horizontal="center" vertical="center"/>
    </xf>
    <xf numFmtId="49" fontId="1" fillId="4" borderId="14" xfId="0" applyNumberFormat="1" applyFont="1" applyFill="1" applyBorder="1" applyAlignment="1">
      <alignment horizontal="left" vertical="center" wrapText="1"/>
    </xf>
    <xf numFmtId="0" fontId="2" fillId="0" borderId="49" xfId="0" applyFont="1" applyBorder="1"/>
    <xf numFmtId="0" fontId="2" fillId="0" borderId="76" xfId="0" applyFont="1" applyBorder="1"/>
    <xf numFmtId="0" fontId="2" fillId="0" borderId="77" xfId="0" applyFont="1" applyBorder="1"/>
    <xf numFmtId="0" fontId="2" fillId="0" borderId="78" xfId="0" applyFont="1" applyBorder="1"/>
    <xf numFmtId="0" fontId="2" fillId="0" borderId="79" xfId="0" applyFont="1" applyBorder="1"/>
    <xf numFmtId="49" fontId="1" fillId="4" borderId="14" xfId="0" applyNumberFormat="1" applyFont="1" applyFill="1" applyBorder="1" applyAlignment="1">
      <alignment horizontal="left" vertical="top" wrapText="1"/>
    </xf>
    <xf numFmtId="0" fontId="2" fillId="0" borderId="9" xfId="0" applyFont="1" applyBorder="1"/>
    <xf numFmtId="0" fontId="2" fillId="0" borderId="13" xfId="0" applyFont="1" applyBorder="1"/>
    <xf numFmtId="0" fontId="2" fillId="0" borderId="10" xfId="0" applyFont="1" applyBorder="1"/>
    <xf numFmtId="0" fontId="1" fillId="0" borderId="18" xfId="0" applyFont="1" applyBorder="1" applyAlignment="1">
      <alignment horizontal="center" vertical="center" wrapText="1"/>
    </xf>
    <xf numFmtId="0" fontId="5" fillId="3" borderId="44" xfId="0" applyFont="1" applyFill="1" applyBorder="1" applyAlignment="1">
      <alignment horizontal="center" vertical="center" wrapText="1"/>
    </xf>
    <xf numFmtId="0" fontId="2" fillId="0" borderId="45" xfId="0" applyFont="1" applyBorder="1"/>
    <xf numFmtId="49" fontId="1" fillId="0" borderId="48" xfId="0" applyNumberFormat="1" applyFont="1" applyBorder="1" applyAlignment="1">
      <alignment horizontal="center" vertical="center" wrapText="1"/>
    </xf>
    <xf numFmtId="0" fontId="2" fillId="0" borderId="56" xfId="0" applyFont="1" applyBorder="1"/>
    <xf numFmtId="49" fontId="1" fillId="0" borderId="25" xfId="0" applyNumberFormat="1" applyFont="1" applyBorder="1" applyAlignment="1">
      <alignment horizontal="center" vertical="center" wrapText="1"/>
    </xf>
    <xf numFmtId="49" fontId="1" fillId="0" borderId="50" xfId="0" applyNumberFormat="1" applyFont="1" applyBorder="1" applyAlignment="1">
      <alignment horizontal="center" vertical="center" wrapText="1"/>
    </xf>
    <xf numFmtId="0" fontId="2" fillId="0" borderId="58" xfId="0" applyFont="1" applyBorder="1"/>
    <xf numFmtId="49" fontId="1" fillId="0" borderId="47" xfId="0" applyNumberFormat="1" applyFont="1" applyBorder="1" applyAlignment="1">
      <alignment horizontal="center" vertical="center" wrapText="1"/>
    </xf>
    <xf numFmtId="0" fontId="2" fillId="0" borderId="71" xfId="0" applyFont="1" applyBorder="1"/>
    <xf numFmtId="3" fontId="1" fillId="0" borderId="49" xfId="0" applyNumberFormat="1" applyFont="1" applyBorder="1" applyAlignment="1">
      <alignment horizontal="center" vertical="center" wrapText="1"/>
    </xf>
    <xf numFmtId="0" fontId="2" fillId="0" borderId="57" xfId="0" applyFont="1" applyBorder="1"/>
    <xf numFmtId="49" fontId="1" fillId="4" borderId="25" xfId="0" applyNumberFormat="1" applyFont="1" applyFill="1" applyBorder="1" applyAlignment="1">
      <alignment horizontal="center" vertical="center" wrapText="1"/>
    </xf>
    <xf numFmtId="0" fontId="2" fillId="0" borderId="16" xfId="0" applyFont="1" applyBorder="1"/>
    <xf numFmtId="10" fontId="1" fillId="0" borderId="48" xfId="0" applyNumberFormat="1" applyFont="1" applyBorder="1" applyAlignment="1">
      <alignment horizontal="center" vertical="center" wrapText="1"/>
    </xf>
    <xf numFmtId="0" fontId="2" fillId="0" borderId="72" xfId="0" applyFont="1" applyBorder="1"/>
    <xf numFmtId="49" fontId="1" fillId="4" borderId="24" xfId="0" applyNumberFormat="1" applyFont="1" applyFill="1" applyBorder="1" applyAlignment="1">
      <alignment horizontal="center" vertical="top" wrapText="1"/>
    </xf>
    <xf numFmtId="49" fontId="5" fillId="4" borderId="14" xfId="0" applyNumberFormat="1" applyFont="1" applyFill="1" applyBorder="1" applyAlignment="1">
      <alignment horizontal="left" vertical="center" wrapText="1"/>
    </xf>
    <xf numFmtId="0" fontId="5" fillId="6" borderId="44" xfId="0" applyFont="1" applyFill="1" applyBorder="1" applyAlignment="1">
      <alignment horizontal="center" vertical="center" wrapText="1"/>
    </xf>
    <xf numFmtId="0" fontId="2" fillId="0" borderId="65" xfId="0" applyFont="1" applyBorder="1"/>
    <xf numFmtId="0" fontId="2" fillId="0" borderId="66" xfId="0" applyFont="1" applyBorder="1"/>
    <xf numFmtId="10" fontId="1" fillId="2" borderId="48" xfId="0" applyNumberFormat="1" applyFont="1" applyFill="1" applyBorder="1" applyAlignment="1">
      <alignment horizontal="center" vertical="center" wrapText="1"/>
    </xf>
    <xf numFmtId="49" fontId="1" fillId="4" borderId="67" xfId="0" applyNumberFormat="1" applyFont="1" applyFill="1" applyBorder="1" applyAlignment="1">
      <alignment horizontal="center" vertical="center" wrapText="1"/>
    </xf>
    <xf numFmtId="0" fontId="2" fillId="0" borderId="70" xfId="0" applyFont="1" applyBorder="1"/>
    <xf numFmtId="0" fontId="6" fillId="4" borderId="89" xfId="0" applyFont="1" applyFill="1" applyBorder="1" applyAlignment="1">
      <alignment horizontal="center" vertical="center" wrapText="1"/>
    </xf>
    <xf numFmtId="0" fontId="2" fillId="0" borderId="91" xfId="0" applyFont="1" applyBorder="1"/>
    <xf numFmtId="0" fontId="2" fillId="0" borderId="98" xfId="0" applyFont="1" applyBorder="1"/>
    <xf numFmtId="49" fontId="1" fillId="4" borderId="80" xfId="0" applyNumberFormat="1" applyFont="1" applyFill="1" applyBorder="1" applyAlignment="1">
      <alignment horizontal="center" vertical="center" wrapText="1"/>
    </xf>
    <xf numFmtId="0" fontId="5" fillId="4" borderId="25" xfId="0" applyFont="1" applyFill="1" applyBorder="1" applyAlignment="1">
      <alignment horizontal="center" vertical="center" wrapText="1"/>
    </xf>
    <xf numFmtId="0" fontId="2" fillId="0" borderId="11" xfId="0" applyFont="1" applyBorder="1"/>
    <xf numFmtId="0" fontId="5" fillId="0" borderId="59" xfId="0" applyFont="1" applyBorder="1" applyAlignment="1">
      <alignment horizontal="center" vertical="center" wrapText="1"/>
    </xf>
    <xf numFmtId="0" fontId="2" fillId="0" borderId="60" xfId="0" applyFont="1" applyBorder="1"/>
    <xf numFmtId="0" fontId="5" fillId="0" borderId="51" xfId="0" applyFont="1" applyBorder="1" applyAlignment="1">
      <alignment horizontal="center" vertical="center" wrapText="1"/>
    </xf>
    <xf numFmtId="0" fontId="2" fillId="0" borderId="52" xfId="0" applyFont="1" applyBorder="1"/>
    <xf numFmtId="0" fontId="1" fillId="0" borderId="47" xfId="0" applyFont="1" applyBorder="1" applyAlignment="1">
      <alignment horizontal="center" vertical="center" wrapText="1"/>
    </xf>
    <xf numFmtId="0" fontId="2" fillId="0" borderId="55" xfId="0" applyFont="1" applyBorder="1"/>
    <xf numFmtId="49" fontId="1" fillId="2" borderId="82" xfId="0" applyNumberFormat="1" applyFont="1" applyFill="1" applyBorder="1" applyAlignment="1">
      <alignment horizontal="center" vertical="center" wrapText="1"/>
    </xf>
    <xf numFmtId="0" fontId="2" fillId="0" borderId="85" xfId="0" applyFont="1" applyBorder="1"/>
    <xf numFmtId="0" fontId="13" fillId="2" borderId="81" xfId="0" applyFont="1" applyFill="1" applyBorder="1" applyAlignment="1">
      <alignment horizontal="center" vertical="center"/>
    </xf>
    <xf numFmtId="0" fontId="2" fillId="0" borderId="83" xfId="0" applyFont="1" applyBorder="1"/>
    <xf numFmtId="0" fontId="2" fillId="0" borderId="84" xfId="0" applyFont="1" applyBorder="1"/>
    <xf numFmtId="0" fontId="1" fillId="0" borderId="21" xfId="0" applyFont="1" applyBorder="1" applyAlignment="1">
      <alignment horizontal="center" vertical="center" wrapText="1"/>
    </xf>
    <xf numFmtId="0" fontId="5" fillId="3" borderId="21" xfId="0" applyFont="1" applyFill="1" applyBorder="1" applyAlignment="1">
      <alignment horizontal="center" vertical="center"/>
    </xf>
    <xf numFmtId="14" fontId="5" fillId="0" borderId="8" xfId="0" applyNumberFormat="1" applyFont="1" applyBorder="1" applyAlignment="1">
      <alignment horizontal="center" vertical="center" wrapText="1"/>
    </xf>
    <xf numFmtId="0" fontId="2" fillId="0" borderId="8" xfId="0" applyFont="1" applyBorder="1"/>
    <xf numFmtId="0" fontId="2" fillId="0" borderId="37" xfId="0" applyFont="1" applyBorder="1"/>
    <xf numFmtId="0" fontId="5" fillId="3" borderId="18" xfId="0" applyFont="1" applyFill="1" applyBorder="1" applyAlignment="1">
      <alignment horizontal="center" vertical="center"/>
    </xf>
    <xf numFmtId="0" fontId="1" fillId="0" borderId="1" xfId="0" applyFont="1" applyBorder="1" applyAlignment="1">
      <alignment horizontal="center" vertical="center" wrapText="1"/>
    </xf>
    <xf numFmtId="0" fontId="2" fillId="0" borderId="2" xfId="0" applyFont="1" applyBorder="1"/>
    <xf numFmtId="0" fontId="2" fillId="0" borderId="5" xfId="0" applyFont="1" applyBorder="1"/>
    <xf numFmtId="0" fontId="2" fillId="0" borderId="6" xfId="0" applyFont="1" applyBorder="1"/>
    <xf numFmtId="0" fontId="2" fillId="0" borderId="32" xfId="0" applyFont="1" applyBorder="1"/>
    <xf numFmtId="0" fontId="2" fillId="0" borderId="33" xfId="0" applyFont="1" applyBorder="1"/>
    <xf numFmtId="0" fontId="5" fillId="2" borderId="25" xfId="0" applyFont="1" applyFill="1" applyBorder="1" applyAlignment="1">
      <alignment horizontal="center" vertical="center"/>
    </xf>
    <xf numFmtId="10" fontId="5" fillId="2" borderId="30" xfId="0" applyNumberFormat="1" applyFont="1" applyFill="1" applyBorder="1" applyAlignment="1">
      <alignment horizontal="center" vertical="center"/>
    </xf>
    <xf numFmtId="0" fontId="2" fillId="0" borderId="31" xfId="0" applyFont="1" applyBorder="1"/>
    <xf numFmtId="0" fontId="5" fillId="0" borderId="11" xfId="0" applyFont="1" applyBorder="1" applyAlignment="1">
      <alignment horizontal="center" vertical="center" wrapText="1"/>
    </xf>
    <xf numFmtId="0" fontId="6" fillId="2" borderId="12" xfId="0" applyFont="1" applyFill="1" applyBorder="1" applyAlignment="1">
      <alignment horizontal="center" vertical="center" wrapText="1"/>
    </xf>
    <xf numFmtId="0" fontId="2" fillId="0" borderId="17" xfId="0" applyFont="1" applyBorder="1"/>
    <xf numFmtId="0" fontId="3" fillId="0" borderId="3" xfId="0" applyFont="1" applyBorder="1" applyAlignment="1">
      <alignment horizontal="center" vertical="center"/>
    </xf>
    <xf numFmtId="0" fontId="2" fillId="0" borderId="3" xfId="0" applyFont="1" applyBorder="1"/>
    <xf numFmtId="0" fontId="2" fillId="0" borderId="4" xfId="0" applyFont="1" applyBorder="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0" xfId="0" applyFont="1" applyAlignment="1"/>
    <xf numFmtId="0" fontId="2" fillId="0" borderId="7" xfId="0" applyFont="1" applyBorder="1"/>
    <xf numFmtId="10" fontId="1" fillId="0" borderId="14" xfId="0" applyNumberFormat="1" applyFont="1" applyBorder="1" applyAlignment="1">
      <alignment horizontal="center" vertical="center"/>
    </xf>
    <xf numFmtId="0" fontId="5" fillId="0" borderId="0" xfId="0" applyFont="1" applyAlignment="1">
      <alignment horizontal="center" vertical="center"/>
    </xf>
    <xf numFmtId="10" fontId="11" fillId="2" borderId="30" xfId="0" applyNumberFormat="1" applyFont="1" applyFill="1" applyBorder="1" applyAlignment="1">
      <alignment horizontal="center" vertical="center"/>
    </xf>
    <xf numFmtId="0" fontId="2" fillId="0" borderId="39" xfId="0" applyFont="1" applyBorder="1"/>
    <xf numFmtId="0" fontId="1" fillId="0" borderId="34" xfId="0" applyFont="1" applyBorder="1" applyAlignment="1">
      <alignment horizontal="center" vertical="center" wrapText="1"/>
    </xf>
    <xf numFmtId="0" fontId="2" fillId="0" borderId="35" xfId="0" applyFont="1" applyBorder="1"/>
    <xf numFmtId="0" fontId="2" fillId="0" borderId="36" xfId="0" applyFont="1" applyBorder="1"/>
    <xf numFmtId="0" fontId="14" fillId="2" borderId="25" xfId="0" applyFont="1" applyFill="1" applyBorder="1" applyAlignment="1">
      <alignment horizontal="center" vertical="center"/>
    </xf>
    <xf numFmtId="9" fontId="1" fillId="0" borderId="49" xfId="0" applyNumberFormat="1" applyFont="1" applyBorder="1" applyAlignment="1">
      <alignment horizontal="center" vertical="center" wrapText="1"/>
    </xf>
    <xf numFmtId="49" fontId="1" fillId="0" borderId="90" xfId="0" applyNumberFormat="1" applyFont="1" applyBorder="1" applyAlignment="1">
      <alignment horizontal="center" vertical="center" wrapText="1"/>
    </xf>
    <xf numFmtId="0" fontId="2" fillId="0" borderId="92" xfId="0" applyFont="1" applyBorder="1"/>
    <xf numFmtId="0" fontId="6" fillId="2" borderId="25" xfId="0" applyFont="1" applyFill="1" applyBorder="1" applyAlignment="1">
      <alignment horizontal="center" vertical="center" wrapText="1"/>
    </xf>
    <xf numFmtId="0" fontId="6" fillId="6" borderId="89" xfId="0" applyFont="1" applyFill="1" applyBorder="1" applyAlignment="1">
      <alignment horizontal="center" vertical="center" wrapText="1"/>
    </xf>
    <xf numFmtId="0" fontId="2" fillId="0" borderId="103" xfId="0" applyFont="1" applyBorder="1"/>
    <xf numFmtId="0" fontId="6" fillId="8" borderId="101" xfId="0" applyFont="1" applyFill="1" applyBorder="1" applyAlignment="1">
      <alignment horizontal="center" vertical="center" wrapText="1"/>
    </xf>
    <xf numFmtId="0" fontId="2" fillId="0" borderId="51" xfId="0" applyFont="1" applyBorder="1"/>
    <xf numFmtId="0" fontId="2" fillId="0" borderId="102" xfId="0" applyFont="1" applyBorder="1"/>
    <xf numFmtId="0" fontId="15" fillId="0" borderId="11" xfId="0" applyFont="1" applyBorder="1" applyAlignment="1">
      <alignment horizontal="left" vertical="center" wrapText="1"/>
    </xf>
    <xf numFmtId="0" fontId="2" fillId="0" borderId="99" xfId="0" applyFont="1" applyBorder="1"/>
    <xf numFmtId="0" fontId="15" fillId="0" borderId="105" xfId="0" applyFont="1" applyBorder="1" applyAlignment="1">
      <alignment horizontal="center" vertical="center"/>
    </xf>
    <xf numFmtId="3" fontId="15" fillId="0" borderId="105" xfId="0" applyNumberFormat="1" applyFont="1" applyBorder="1" applyAlignment="1">
      <alignment horizontal="center" vertical="center"/>
    </xf>
    <xf numFmtId="0" fontId="17" fillId="9" borderId="110" xfId="0" applyFont="1" applyFill="1" applyBorder="1" applyAlignment="1">
      <alignment horizontal="center" vertical="center"/>
    </xf>
    <xf numFmtId="0" fontId="2" fillId="0" borderId="111" xfId="0" applyFont="1" applyBorder="1"/>
    <xf numFmtId="0" fontId="2" fillId="0" borderId="112" xfId="0" applyFont="1" applyBorder="1"/>
    <xf numFmtId="0" fontId="15" fillId="0" borderId="25" xfId="0" applyFont="1" applyBorder="1" applyAlignment="1">
      <alignment horizontal="left" vertical="center" wrapText="1"/>
    </xf>
    <xf numFmtId="0" fontId="15" fillId="0" borderId="11" xfId="0" applyFont="1" applyBorder="1" applyAlignment="1">
      <alignment horizontal="center" vertical="center"/>
    </xf>
    <xf numFmtId="3" fontId="15" fillId="0" borderId="11" xfId="0" applyNumberFormat="1" applyFont="1" applyBorder="1" applyAlignment="1">
      <alignment horizontal="center" vertical="center"/>
    </xf>
    <xf numFmtId="0" fontId="15" fillId="0" borderId="105" xfId="0" applyFont="1" applyBorder="1" applyAlignment="1">
      <alignment horizontal="left" vertical="center" wrapText="1"/>
    </xf>
    <xf numFmtId="0" fontId="6" fillId="0" borderId="104" xfId="0" applyFont="1" applyBorder="1" applyAlignment="1">
      <alignment horizontal="left" vertical="center" wrapText="1"/>
    </xf>
    <xf numFmtId="49" fontId="1" fillId="4" borderId="24" xfId="0" applyNumberFormat="1" applyFont="1" applyFill="1" applyBorder="1" applyAlignment="1">
      <alignment horizontal="center" vertical="center" wrapText="1"/>
    </xf>
    <xf numFmtId="49" fontId="1" fillId="4" borderId="25" xfId="0" applyNumberFormat="1" applyFont="1" applyFill="1" applyBorder="1" applyAlignment="1">
      <alignment horizontal="center" vertical="top" wrapText="1"/>
    </xf>
    <xf numFmtId="49" fontId="1" fillId="4" borderId="8" xfId="0" applyNumberFormat="1" applyFont="1" applyFill="1" applyBorder="1" applyAlignment="1">
      <alignment horizontal="left" vertical="top" wrapText="1"/>
    </xf>
    <xf numFmtId="0" fontId="2" fillId="0" borderId="116" xfId="0" applyFont="1" applyBorder="1"/>
    <xf numFmtId="0" fontId="2" fillId="0" borderId="113" xfId="0" applyFont="1" applyBorder="1"/>
    <xf numFmtId="0" fontId="16" fillId="0" borderId="14" xfId="0" applyFont="1" applyBorder="1" applyAlignment="1">
      <alignment vertical="center" wrapText="1"/>
    </xf>
    <xf numFmtId="0" fontId="16" fillId="0" borderId="49" xfId="0" applyFont="1" applyBorder="1" applyAlignment="1">
      <alignment vertical="center" wrapText="1"/>
    </xf>
    <xf numFmtId="0" fontId="16" fillId="0" borderId="25" xfId="0" applyFont="1" applyBorder="1" applyAlignment="1">
      <alignment horizontal="center" vertical="center" wrapText="1"/>
    </xf>
    <xf numFmtId="49" fontId="1" fillId="4" borderId="15" xfId="0" applyNumberFormat="1" applyFont="1" applyFill="1" applyBorder="1" applyAlignment="1">
      <alignment horizontal="center" vertical="center" wrapText="1"/>
    </xf>
    <xf numFmtId="10" fontId="1" fillId="0" borderId="49" xfId="0" applyNumberFormat="1" applyFont="1" applyBorder="1" applyAlignment="1">
      <alignment horizontal="center" vertical="center" wrapText="1"/>
    </xf>
    <xf numFmtId="0" fontId="16" fillId="0" borderId="8" xfId="0" applyFont="1" applyBorder="1" applyAlignment="1">
      <alignment horizontal="left" vertical="center" wrapText="1"/>
    </xf>
    <xf numFmtId="49" fontId="1" fillId="4" borderId="97" xfId="0" applyNumberFormat="1" applyFont="1" applyFill="1" applyBorder="1" applyAlignment="1">
      <alignment horizontal="center" vertical="center" wrapText="1"/>
    </xf>
    <xf numFmtId="0" fontId="18" fillId="4" borderId="67" xfId="0" applyFont="1" applyFill="1" applyBorder="1" applyAlignment="1">
      <alignment horizontal="center" vertical="center" wrapText="1"/>
    </xf>
    <xf numFmtId="0" fontId="2" fillId="0" borderId="96" xfId="0" applyFont="1" applyBorder="1"/>
    <xf numFmtId="0" fontId="48" fillId="0" borderId="229" xfId="0" applyFont="1" applyBorder="1" applyAlignment="1">
      <alignment horizontal="center" vertical="center" wrapText="1"/>
    </xf>
    <xf numFmtId="0" fontId="48" fillId="0" borderId="230" xfId="0" applyFont="1" applyBorder="1" applyAlignment="1">
      <alignment horizontal="center" vertical="center" wrapText="1"/>
    </xf>
    <xf numFmtId="0" fontId="48" fillId="0" borderId="231" xfId="0" applyFont="1" applyBorder="1" applyAlignment="1">
      <alignment horizontal="center" vertical="center" wrapText="1"/>
    </xf>
    <xf numFmtId="49" fontId="26" fillId="0" borderId="47" xfId="0" applyNumberFormat="1" applyFont="1" applyBorder="1" applyAlignment="1">
      <alignment horizontal="center" vertical="center" wrapText="1"/>
    </xf>
    <xf numFmtId="49" fontId="26" fillId="4" borderId="67" xfId="0" applyNumberFormat="1" applyFont="1" applyFill="1" applyBorder="1" applyAlignment="1">
      <alignment horizontal="center" vertical="center" wrapText="1"/>
    </xf>
    <xf numFmtId="49" fontId="26" fillId="2" borderId="82" xfId="0" applyNumberFormat="1" applyFont="1" applyFill="1" applyBorder="1" applyAlignment="1">
      <alignment horizontal="center" vertical="center" wrapText="1"/>
    </xf>
    <xf numFmtId="0" fontId="31" fillId="2" borderId="81" xfId="0" applyFont="1" applyFill="1" applyBorder="1" applyAlignment="1">
      <alignment horizontal="center" vertical="center"/>
    </xf>
    <xf numFmtId="49" fontId="26" fillId="4" borderId="25" xfId="0" applyNumberFormat="1" applyFont="1" applyFill="1" applyBorder="1" applyAlignment="1">
      <alignment horizontal="center" vertical="center" wrapText="1"/>
    </xf>
    <xf numFmtId="49" fontId="25" fillId="4" borderId="14" xfId="0" applyNumberFormat="1" applyFont="1" applyFill="1" applyBorder="1" applyAlignment="1">
      <alignment horizontal="left" vertical="center" wrapText="1"/>
    </xf>
    <xf numFmtId="49" fontId="26" fillId="4" borderId="14" xfId="0" applyNumberFormat="1" applyFont="1" applyFill="1" applyBorder="1" applyAlignment="1">
      <alignment horizontal="left" vertical="center" wrapText="1"/>
    </xf>
    <xf numFmtId="10" fontId="26" fillId="0" borderId="48" xfId="0" applyNumberFormat="1" applyFont="1" applyBorder="1" applyAlignment="1">
      <alignment horizontal="center" vertical="center" wrapText="1"/>
    </xf>
    <xf numFmtId="0" fontId="25" fillId="0" borderId="59" xfId="0" applyFont="1" applyBorder="1" applyAlignment="1">
      <alignment horizontal="center" vertical="center" wrapText="1"/>
    </xf>
    <xf numFmtId="9" fontId="26" fillId="0" borderId="49" xfId="0" applyNumberFormat="1" applyFont="1" applyBorder="1" applyAlignment="1">
      <alignment horizontal="center" vertical="center" wrapText="1"/>
    </xf>
    <xf numFmtId="49" fontId="26" fillId="0" borderId="90" xfId="0" applyNumberFormat="1" applyFont="1" applyBorder="1" applyAlignment="1">
      <alignment horizontal="center" vertical="center" wrapText="1"/>
    </xf>
    <xf numFmtId="49" fontId="26" fillId="0" borderId="48" xfId="0" applyNumberFormat="1" applyFont="1" applyBorder="1" applyAlignment="1">
      <alignment horizontal="center" vertical="center" wrapText="1"/>
    </xf>
    <xf numFmtId="0" fontId="26" fillId="0" borderId="47" xfId="0" applyFont="1" applyBorder="1" applyAlignment="1">
      <alignment horizontal="center" vertical="center" wrapText="1"/>
    </xf>
    <xf numFmtId="0" fontId="30" fillId="6" borderId="44" xfId="0" applyFont="1" applyFill="1" applyBorder="1" applyAlignment="1">
      <alignment horizontal="center" vertical="center" wrapText="1"/>
    </xf>
    <xf numFmtId="10" fontId="25" fillId="0" borderId="25" xfId="0" applyNumberFormat="1" applyFont="1" applyBorder="1" applyAlignment="1">
      <alignment horizontal="center" vertical="center" wrapText="1"/>
    </xf>
    <xf numFmtId="0" fontId="23" fillId="2" borderId="12" xfId="0" applyFont="1" applyFill="1" applyBorder="1" applyAlignment="1">
      <alignment horizontal="center" vertical="center" wrapText="1"/>
    </xf>
    <xf numFmtId="0" fontId="27" fillId="2" borderId="25" xfId="0" applyFont="1" applyFill="1" applyBorder="1" applyAlignment="1">
      <alignment horizontal="center" vertical="center"/>
    </xf>
    <xf numFmtId="10" fontId="27" fillId="2" borderId="30" xfId="0" applyNumberFormat="1" applyFont="1" applyFill="1" applyBorder="1" applyAlignment="1">
      <alignment horizontal="center" vertical="center"/>
    </xf>
    <xf numFmtId="0" fontId="25" fillId="2" borderId="25" xfId="0" applyFont="1" applyFill="1" applyBorder="1" applyAlignment="1">
      <alignment horizontal="center" vertical="center"/>
    </xf>
    <xf numFmtId="0" fontId="22" fillId="3" borderId="18" xfId="0" applyFont="1" applyFill="1" applyBorder="1" applyAlignment="1">
      <alignment horizontal="center" vertical="center"/>
    </xf>
    <xf numFmtId="0" fontId="21" fillId="0" borderId="9" xfId="0" applyFont="1" applyBorder="1" applyAlignment="1">
      <alignment horizontal="center" vertical="center"/>
    </xf>
    <xf numFmtId="10" fontId="19" fillId="0" borderId="14" xfId="0" applyNumberFormat="1" applyFont="1" applyBorder="1" applyAlignment="1">
      <alignment horizontal="center" vertical="center"/>
    </xf>
    <xf numFmtId="10" fontId="26" fillId="2" borderId="48" xfId="0" applyNumberFormat="1" applyFont="1" applyFill="1" applyBorder="1" applyAlignment="1">
      <alignment horizontal="center" vertical="center" wrapText="1"/>
    </xf>
    <xf numFmtId="0" fontId="19" fillId="0" borderId="1" xfId="0" applyFont="1" applyBorder="1" applyAlignment="1">
      <alignment horizontal="center" vertical="center" wrapText="1"/>
    </xf>
    <xf numFmtId="0" fontId="23" fillId="4" borderId="89" xfId="0" applyFont="1" applyFill="1" applyBorder="1" applyAlignment="1">
      <alignment horizontal="center" vertical="center" wrapText="1"/>
    </xf>
    <xf numFmtId="0" fontId="22" fillId="3" borderId="21" xfId="0" applyFont="1" applyFill="1" applyBorder="1" applyAlignment="1">
      <alignment horizontal="center" vertical="center"/>
    </xf>
    <xf numFmtId="0" fontId="26" fillId="0" borderId="34" xfId="0" applyFont="1" applyBorder="1" applyAlignment="1">
      <alignment horizontal="center" vertical="center" wrapText="1"/>
    </xf>
    <xf numFmtId="0" fontId="22" fillId="0" borderId="11" xfId="0" applyFont="1" applyBorder="1" applyAlignment="1">
      <alignment horizontal="center" vertical="center" wrapText="1"/>
    </xf>
    <xf numFmtId="49" fontId="26" fillId="0" borderId="25" xfId="0" applyNumberFormat="1" applyFont="1" applyBorder="1" applyAlignment="1">
      <alignment horizontal="center" vertical="center" wrapText="1"/>
    </xf>
    <xf numFmtId="0" fontId="25" fillId="0" borderId="51" xfId="0" applyFont="1" applyBorder="1" applyAlignment="1">
      <alignment horizontal="center" vertical="center" wrapText="1"/>
    </xf>
    <xf numFmtId="0" fontId="26" fillId="0" borderId="21" xfId="0" applyFont="1" applyBorder="1" applyAlignment="1">
      <alignment horizontal="center" vertical="center" wrapText="1"/>
    </xf>
    <xf numFmtId="0" fontId="26" fillId="0" borderId="18" xfId="0" applyFont="1" applyBorder="1" applyAlignment="1">
      <alignment horizontal="center" vertical="center" wrapText="1"/>
    </xf>
    <xf numFmtId="0" fontId="20" fillId="0" borderId="3" xfId="0" applyFont="1" applyBorder="1" applyAlignment="1">
      <alignment horizontal="center" vertical="center"/>
    </xf>
    <xf numFmtId="0" fontId="25" fillId="3" borderId="44" xfId="0" applyFont="1" applyFill="1" applyBorder="1" applyAlignment="1">
      <alignment horizontal="center" vertical="center" wrapText="1"/>
    </xf>
    <xf numFmtId="10" fontId="25" fillId="2" borderId="30" xfId="0" applyNumberFormat="1" applyFont="1" applyFill="1" applyBorder="1" applyAlignment="1">
      <alignment horizontal="center" vertical="center"/>
    </xf>
    <xf numFmtId="0" fontId="26" fillId="0" borderId="14" xfId="0" applyFont="1" applyBorder="1" applyAlignment="1">
      <alignment horizontal="left" wrapText="1"/>
    </xf>
    <xf numFmtId="49" fontId="26" fillId="4" borderId="14" xfId="0" applyNumberFormat="1" applyFont="1" applyFill="1" applyBorder="1" applyAlignment="1">
      <alignment horizontal="left" vertical="top" wrapText="1"/>
    </xf>
    <xf numFmtId="49" fontId="26" fillId="4" borderId="80" xfId="0" applyNumberFormat="1" applyFont="1" applyFill="1" applyBorder="1" applyAlignment="1">
      <alignment horizontal="center" vertical="center" wrapText="1"/>
    </xf>
    <xf numFmtId="49" fontId="26" fillId="4" borderId="24" xfId="0" applyNumberFormat="1" applyFont="1" applyFill="1" applyBorder="1" applyAlignment="1">
      <alignment horizontal="center" vertical="top" wrapText="1"/>
    </xf>
    <xf numFmtId="0" fontId="32" fillId="2" borderId="25" xfId="0" applyFont="1" applyFill="1" applyBorder="1" applyAlignment="1">
      <alignment horizontal="center" vertical="center"/>
    </xf>
    <xf numFmtId="49" fontId="26" fillId="0" borderId="50" xfId="0" applyNumberFormat="1" applyFont="1" applyBorder="1" applyAlignment="1">
      <alignment horizontal="center" vertical="center" wrapText="1"/>
    </xf>
    <xf numFmtId="166" fontId="28" fillId="0" borderId="49" xfId="0" applyNumberFormat="1" applyFont="1" applyBorder="1" applyAlignment="1">
      <alignment horizontal="center" vertical="center" wrapText="1"/>
    </xf>
    <xf numFmtId="49" fontId="26" fillId="4" borderId="25" xfId="0" applyNumberFormat="1" applyFont="1" applyFill="1" applyBorder="1" applyAlignment="1">
      <alignment horizontal="center" vertical="top" wrapText="1"/>
    </xf>
    <xf numFmtId="10" fontId="26" fillId="0" borderId="47" xfId="0" applyNumberFormat="1" applyFont="1" applyBorder="1" applyAlignment="1">
      <alignment horizontal="center" vertical="center" wrapText="1"/>
    </xf>
    <xf numFmtId="49" fontId="26" fillId="4" borderId="97" xfId="0" applyNumberFormat="1" applyFont="1" applyFill="1" applyBorder="1" applyAlignment="1">
      <alignment horizontal="center" vertical="center" wrapText="1"/>
    </xf>
    <xf numFmtId="0" fontId="33" fillId="0" borderId="25" xfId="0" applyFont="1" applyBorder="1" applyAlignment="1">
      <alignment horizontal="center" vertical="center" wrapText="1"/>
    </xf>
    <xf numFmtId="0" fontId="33" fillId="0" borderId="14" xfId="0" applyFont="1" applyBorder="1" applyAlignment="1">
      <alignment vertical="center" wrapText="1"/>
    </xf>
    <xf numFmtId="0" fontId="33" fillId="0" borderId="8" xfId="0" applyFont="1" applyBorder="1" applyAlignment="1">
      <alignment horizontal="left" vertical="center" wrapText="1"/>
    </xf>
    <xf numFmtId="49" fontId="26" fillId="4" borderId="24" xfId="0" applyNumberFormat="1" applyFont="1" applyFill="1" applyBorder="1" applyAlignment="1">
      <alignment horizontal="center" vertical="center" wrapText="1"/>
    </xf>
    <xf numFmtId="0" fontId="26" fillId="0" borderId="117" xfId="0" applyFont="1" applyBorder="1" applyAlignment="1">
      <alignment horizontal="center" vertical="center"/>
    </xf>
    <xf numFmtId="0" fontId="2" fillId="0" borderId="118" xfId="0" applyFont="1" applyBorder="1"/>
    <xf numFmtId="49" fontId="26" fillId="0" borderId="47" xfId="0" applyNumberFormat="1" applyFont="1" applyBorder="1" applyAlignment="1">
      <alignment horizontal="center" vertical="center"/>
    </xf>
    <xf numFmtId="49" fontId="26" fillId="0" borderId="117" xfId="0" applyNumberFormat="1" applyFont="1" applyBorder="1" applyAlignment="1">
      <alignment horizontal="center" wrapText="1"/>
    </xf>
    <xf numFmtId="3" fontId="28" fillId="0" borderId="49" xfId="0" applyNumberFormat="1" applyFont="1" applyBorder="1" applyAlignment="1">
      <alignment horizontal="center" vertical="center"/>
    </xf>
    <xf numFmtId="0" fontId="23" fillId="4" borderId="89" xfId="0" applyFont="1" applyFill="1" applyBorder="1" applyAlignment="1">
      <alignment horizontal="center" vertical="center"/>
    </xf>
    <xf numFmtId="49" fontId="26" fillId="4" borderId="128" xfId="0" applyNumberFormat="1" applyFont="1" applyFill="1" applyBorder="1" applyAlignment="1">
      <alignment horizontal="center" vertical="center" wrapText="1"/>
    </xf>
    <xf numFmtId="0" fontId="2" fillId="0" borderId="129" xfId="0" applyFont="1" applyBorder="1"/>
    <xf numFmtId="49" fontId="26" fillId="4" borderId="8" xfId="0" applyNumberFormat="1" applyFont="1" applyFill="1" applyBorder="1" applyAlignment="1">
      <alignment horizontal="left" vertical="center" wrapText="1"/>
    </xf>
    <xf numFmtId="10" fontId="26" fillId="0" borderId="0" xfId="0" applyNumberFormat="1" applyFont="1" applyAlignment="1">
      <alignment horizontal="center" vertical="center" wrapText="1"/>
    </xf>
    <xf numFmtId="49" fontId="26" fillId="4" borderId="119" xfId="0" applyNumberFormat="1" applyFont="1" applyFill="1" applyBorder="1" applyAlignment="1">
      <alignment horizontal="left" vertical="center" wrapText="1"/>
    </xf>
    <xf numFmtId="0" fontId="2" fillId="0" borderId="120" xfId="0" applyFont="1" applyBorder="1"/>
    <xf numFmtId="0" fontId="2" fillId="0" borderId="121" xfId="0" applyFont="1" applyBorder="1"/>
    <xf numFmtId="49" fontId="26" fillId="4" borderId="11" xfId="0" applyNumberFormat="1" applyFont="1" applyFill="1" applyBorder="1" applyAlignment="1">
      <alignment horizontal="center" vertical="center" wrapText="1"/>
    </xf>
    <xf numFmtId="49" fontId="26" fillId="4" borderId="8" xfId="0" applyNumberFormat="1" applyFont="1" applyFill="1" applyBorder="1" applyAlignment="1">
      <alignment horizontal="center" vertical="top" wrapText="1"/>
    </xf>
    <xf numFmtId="49" fontId="26" fillId="0" borderId="0" xfId="0" applyNumberFormat="1" applyFont="1" applyAlignment="1">
      <alignment horizontal="center" vertical="center" wrapText="1"/>
    </xf>
    <xf numFmtId="9" fontId="28" fillId="0" borderId="49" xfId="0" applyNumberFormat="1" applyFont="1" applyBorder="1" applyAlignment="1">
      <alignment horizontal="center" vertical="center" wrapText="1"/>
    </xf>
    <xf numFmtId="0" fontId="26" fillId="0" borderId="14" xfId="0" applyFont="1" applyBorder="1" applyAlignment="1">
      <alignment horizontal="left" vertical="center" wrapText="1"/>
    </xf>
    <xf numFmtId="0" fontId="26" fillId="0" borderId="7" xfId="0" applyFont="1" applyBorder="1" applyAlignment="1">
      <alignment horizontal="center" vertical="center" wrapText="1"/>
    </xf>
    <xf numFmtId="0" fontId="26" fillId="0" borderId="14" xfId="0" applyFont="1" applyBorder="1" applyAlignment="1">
      <alignment vertical="center" wrapText="1"/>
    </xf>
    <xf numFmtId="0" fontId="0" fillId="0" borderId="0" xfId="0" applyFont="1" applyAlignment="1">
      <alignment horizontal="left" vertical="center" wrapText="1"/>
    </xf>
    <xf numFmtId="0" fontId="26" fillId="0" borderId="11" xfId="0" applyFont="1" applyBorder="1" applyAlignment="1">
      <alignment horizontal="center" vertical="center" wrapText="1"/>
    </xf>
    <xf numFmtId="0" fontId="25" fillId="0" borderId="19" xfId="0" applyFont="1" applyBorder="1" applyAlignment="1">
      <alignment horizontal="center" vertical="center" wrapText="1"/>
    </xf>
    <xf numFmtId="0" fontId="25" fillId="0" borderId="13" xfId="0" applyFont="1" applyBorder="1" applyAlignment="1">
      <alignment horizontal="center" vertical="center" wrapText="1"/>
    </xf>
    <xf numFmtId="0" fontId="25" fillId="3" borderId="23" xfId="0" applyFont="1" applyFill="1" applyBorder="1" applyAlignment="1">
      <alignment horizontal="center" vertical="center" wrapText="1"/>
    </xf>
    <xf numFmtId="9" fontId="26" fillId="0" borderId="11" xfId="0" applyNumberFormat="1" applyFont="1" applyBorder="1" applyAlignment="1">
      <alignment horizontal="center" vertical="center" wrapText="1"/>
    </xf>
    <xf numFmtId="0" fontId="26" fillId="4" borderId="24" xfId="0" applyFont="1" applyFill="1" applyBorder="1" applyAlignment="1">
      <alignment horizontal="center" vertical="center" wrapText="1"/>
    </xf>
    <xf numFmtId="0" fontId="26" fillId="0" borderId="25" xfId="0" applyFont="1" applyBorder="1" applyAlignment="1">
      <alignment horizontal="center" vertical="center" wrapText="1"/>
    </xf>
    <xf numFmtId="0" fontId="26" fillId="2" borderId="67" xfId="0" applyFont="1" applyFill="1" applyBorder="1" applyAlignment="1">
      <alignment horizontal="center" vertical="center" wrapText="1"/>
    </xf>
    <xf numFmtId="10" fontId="25" fillId="0" borderId="11" xfId="0" applyNumberFormat="1" applyFont="1" applyBorder="1" applyAlignment="1">
      <alignment horizontal="center" vertical="center" wrapText="1"/>
    </xf>
    <xf numFmtId="10" fontId="26" fillId="4" borderId="24" xfId="0" applyNumberFormat="1" applyFont="1" applyFill="1" applyBorder="1" applyAlignment="1">
      <alignment horizontal="center" vertical="center" wrapText="1"/>
    </xf>
    <xf numFmtId="10" fontId="26" fillId="2" borderId="25" xfId="0" applyNumberFormat="1" applyFont="1" applyFill="1" applyBorder="1" applyAlignment="1">
      <alignment horizontal="center" vertical="center" wrapText="1"/>
    </xf>
    <xf numFmtId="0" fontId="25" fillId="6" borderId="23" xfId="0" applyFont="1" applyFill="1" applyBorder="1" applyAlignment="1">
      <alignment horizontal="center" vertical="center" wrapText="1"/>
    </xf>
    <xf numFmtId="0" fontId="26" fillId="2" borderId="25" xfId="0" applyFont="1" applyFill="1" applyBorder="1" applyAlignment="1">
      <alignment horizontal="center" vertical="center" wrapText="1"/>
    </xf>
    <xf numFmtId="10" fontId="26" fillId="2" borderId="24" xfId="0" applyNumberFormat="1" applyFont="1" applyFill="1" applyBorder="1" applyAlignment="1">
      <alignment horizontal="center" vertical="center" wrapText="1"/>
    </xf>
    <xf numFmtId="10" fontId="26" fillId="0" borderId="11" xfId="0" applyNumberFormat="1" applyFont="1" applyBorder="1" applyAlignment="1">
      <alignment horizontal="center" vertical="center" wrapText="1"/>
    </xf>
    <xf numFmtId="0" fontId="25" fillId="0" borderId="0" xfId="0" applyFont="1" applyAlignment="1">
      <alignment horizontal="center" vertical="center" wrapText="1"/>
    </xf>
    <xf numFmtId="0" fontId="23" fillId="2" borderId="14" xfId="0" applyFont="1" applyFill="1" applyBorder="1" applyAlignment="1">
      <alignment horizontal="center"/>
    </xf>
    <xf numFmtId="171" fontId="5" fillId="0" borderId="8" xfId="0" applyNumberFormat="1" applyFont="1" applyBorder="1" applyAlignment="1">
      <alignment horizontal="center" vertical="center" wrapText="1"/>
    </xf>
    <xf numFmtId="0" fontId="39" fillId="0" borderId="13" xfId="0" applyFont="1" applyBorder="1" applyAlignment="1">
      <alignment horizontal="center"/>
    </xf>
    <xf numFmtId="0" fontId="27" fillId="2" borderId="24" xfId="0" applyFont="1" applyFill="1" applyBorder="1" applyAlignment="1">
      <alignment horizontal="center"/>
    </xf>
    <xf numFmtId="0" fontId="25" fillId="2" borderId="24" xfId="0" applyFont="1" applyFill="1" applyBorder="1" applyAlignment="1">
      <alignment horizontal="center"/>
    </xf>
    <xf numFmtId="0" fontId="37" fillId="3" borderId="23" xfId="0" applyFont="1" applyFill="1" applyBorder="1" applyAlignment="1">
      <alignment horizontal="center"/>
    </xf>
    <xf numFmtId="10" fontId="27" fillId="2" borderId="25" xfId="0" applyNumberFormat="1" applyFont="1" applyFill="1" applyBorder="1" applyAlignment="1">
      <alignment horizontal="center"/>
    </xf>
    <xf numFmtId="0" fontId="25" fillId="3" borderId="143" xfId="0" applyFont="1" applyFill="1" applyBorder="1" applyAlignment="1">
      <alignment horizontal="center" vertical="center" wrapText="1"/>
    </xf>
    <xf numFmtId="0" fontId="2" fillId="0" borderId="145" xfId="0" applyFont="1" applyBorder="1"/>
    <xf numFmtId="3" fontId="26" fillId="0" borderId="11" xfId="0" applyNumberFormat="1" applyFont="1" applyBorder="1" applyAlignment="1">
      <alignment horizontal="center" vertical="center" wrapText="1"/>
    </xf>
    <xf numFmtId="0" fontId="39" fillId="0" borderId="13" xfId="0" applyFont="1" applyBorder="1" applyAlignment="1">
      <alignment horizontal="left" vertical="center" wrapText="1"/>
    </xf>
    <xf numFmtId="0" fontId="39" fillId="0" borderId="13" xfId="0" applyFont="1" applyBorder="1" applyAlignment="1">
      <alignment horizontal="center" wrapText="1"/>
    </xf>
    <xf numFmtId="167" fontId="26" fillId="0" borderId="11" xfId="0" applyNumberFormat="1" applyFont="1" applyBorder="1" applyAlignment="1">
      <alignment horizontal="center" vertical="center" wrapText="1"/>
    </xf>
    <xf numFmtId="0" fontId="26" fillId="2" borderId="24" xfId="0" applyFont="1" applyFill="1" applyBorder="1" applyAlignment="1">
      <alignment horizontal="center" vertical="center" wrapText="1"/>
    </xf>
    <xf numFmtId="0" fontId="26" fillId="0" borderId="14" xfId="0" applyFont="1" applyBorder="1" applyAlignment="1">
      <alignment horizontal="center" vertical="center" wrapText="1"/>
    </xf>
    <xf numFmtId="0" fontId="25" fillId="3" borderId="25" xfId="0" applyFont="1" applyFill="1" applyBorder="1" applyAlignment="1">
      <alignment horizontal="center" vertical="center" wrapText="1"/>
    </xf>
    <xf numFmtId="0" fontId="40" fillId="0" borderId="0" xfId="0" applyFont="1" applyAlignment="1">
      <alignment vertical="center" wrapText="1"/>
    </xf>
    <xf numFmtId="0" fontId="26" fillId="0" borderId="11" xfId="0" applyFont="1" applyBorder="1" applyAlignment="1">
      <alignment horizontal="center"/>
    </xf>
    <xf numFmtId="0" fontId="26" fillId="4" borderId="11" xfId="0" applyFont="1" applyFill="1" applyBorder="1" applyAlignment="1">
      <alignment horizontal="center" vertical="top" wrapText="1"/>
    </xf>
    <xf numFmtId="0" fontId="26" fillId="4" borderId="25" xfId="0" applyFont="1" applyFill="1" applyBorder="1" applyAlignment="1">
      <alignment horizontal="center" vertical="center" wrapText="1"/>
    </xf>
    <xf numFmtId="0" fontId="0" fillId="0" borderId="0" xfId="0" applyFont="1"/>
    <xf numFmtId="0" fontId="5" fillId="0" borderId="0" xfId="0" applyFont="1" applyAlignment="1">
      <alignment horizontal="center"/>
    </xf>
    <xf numFmtId="0" fontId="20" fillId="0" borderId="19" xfId="0" applyFont="1" applyBorder="1" applyAlignment="1">
      <alignment horizontal="center"/>
    </xf>
    <xf numFmtId="0" fontId="30" fillId="0" borderId="8" xfId="0" applyFont="1" applyBorder="1" applyAlignment="1">
      <alignment horizontal="center" vertical="center"/>
    </xf>
    <xf numFmtId="0" fontId="39" fillId="0" borderId="13" xfId="0" applyFont="1" applyBorder="1" applyAlignment="1">
      <alignment horizontal="left" vertical="center"/>
    </xf>
    <xf numFmtId="0" fontId="37" fillId="0" borderId="11" xfId="0" applyFont="1" applyBorder="1" applyAlignment="1">
      <alignment horizontal="center" vertical="center" wrapText="1"/>
    </xf>
    <xf numFmtId="0" fontId="40" fillId="0" borderId="0" xfId="0" applyFont="1"/>
    <xf numFmtId="0" fontId="21" fillId="0" borderId="13" xfId="0" applyFont="1" applyBorder="1" applyAlignment="1">
      <alignment horizontal="center"/>
    </xf>
    <xf numFmtId="0" fontId="26" fillId="0" borderId="25" xfId="0" applyFont="1" applyBorder="1" applyAlignment="1">
      <alignment horizontal="center"/>
    </xf>
    <xf numFmtId="168" fontId="25" fillId="0" borderId="11" xfId="0" applyNumberFormat="1" applyFont="1" applyBorder="1" applyAlignment="1">
      <alignment horizontal="center" vertical="center" wrapText="1"/>
    </xf>
    <xf numFmtId="0" fontId="25" fillId="6" borderId="19" xfId="0" applyFont="1" applyFill="1" applyBorder="1" applyAlignment="1">
      <alignment horizontal="center" vertical="center" wrapText="1"/>
    </xf>
    <xf numFmtId="10" fontId="26" fillId="4" borderId="24" xfId="0" applyNumberFormat="1" applyFont="1" applyFill="1" applyBorder="1" applyAlignment="1">
      <alignment horizontal="center"/>
    </xf>
    <xf numFmtId="10" fontId="26" fillId="2" borderId="25" xfId="0" applyNumberFormat="1" applyFont="1" applyFill="1" applyBorder="1" applyAlignment="1">
      <alignment horizontal="center"/>
    </xf>
    <xf numFmtId="0" fontId="0" fillId="0" borderId="0" xfId="0" applyFont="1" applyAlignment="1">
      <alignment horizontal="left" vertical="top"/>
    </xf>
    <xf numFmtId="0" fontId="25" fillId="3" borderId="25" xfId="0" applyFont="1" applyFill="1" applyBorder="1" applyAlignment="1">
      <alignment horizontal="center"/>
    </xf>
    <xf numFmtId="10" fontId="25" fillId="0" borderId="11" xfId="0" applyNumberFormat="1" applyFont="1" applyBorder="1" applyAlignment="1">
      <alignment horizontal="center"/>
    </xf>
    <xf numFmtId="0" fontId="25" fillId="6" borderId="23" xfId="0" applyFont="1" applyFill="1" applyBorder="1" applyAlignment="1">
      <alignment horizontal="center"/>
    </xf>
    <xf numFmtId="0" fontId="26" fillId="0" borderId="14" xfId="0" applyFont="1" applyBorder="1" applyAlignment="1">
      <alignment horizontal="left" vertical="center"/>
    </xf>
    <xf numFmtId="0" fontId="26" fillId="0" borderId="11" xfId="0" applyFont="1" applyBorder="1" applyAlignment="1">
      <alignment horizontal="center" vertical="center"/>
    </xf>
    <xf numFmtId="3" fontId="26" fillId="0" borderId="11" xfId="0" applyNumberFormat="1" applyFont="1" applyBorder="1" applyAlignment="1">
      <alignment horizontal="center" vertical="center"/>
    </xf>
    <xf numFmtId="10" fontId="26" fillId="0" borderId="25" xfId="0" applyNumberFormat="1" applyFont="1" applyBorder="1" applyAlignment="1">
      <alignment horizontal="center" vertical="center" wrapText="1"/>
    </xf>
    <xf numFmtId="0" fontId="26" fillId="2" borderId="80" xfId="0" applyFont="1" applyFill="1" applyBorder="1" applyAlignment="1">
      <alignment horizontal="center" vertical="center" wrapText="1"/>
    </xf>
    <xf numFmtId="0" fontId="2" fillId="0" borderId="190" xfId="0" applyFont="1" applyBorder="1"/>
    <xf numFmtId="0" fontId="26" fillId="2" borderId="25" xfId="0" applyFont="1" applyFill="1" applyBorder="1" applyAlignment="1">
      <alignment horizontal="center"/>
    </xf>
    <xf numFmtId="0" fontId="25" fillId="0" borderId="13" xfId="0" applyFont="1" applyBorder="1" applyAlignment="1">
      <alignment horizontal="center"/>
    </xf>
    <xf numFmtId="0" fontId="25" fillId="0" borderId="19" xfId="0" applyFont="1" applyBorder="1" applyAlignment="1">
      <alignment horizontal="center"/>
    </xf>
    <xf numFmtId="0" fontId="25" fillId="3" borderId="23" xfId="0" applyFont="1" applyFill="1" applyBorder="1" applyAlignment="1">
      <alignment horizontal="center"/>
    </xf>
    <xf numFmtId="0" fontId="0" fillId="4" borderId="89" xfId="0" applyFont="1" applyFill="1" applyBorder="1" applyAlignment="1">
      <alignment horizontal="center" vertical="center" wrapText="1"/>
    </xf>
    <xf numFmtId="0" fontId="19" fillId="4" borderId="14" xfId="0" applyFont="1" applyFill="1" applyBorder="1" applyAlignment="1">
      <alignment horizontal="left" vertical="center" wrapText="1"/>
    </xf>
    <xf numFmtId="9" fontId="26" fillId="0" borderId="48" xfId="0" applyNumberFormat="1" applyFont="1" applyBorder="1" applyAlignment="1">
      <alignment horizontal="center" vertical="center" wrapText="1"/>
    </xf>
    <xf numFmtId="0" fontId="26" fillId="0" borderId="7" xfId="0" applyFont="1" applyBorder="1" applyAlignment="1">
      <alignment horizontal="center" vertical="center"/>
    </xf>
    <xf numFmtId="0" fontId="26" fillId="4" borderId="25" xfId="0" applyFont="1" applyFill="1" applyBorder="1" applyAlignment="1">
      <alignment horizontal="center" vertical="center"/>
    </xf>
    <xf numFmtId="0" fontId="26" fillId="4" borderId="14" xfId="0" applyFont="1" applyFill="1" applyBorder="1" applyAlignment="1">
      <alignment horizontal="left" vertical="center"/>
    </xf>
    <xf numFmtId="0" fontId="26" fillId="4" borderId="81" xfId="0" applyFont="1" applyFill="1" applyBorder="1" applyAlignment="1">
      <alignment horizontal="left" vertical="center"/>
    </xf>
    <xf numFmtId="0" fontId="2" fillId="0" borderId="148" xfId="0" applyFont="1" applyBorder="1"/>
    <xf numFmtId="0" fontId="26" fillId="0" borderId="8" xfId="0" applyFont="1" applyBorder="1" applyAlignment="1">
      <alignment horizontal="center" vertical="center"/>
    </xf>
    <xf numFmtId="0" fontId="42" fillId="0" borderId="11" xfId="0" applyFont="1" applyBorder="1" applyAlignment="1">
      <alignment horizontal="center" vertical="center"/>
    </xf>
    <xf numFmtId="0" fontId="25" fillId="5" borderId="21" xfId="0" applyFont="1" applyFill="1" applyBorder="1" applyAlignment="1">
      <alignment horizontal="left" vertical="center"/>
    </xf>
    <xf numFmtId="0" fontId="25" fillId="5" borderId="23" xfId="0" applyFont="1" applyFill="1" applyBorder="1" applyAlignment="1">
      <alignment horizontal="left" vertical="center"/>
    </xf>
    <xf numFmtId="0" fontId="26" fillId="4" borderId="24" xfId="0" applyFont="1" applyFill="1" applyBorder="1" applyAlignment="1">
      <alignment horizontal="center" vertical="center"/>
    </xf>
    <xf numFmtId="0" fontId="35" fillId="0" borderId="14" xfId="0" applyFont="1" applyBorder="1" applyAlignment="1">
      <alignment vertical="center"/>
    </xf>
    <xf numFmtId="0" fontId="26" fillId="12" borderId="80" xfId="0" applyFont="1" applyFill="1" applyBorder="1" applyAlignment="1">
      <alignment horizontal="center" vertical="center"/>
    </xf>
    <xf numFmtId="0" fontId="35" fillId="0" borderId="14" xfId="0" applyFont="1" applyBorder="1" applyAlignment="1">
      <alignment horizontal="left" vertical="center"/>
    </xf>
    <xf numFmtId="0" fontId="30" fillId="6" borderId="143" xfId="0" applyFont="1" applyFill="1" applyBorder="1" applyAlignment="1">
      <alignment horizontal="center" vertical="center"/>
    </xf>
    <xf numFmtId="0" fontId="2" fillId="0" borderId="144" xfId="0" applyFont="1" applyBorder="1"/>
    <xf numFmtId="0" fontId="30" fillId="6" borderId="23" xfId="0" applyFont="1" applyFill="1" applyBorder="1" applyAlignment="1">
      <alignment horizontal="center" vertical="center"/>
    </xf>
    <xf numFmtId="0" fontId="25" fillId="3" borderId="21" xfId="0" applyFont="1" applyFill="1" applyBorder="1" applyAlignment="1">
      <alignment horizontal="center" vertical="center"/>
    </xf>
    <xf numFmtId="0" fontId="26" fillId="2" borderId="67" xfId="0" applyFont="1" applyFill="1" applyBorder="1" applyAlignment="1">
      <alignment horizontal="center" vertical="center"/>
    </xf>
    <xf numFmtId="0" fontId="35" fillId="0" borderId="8" xfId="0" applyFont="1" applyBorder="1" applyAlignment="1">
      <alignment vertical="center"/>
    </xf>
    <xf numFmtId="0" fontId="26" fillId="4" borderId="14" xfId="0" applyFont="1" applyFill="1" applyBorder="1" applyAlignment="1">
      <alignment horizontal="left" vertical="center" wrapText="1"/>
    </xf>
    <xf numFmtId="0" fontId="26" fillId="0" borderId="15" xfId="0" applyFont="1" applyBorder="1" applyAlignment="1">
      <alignment horizontal="center" vertical="center"/>
    </xf>
    <xf numFmtId="0" fontId="42" fillId="0" borderId="25" xfId="0" applyFont="1" applyBorder="1" applyAlignment="1">
      <alignment horizontal="center" vertical="center"/>
    </xf>
    <xf numFmtId="0" fontId="39" fillId="0" borderId="21" xfId="0" applyFont="1" applyBorder="1" applyAlignment="1">
      <alignment horizontal="left" vertical="center" wrapText="1"/>
    </xf>
    <xf numFmtId="0" fontId="37" fillId="3" borderId="19" xfId="0" applyFont="1" applyFill="1" applyBorder="1" applyAlignment="1">
      <alignment horizontal="center" vertical="center"/>
    </xf>
    <xf numFmtId="0" fontId="39" fillId="0" borderId="13" xfId="0" applyFont="1" applyBorder="1" applyAlignment="1">
      <alignment horizontal="center" vertical="center"/>
    </xf>
    <xf numFmtId="0" fontId="25" fillId="5" borderId="21" xfId="0" applyFont="1" applyFill="1" applyBorder="1" applyAlignment="1">
      <alignment horizontal="left" vertical="center" wrapText="1"/>
    </xf>
    <xf numFmtId="0" fontId="39" fillId="0" borderId="21" xfId="0" applyFont="1" applyBorder="1" applyAlignment="1">
      <alignment horizontal="left" vertical="center"/>
    </xf>
    <xf numFmtId="0" fontId="25" fillId="0" borderId="19" xfId="0" applyFont="1" applyBorder="1" applyAlignment="1">
      <alignment horizontal="center" vertical="center"/>
    </xf>
    <xf numFmtId="0" fontId="26" fillId="4" borderId="141" xfId="0" applyFont="1" applyFill="1" applyBorder="1" applyAlignment="1">
      <alignment horizontal="center" vertical="center" wrapText="1"/>
    </xf>
    <xf numFmtId="0" fontId="2" fillId="0" borderId="137" xfId="0" applyFont="1" applyBorder="1"/>
    <xf numFmtId="0" fontId="26" fillId="0" borderId="25" xfId="0" applyFont="1" applyBorder="1" applyAlignment="1">
      <alignment horizontal="center" vertical="center"/>
    </xf>
    <xf numFmtId="0" fontId="40" fillId="0" borderId="25" xfId="0" applyFont="1" applyBorder="1" applyAlignment="1">
      <alignment vertical="center"/>
    </xf>
    <xf numFmtId="0" fontId="32" fillId="12" borderId="25" xfId="0" applyFont="1" applyFill="1" applyBorder="1" applyAlignment="1">
      <alignment horizontal="center" vertical="center"/>
    </xf>
    <xf numFmtId="0" fontId="25" fillId="3" borderId="21" xfId="0" applyFont="1" applyFill="1" applyBorder="1" applyAlignment="1">
      <alignment horizontal="center" vertical="center" wrapText="1"/>
    </xf>
    <xf numFmtId="0" fontId="40" fillId="0" borderId="7" xfId="0" applyFont="1" applyBorder="1" applyAlignment="1">
      <alignment vertical="center"/>
    </xf>
    <xf numFmtId="0" fontId="31" fillId="2" borderId="14" xfId="0" applyFont="1" applyFill="1" applyBorder="1" applyAlignment="1">
      <alignment horizontal="center" vertical="center"/>
    </xf>
    <xf numFmtId="0" fontId="23" fillId="4" borderId="24" xfId="0" applyFont="1" applyFill="1" applyBorder="1" applyAlignment="1">
      <alignment horizontal="center" vertical="center" wrapText="1"/>
    </xf>
    <xf numFmtId="10" fontId="26" fillId="4" borderId="128" xfId="0" applyNumberFormat="1" applyFont="1" applyFill="1" applyBorder="1" applyAlignment="1">
      <alignment horizontal="center" vertical="center"/>
    </xf>
    <xf numFmtId="10" fontId="26" fillId="2" borderId="24" xfId="0" applyNumberFormat="1" applyFont="1" applyFill="1" applyBorder="1" applyAlignment="1">
      <alignment horizontal="center" vertical="center"/>
    </xf>
    <xf numFmtId="10" fontId="26" fillId="4" borderId="24" xfId="0" applyNumberFormat="1" applyFont="1" applyFill="1" applyBorder="1" applyAlignment="1">
      <alignment horizontal="center" vertical="center"/>
    </xf>
    <xf numFmtId="0" fontId="42" fillId="0" borderId="7" xfId="0" applyFont="1" applyBorder="1" applyAlignment="1">
      <alignment horizontal="center" vertical="center"/>
    </xf>
    <xf numFmtId="10" fontId="22" fillId="12" borderId="128" xfId="0" applyNumberFormat="1" applyFont="1" applyFill="1" applyBorder="1" applyAlignment="1">
      <alignment horizontal="center" vertical="center"/>
    </xf>
    <xf numFmtId="10" fontId="26" fillId="4" borderId="25" xfId="0" applyNumberFormat="1" applyFont="1" applyFill="1" applyBorder="1" applyAlignment="1">
      <alignment horizontal="center" vertical="center"/>
    </xf>
    <xf numFmtId="10" fontId="25" fillId="0" borderId="25" xfId="0" applyNumberFormat="1" applyFont="1" applyBorder="1" applyAlignment="1">
      <alignment horizontal="center" vertical="center"/>
    </xf>
    <xf numFmtId="10" fontId="26" fillId="2" borderId="25" xfId="0" applyNumberFormat="1" applyFont="1" applyFill="1" applyBorder="1" applyAlignment="1">
      <alignment horizontal="center" vertical="center"/>
    </xf>
    <xf numFmtId="0" fontId="27" fillId="2" borderId="24" xfId="0" applyFont="1" applyFill="1" applyBorder="1" applyAlignment="1">
      <alignment horizontal="center" vertical="center" wrapText="1"/>
    </xf>
    <xf numFmtId="10" fontId="25" fillId="2" borderId="24" xfId="0" applyNumberFormat="1" applyFont="1" applyFill="1" applyBorder="1" applyAlignment="1">
      <alignment horizontal="center" vertical="center" wrapText="1"/>
    </xf>
    <xf numFmtId="0" fontId="23" fillId="2" borderId="14" xfId="0" applyFont="1" applyFill="1" applyBorder="1" applyAlignment="1">
      <alignment horizontal="center" vertical="center" wrapText="1"/>
    </xf>
    <xf numFmtId="10" fontId="27" fillId="2" borderId="25" xfId="0" applyNumberFormat="1" applyFont="1" applyFill="1" applyBorder="1" applyAlignment="1">
      <alignment horizontal="center" vertical="center" wrapText="1"/>
    </xf>
    <xf numFmtId="0" fontId="37" fillId="3" borderId="23" xfId="0" applyFont="1" applyFill="1" applyBorder="1" applyAlignment="1">
      <alignment horizontal="center" vertical="center"/>
    </xf>
    <xf numFmtId="0" fontId="0" fillId="0" borderId="14" xfId="0" applyFont="1" applyBorder="1" applyAlignment="1">
      <alignment vertical="center"/>
    </xf>
    <xf numFmtId="0" fontId="40" fillId="3" borderId="21" xfId="0" applyFont="1" applyFill="1" applyBorder="1" applyAlignment="1">
      <alignment horizontal="center" vertical="center"/>
    </xf>
    <xf numFmtId="0" fontId="25" fillId="2" borderId="24" xfId="0" applyFont="1" applyFill="1" applyBorder="1" applyAlignment="1">
      <alignment horizontal="center" vertical="center" wrapText="1"/>
    </xf>
    <xf numFmtId="0" fontId="20" fillId="0" borderId="19" xfId="0" applyFont="1" applyBorder="1" applyAlignment="1">
      <alignment horizontal="center" vertical="center"/>
    </xf>
    <xf numFmtId="10" fontId="7" fillId="0" borderId="0" xfId="0" applyNumberFormat="1" applyFont="1" applyAlignment="1">
      <alignment horizontal="center" vertical="center"/>
    </xf>
    <xf numFmtId="0" fontId="21" fillId="0" borderId="13" xfId="0" applyFont="1" applyBorder="1" applyAlignment="1">
      <alignment horizontal="center" vertical="center"/>
    </xf>
    <xf numFmtId="0" fontId="31" fillId="12" borderId="14" xfId="0" applyFont="1" applyFill="1" applyBorder="1" applyAlignment="1">
      <alignment horizontal="center" vertical="center"/>
    </xf>
    <xf numFmtId="0" fontId="35" fillId="0" borderId="8" xfId="0" applyFont="1" applyBorder="1" applyAlignment="1">
      <alignment horizontal="left" vertical="center"/>
    </xf>
    <xf numFmtId="0" fontId="32" fillId="2" borderId="67" xfId="0" applyFont="1" applyFill="1" applyBorder="1" applyAlignment="1">
      <alignment horizontal="center" vertical="center"/>
    </xf>
    <xf numFmtId="0" fontId="36" fillId="0" borderId="21" xfId="0" applyFont="1" applyBorder="1" applyAlignment="1">
      <alignment horizontal="center" vertical="center" wrapText="1"/>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36" fillId="0" borderId="18" xfId="0" applyFont="1" applyBorder="1" applyAlignment="1">
      <alignment horizontal="left" vertical="top" wrapText="1"/>
    </xf>
    <xf numFmtId="0" fontId="36" fillId="0" borderId="34" xfId="0" applyFont="1" applyBorder="1" applyAlignment="1">
      <alignment horizontal="left" vertical="top" wrapText="1"/>
    </xf>
    <xf numFmtId="9" fontId="26" fillId="0" borderId="25" xfId="0" applyNumberFormat="1" applyFont="1" applyBorder="1" applyAlignment="1">
      <alignment horizontal="center" vertical="center" wrapText="1"/>
    </xf>
    <xf numFmtId="49" fontId="26" fillId="4" borderId="117" xfId="0" applyNumberFormat="1" applyFont="1" applyFill="1" applyBorder="1" applyAlignment="1">
      <alignment horizontal="center" vertical="center" wrapText="1"/>
    </xf>
    <xf numFmtId="49" fontId="26" fillId="0" borderId="117" xfId="0" applyNumberFormat="1" applyFont="1" applyBorder="1" applyAlignment="1">
      <alignment horizontal="center" vertical="center" wrapText="1"/>
    </xf>
    <xf numFmtId="49" fontId="26" fillId="4" borderId="100" xfId="0" applyNumberFormat="1" applyFont="1" applyFill="1" applyBorder="1" applyAlignment="1">
      <alignment horizontal="center" vertical="center" wrapText="1"/>
    </xf>
    <xf numFmtId="49" fontId="26" fillId="4" borderId="147" xfId="0" applyNumberFormat="1" applyFont="1" applyFill="1" applyBorder="1" applyAlignment="1">
      <alignment horizontal="center" vertical="center" wrapText="1"/>
    </xf>
    <xf numFmtId="0" fontId="26" fillId="0" borderId="49" xfId="0" applyFont="1" applyBorder="1" applyAlignment="1">
      <alignment horizontal="center" vertical="center" wrapText="1"/>
    </xf>
    <xf numFmtId="49" fontId="40" fillId="4" borderId="7" xfId="0" applyNumberFormat="1" applyFont="1" applyFill="1" applyBorder="1" applyAlignment="1">
      <alignment horizontal="center" vertical="center" wrapText="1"/>
    </xf>
    <xf numFmtId="0" fontId="0" fillId="4" borderId="165" xfId="0" applyFont="1" applyFill="1" applyBorder="1" applyAlignment="1">
      <alignment horizontal="center" vertical="center" wrapText="1"/>
    </xf>
    <xf numFmtId="0" fontId="40" fillId="0" borderId="0" xfId="0" applyFont="1" applyAlignment="1">
      <alignment horizontal="center" vertical="center" wrapText="1"/>
    </xf>
    <xf numFmtId="0" fontId="26" fillId="0" borderId="123" xfId="0" applyFont="1" applyBorder="1" applyAlignment="1">
      <alignment horizontal="center" vertical="center" wrapText="1"/>
    </xf>
    <xf numFmtId="0" fontId="0" fillId="4" borderId="91" xfId="0" applyFont="1" applyFill="1" applyBorder="1" applyAlignment="1">
      <alignment horizontal="center" vertical="center" wrapText="1"/>
    </xf>
    <xf numFmtId="0" fontId="31" fillId="2" borderId="159" xfId="0" applyFont="1" applyFill="1" applyBorder="1" applyAlignment="1">
      <alignment horizontal="center" vertical="center" wrapText="1"/>
    </xf>
    <xf numFmtId="0" fontId="2" fillId="0" borderId="173" xfId="0" applyFont="1" applyBorder="1"/>
    <xf numFmtId="0" fontId="31" fillId="2" borderId="14" xfId="0" applyFont="1" applyFill="1" applyBorder="1" applyAlignment="1">
      <alignment horizontal="center" vertical="center" wrapText="1"/>
    </xf>
    <xf numFmtId="49" fontId="26" fillId="0" borderId="7" xfId="0" applyNumberFormat="1" applyFont="1" applyBorder="1" applyAlignment="1">
      <alignment horizontal="center" vertical="center" wrapText="1"/>
    </xf>
    <xf numFmtId="49" fontId="26" fillId="4" borderId="159" xfId="0" applyNumberFormat="1" applyFont="1" applyFill="1" applyBorder="1" applyAlignment="1">
      <alignment vertical="center" wrapText="1"/>
    </xf>
    <xf numFmtId="0" fontId="2" fillId="0" borderId="0" xfId="0" applyFont="1" applyAlignment="1">
      <alignment horizontal="center" vertical="center"/>
    </xf>
    <xf numFmtId="49" fontId="26" fillId="4" borderId="0" xfId="0" applyNumberFormat="1" applyFont="1" applyFill="1" applyAlignment="1">
      <alignment vertical="center" wrapText="1"/>
    </xf>
    <xf numFmtId="49" fontId="26" fillId="4" borderId="120" xfId="0" applyNumberFormat="1" applyFont="1" applyFill="1" applyBorder="1" applyAlignment="1">
      <alignment vertical="center" wrapText="1"/>
    </xf>
    <xf numFmtId="49" fontId="26" fillId="0" borderId="123" xfId="0" applyNumberFormat="1" applyFont="1" applyBorder="1" applyAlignment="1">
      <alignment horizontal="center" vertical="center" wrapText="1"/>
    </xf>
    <xf numFmtId="49" fontId="26" fillId="4" borderId="177" xfId="0" applyNumberFormat="1" applyFont="1" applyFill="1" applyBorder="1" applyAlignment="1">
      <alignment horizontal="center" vertical="center" wrapText="1"/>
    </xf>
    <xf numFmtId="0" fontId="2" fillId="0" borderId="123" xfId="0" applyFont="1" applyBorder="1"/>
    <xf numFmtId="49" fontId="26" fillId="4" borderId="123" xfId="0" applyNumberFormat="1" applyFont="1" applyFill="1" applyBorder="1" applyAlignment="1">
      <alignment horizontal="center" vertical="center" wrapText="1"/>
    </xf>
    <xf numFmtId="49" fontId="26" fillId="2" borderId="176" xfId="0" applyNumberFormat="1" applyFont="1" applyFill="1" applyBorder="1" applyAlignment="1">
      <alignment horizontal="center" vertical="center" wrapText="1"/>
    </xf>
    <xf numFmtId="10" fontId="25" fillId="2" borderId="162" xfId="0" applyNumberFormat="1" applyFont="1" applyFill="1" applyBorder="1" applyAlignment="1">
      <alignment horizontal="center" vertical="center" wrapText="1"/>
    </xf>
    <xf numFmtId="0" fontId="2" fillId="0" borderId="163" xfId="0" applyFont="1" applyBorder="1"/>
    <xf numFmtId="0" fontId="27" fillId="2" borderId="67" xfId="0" applyFont="1" applyFill="1" applyBorder="1" applyAlignment="1">
      <alignment horizontal="center" vertical="center" wrapText="1"/>
    </xf>
    <xf numFmtId="0" fontId="2" fillId="0" borderId="164" xfId="0" applyFont="1" applyBorder="1"/>
    <xf numFmtId="0" fontId="37" fillId="3" borderId="143" xfId="0" applyFont="1" applyFill="1" applyBorder="1" applyAlignment="1">
      <alignment horizontal="center" vertical="center" wrapText="1"/>
    </xf>
    <xf numFmtId="0" fontId="26" fillId="0" borderId="13" xfId="0" applyFont="1" applyBorder="1" applyAlignment="1">
      <alignment horizontal="center" vertical="center" wrapText="1"/>
    </xf>
    <xf numFmtId="14" fontId="5" fillId="0" borderId="7" xfId="0" applyNumberFormat="1" applyFont="1" applyBorder="1" applyAlignment="1">
      <alignment horizontal="center" vertical="center" wrapText="1"/>
    </xf>
    <xf numFmtId="0" fontId="40" fillId="2" borderId="7" xfId="0" applyFont="1" applyFill="1" applyBorder="1" applyAlignment="1">
      <alignment vertical="center" wrapText="1"/>
    </xf>
    <xf numFmtId="0" fontId="26" fillId="0" borderId="57" xfId="0" applyFont="1" applyBorder="1" applyAlignment="1">
      <alignment horizontal="center" vertical="center" wrapText="1"/>
    </xf>
    <xf numFmtId="49" fontId="26" fillId="2" borderId="123" xfId="0" applyNumberFormat="1" applyFont="1" applyFill="1" applyBorder="1" applyAlignment="1">
      <alignment horizontal="center" vertical="center" wrapText="1"/>
    </xf>
    <xf numFmtId="0" fontId="25" fillId="0" borderId="57" xfId="0" applyFont="1" applyBorder="1" applyAlignment="1">
      <alignment horizontal="center" vertical="center" wrapText="1"/>
    </xf>
    <xf numFmtId="49" fontId="26" fillId="2" borderId="185" xfId="0" applyNumberFormat="1" applyFont="1" applyFill="1" applyBorder="1" applyAlignment="1">
      <alignment horizontal="center" vertical="center" wrapText="1"/>
    </xf>
    <xf numFmtId="0" fontId="26" fillId="4" borderId="120" xfId="0" applyFont="1" applyFill="1" applyBorder="1" applyAlignment="1">
      <alignment vertical="center" wrapText="1"/>
    </xf>
    <xf numFmtId="0" fontId="2" fillId="0" borderId="0" xfId="0" applyFont="1" applyAlignment="1">
      <alignment vertical="center" wrapText="1"/>
    </xf>
    <xf numFmtId="0" fontId="30" fillId="6" borderId="143" xfId="0" applyFont="1" applyFill="1" applyBorder="1" applyAlignment="1">
      <alignment horizontal="center" vertical="center" wrapText="1"/>
    </xf>
    <xf numFmtId="0" fontId="2" fillId="0" borderId="161" xfId="0" applyFont="1" applyBorder="1"/>
    <xf numFmtId="10" fontId="26" fillId="0" borderId="123" xfId="0" applyNumberFormat="1" applyFont="1" applyBorder="1" applyAlignment="1">
      <alignment horizontal="center" vertical="center" wrapText="1"/>
    </xf>
    <xf numFmtId="10" fontId="26" fillId="2" borderId="176" xfId="0" applyNumberFormat="1" applyFont="1" applyFill="1" applyBorder="1" applyAlignment="1">
      <alignment horizontal="center" vertical="center" wrapText="1"/>
    </xf>
    <xf numFmtId="49" fontId="40" fillId="4" borderId="67" xfId="0" applyNumberFormat="1" applyFont="1" applyFill="1" applyBorder="1" applyAlignment="1">
      <alignment vertical="center" wrapText="1"/>
    </xf>
    <xf numFmtId="10" fontId="26" fillId="4" borderId="123" xfId="0" applyNumberFormat="1" applyFont="1" applyFill="1" applyBorder="1" applyAlignment="1">
      <alignment horizontal="center" vertical="center" wrapText="1"/>
    </xf>
    <xf numFmtId="0" fontId="30" fillId="6" borderId="9" xfId="0" applyFont="1" applyFill="1" applyBorder="1" applyAlignment="1">
      <alignment horizontal="center" vertical="center" wrapText="1"/>
    </xf>
    <xf numFmtId="0" fontId="25" fillId="0" borderId="233" xfId="0" applyFont="1" applyBorder="1" applyAlignment="1">
      <alignment horizontal="center" vertical="center" wrapText="1"/>
    </xf>
    <xf numFmtId="0" fontId="2" fillId="0" borderId="74" xfId="0" applyFont="1" applyBorder="1"/>
    <xf numFmtId="10" fontId="25" fillId="13" borderId="27" xfId="0" applyNumberFormat="1" applyFont="1" applyFill="1" applyBorder="1" applyAlignment="1">
      <alignment horizontal="center" vertical="center" wrapText="1"/>
    </xf>
    <xf numFmtId="0" fontId="2" fillId="0" borderId="61" xfId="0" applyFont="1" applyBorder="1"/>
    <xf numFmtId="0" fontId="26" fillId="4" borderId="169" xfId="0" applyFont="1" applyFill="1" applyBorder="1" applyAlignment="1">
      <alignment vertical="center" wrapText="1"/>
    </xf>
    <xf numFmtId="10" fontId="25" fillId="13" borderId="68" xfId="0" applyNumberFormat="1" applyFont="1" applyFill="1" applyBorder="1" applyAlignment="1">
      <alignment horizontal="center" vertical="center" wrapText="1"/>
    </xf>
    <xf numFmtId="0" fontId="2" fillId="0" borderId="27" xfId="0" applyFont="1" applyBorder="1"/>
    <xf numFmtId="0" fontId="23" fillId="2" borderId="159" xfId="0" applyFont="1" applyFill="1" applyBorder="1" applyAlignment="1">
      <alignment horizontal="center" vertical="center" wrapText="1"/>
    </xf>
    <xf numFmtId="0" fontId="2" fillId="0" borderId="160" xfId="0" applyFont="1" applyBorder="1"/>
    <xf numFmtId="0" fontId="22" fillId="0" borderId="7" xfId="0" applyFont="1" applyBorder="1" applyAlignment="1">
      <alignment horizontal="center" vertical="center" wrapText="1"/>
    </xf>
    <xf numFmtId="0" fontId="5" fillId="0" borderId="0" xfId="0" applyFont="1" applyAlignment="1">
      <alignment horizontal="center" vertical="center" wrapText="1"/>
    </xf>
    <xf numFmtId="0" fontId="20" fillId="0" borderId="3" xfId="0" applyFont="1" applyBorder="1" applyAlignment="1">
      <alignment horizontal="center" vertical="center" wrapText="1"/>
    </xf>
    <xf numFmtId="0" fontId="25" fillId="0" borderId="232" xfId="0" applyFont="1" applyBorder="1" applyAlignment="1">
      <alignment horizontal="center" vertical="center" wrapText="1"/>
    </xf>
    <xf numFmtId="0" fontId="21" fillId="0" borderId="13" xfId="0" applyFont="1" applyBorder="1" applyAlignment="1">
      <alignment horizontal="center" vertical="center" wrapText="1"/>
    </xf>
    <xf numFmtId="0" fontId="40" fillId="0" borderId="13" xfId="0" applyFont="1" applyBorder="1" applyAlignment="1">
      <alignment vertical="center" wrapText="1"/>
    </xf>
    <xf numFmtId="0" fontId="25" fillId="0" borderId="217" xfId="0" applyFont="1" applyBorder="1" applyAlignment="1">
      <alignment horizontal="center" vertical="center" wrapText="1"/>
    </xf>
    <xf numFmtId="0" fontId="2" fillId="0" borderId="68" xfId="0" applyFont="1" applyBorder="1"/>
    <xf numFmtId="0" fontId="25" fillId="2" borderId="67" xfId="0" applyFont="1" applyFill="1" applyBorder="1" applyAlignment="1">
      <alignment horizontal="center" vertical="center" wrapText="1"/>
    </xf>
    <xf numFmtId="10" fontId="25" fillId="2" borderId="234" xfId="0" applyNumberFormat="1" applyFont="1" applyFill="1" applyBorder="1" applyAlignment="1">
      <alignment horizontal="center" vertical="center" wrapText="1"/>
    </xf>
    <xf numFmtId="10" fontId="25" fillId="2" borderId="235" xfId="0" applyNumberFormat="1" applyFont="1" applyFill="1" applyBorder="1" applyAlignment="1">
      <alignment horizontal="center" vertical="center" wrapText="1"/>
    </xf>
    <xf numFmtId="0" fontId="25" fillId="0" borderId="181" xfId="0" applyFont="1" applyBorder="1" applyAlignment="1">
      <alignment horizontal="center" vertical="center" wrapText="1"/>
    </xf>
    <xf numFmtId="0" fontId="2" fillId="0" borderId="152" xfId="0" applyFont="1" applyBorder="1"/>
    <xf numFmtId="0" fontId="31" fillId="2" borderId="0" xfId="0" applyFont="1" applyFill="1" applyAlignment="1">
      <alignment horizontal="center" vertical="center" wrapText="1"/>
    </xf>
    <xf numFmtId="9" fontId="26" fillId="0" borderId="0" xfId="0" applyNumberFormat="1" applyFont="1" applyAlignment="1">
      <alignment horizontal="center" vertical="center" wrapText="1"/>
    </xf>
    <xf numFmtId="0" fontId="26" fillId="4" borderId="0" xfId="0" applyFont="1" applyFill="1" applyAlignment="1">
      <alignment vertical="center" wrapText="1"/>
    </xf>
    <xf numFmtId="0" fontId="26" fillId="4" borderId="14" xfId="0" applyFont="1" applyFill="1" applyBorder="1" applyAlignment="1">
      <alignment vertical="center" wrapText="1"/>
    </xf>
    <xf numFmtId="10" fontId="25" fillId="13" borderId="67" xfId="0" applyNumberFormat="1" applyFont="1" applyFill="1" applyBorder="1" applyAlignment="1">
      <alignment horizontal="center" vertical="center" wrapText="1"/>
    </xf>
    <xf numFmtId="10" fontId="26" fillId="4" borderId="177" xfId="0" applyNumberFormat="1" applyFont="1" applyFill="1" applyBorder="1" applyAlignment="1">
      <alignment horizontal="center" vertical="center" wrapText="1"/>
    </xf>
    <xf numFmtId="10" fontId="25" fillId="13" borderId="0" xfId="0" applyNumberFormat="1" applyFont="1" applyFill="1" applyAlignment="1">
      <alignment horizontal="center" vertical="center" wrapText="1"/>
    </xf>
    <xf numFmtId="0" fontId="30" fillId="6" borderId="169" xfId="0" applyFont="1" applyFill="1" applyBorder="1" applyAlignment="1">
      <alignment horizontal="center" vertical="center" wrapText="1"/>
    </xf>
    <xf numFmtId="0" fontId="2" fillId="0" borderId="14" xfId="0" applyFont="1" applyBorder="1" applyAlignment="1">
      <alignment horizontal="left" vertical="center"/>
    </xf>
    <xf numFmtId="9" fontId="26" fillId="0" borderId="123" xfId="0" applyNumberFormat="1" applyFont="1" applyBorder="1" applyAlignment="1">
      <alignment horizontal="center" vertical="center" wrapText="1"/>
    </xf>
    <xf numFmtId="0" fontId="31" fillId="2" borderId="169" xfId="0" applyFont="1" applyFill="1" applyBorder="1" applyAlignment="1">
      <alignment horizontal="center" vertical="center" wrapText="1"/>
    </xf>
    <xf numFmtId="10" fontId="25" fillId="0" borderId="48" xfId="0" applyNumberFormat="1" applyFont="1" applyBorder="1" applyAlignment="1">
      <alignment horizontal="center" vertical="center" wrapText="1"/>
    </xf>
    <xf numFmtId="172" fontId="5" fillId="0" borderId="8" xfId="0" applyNumberFormat="1" applyFont="1" applyBorder="1" applyAlignment="1">
      <alignment horizontal="center" vertical="center" wrapText="1"/>
    </xf>
    <xf numFmtId="49" fontId="25" fillId="4" borderId="25" xfId="0" applyNumberFormat="1" applyFont="1" applyFill="1" applyBorder="1" applyAlignment="1">
      <alignment horizontal="center" vertical="center" wrapText="1"/>
    </xf>
    <xf numFmtId="9" fontId="25" fillId="0" borderId="25" xfId="0" applyNumberFormat="1" applyFont="1" applyBorder="1" applyAlignment="1">
      <alignment horizontal="center" vertical="center" wrapText="1"/>
    </xf>
    <xf numFmtId="10" fontId="26" fillId="0" borderId="26" xfId="0" applyNumberFormat="1" applyFont="1" applyBorder="1" applyAlignment="1">
      <alignment horizontal="center" vertical="center" wrapText="1"/>
    </xf>
    <xf numFmtId="0" fontId="26" fillId="0" borderId="15" xfId="0" applyFont="1" applyBorder="1" applyAlignment="1">
      <alignment horizontal="center" vertical="center" wrapText="1"/>
    </xf>
    <xf numFmtId="0" fontId="26" fillId="4" borderId="21" xfId="0" applyFont="1" applyFill="1" applyBorder="1" applyAlignment="1">
      <alignment horizontal="center" vertical="center" wrapText="1"/>
    </xf>
    <xf numFmtId="0" fontId="2" fillId="0" borderId="91" xfId="0" applyFont="1" applyBorder="1" applyAlignment="1">
      <alignment wrapText="1"/>
    </xf>
    <xf numFmtId="0" fontId="2" fillId="0" borderId="98" xfId="0" applyFont="1" applyBorder="1" applyAlignment="1">
      <alignment wrapText="1"/>
    </xf>
    <xf numFmtId="49" fontId="26" fillId="0" borderId="14" xfId="0" applyNumberFormat="1" applyFont="1" applyBorder="1" applyAlignment="1">
      <alignment horizontal="center" vertical="center" wrapText="1"/>
    </xf>
    <xf numFmtId="9" fontId="19" fillId="0" borderId="14" xfId="0" applyNumberFormat="1" applyFont="1" applyBorder="1" applyAlignment="1">
      <alignment horizontal="center" vertical="center"/>
    </xf>
    <xf numFmtId="10" fontId="26" fillId="0" borderId="28" xfId="0" applyNumberFormat="1" applyFont="1" applyBorder="1" applyAlignment="1">
      <alignment horizontal="center" vertical="center" wrapText="1"/>
    </xf>
    <xf numFmtId="173" fontId="5" fillId="0" borderId="8" xfId="0" applyNumberFormat="1" applyFont="1" applyBorder="1" applyAlignment="1">
      <alignment horizontal="center" vertical="center" wrapText="1"/>
    </xf>
    <xf numFmtId="10" fontId="25" fillId="4" borderId="25" xfId="0" applyNumberFormat="1" applyFont="1" applyFill="1" applyBorder="1" applyAlignment="1">
      <alignment horizontal="center" vertical="center" wrapText="1"/>
    </xf>
    <xf numFmtId="10" fontId="26" fillId="5" borderId="48" xfId="0" applyNumberFormat="1" applyFont="1" applyFill="1" applyBorder="1" applyAlignment="1">
      <alignment horizontal="center" vertical="center" wrapText="1"/>
    </xf>
    <xf numFmtId="49" fontId="26" fillId="2" borderId="47" xfId="0" applyNumberFormat="1" applyFont="1" applyFill="1" applyBorder="1" applyAlignment="1">
      <alignment horizontal="center" vertical="center" wrapText="1"/>
    </xf>
    <xf numFmtId="0" fontId="2" fillId="0" borderId="103" xfId="0" applyFont="1" applyBorder="1" applyAlignment="1">
      <alignment wrapText="1"/>
    </xf>
    <xf numFmtId="0" fontId="35" fillId="0" borderId="8" xfId="0" applyFont="1" applyBorder="1" applyAlignment="1">
      <alignment horizontal="left" vertical="center" wrapText="1"/>
    </xf>
    <xf numFmtId="0" fontId="35" fillId="0" borderId="14" xfId="0" applyFont="1" applyBorder="1" applyAlignment="1">
      <alignment vertical="center" wrapText="1"/>
    </xf>
    <xf numFmtId="49" fontId="43" fillId="0" borderId="48" xfId="0" applyNumberFormat="1" applyFont="1" applyBorder="1" applyAlignment="1">
      <alignment horizontal="center" vertical="center" wrapText="1"/>
    </xf>
    <xf numFmtId="49" fontId="25" fillId="16" borderId="25" xfId="0" applyNumberFormat="1" applyFont="1" applyFill="1" applyBorder="1" applyAlignment="1">
      <alignment horizontal="center" vertical="center" wrapText="1"/>
    </xf>
    <xf numFmtId="0" fontId="2" fillId="16" borderId="16" xfId="0" applyFont="1" applyFill="1" applyBorder="1"/>
    <xf numFmtId="49" fontId="25" fillId="16" borderId="7" xfId="0" applyNumberFormat="1" applyFont="1" applyFill="1" applyBorder="1" applyAlignment="1">
      <alignment horizontal="center" vertical="center" wrapText="1"/>
    </xf>
    <xf numFmtId="0" fontId="2" fillId="16" borderId="10" xfId="0" applyFont="1" applyFill="1" applyBorder="1"/>
    <xf numFmtId="49" fontId="27" fillId="4" borderId="13" xfId="0" applyNumberFormat="1" applyFont="1" applyFill="1" applyBorder="1" applyAlignment="1">
      <alignment horizontal="center" vertical="center" wrapText="1"/>
    </xf>
    <xf numFmtId="49" fontId="26" fillId="0" borderId="14" xfId="0" applyNumberFormat="1" applyFont="1" applyBorder="1" applyAlignment="1">
      <alignment horizontal="left" vertical="center" wrapText="1"/>
    </xf>
    <xf numFmtId="49" fontId="25" fillId="0" borderId="25" xfId="0" applyNumberFormat="1" applyFont="1" applyBorder="1" applyAlignment="1">
      <alignment horizontal="center" vertical="center" wrapText="1"/>
    </xf>
    <xf numFmtId="0" fontId="25" fillId="0" borderId="47" xfId="0" applyFont="1" applyBorder="1" applyAlignment="1">
      <alignment horizontal="center" vertical="center" wrapText="1"/>
    </xf>
    <xf numFmtId="0" fontId="23" fillId="0" borderId="204" xfId="0" applyFont="1" applyBorder="1" applyAlignment="1">
      <alignment horizontal="center" vertical="center" wrapText="1"/>
    </xf>
    <xf numFmtId="0" fontId="2" fillId="0" borderId="206" xfId="0" applyFont="1" applyBorder="1"/>
    <xf numFmtId="0" fontId="2" fillId="0" borderId="213" xfId="0" applyFont="1" applyBorder="1"/>
    <xf numFmtId="10" fontId="25" fillId="0" borderId="117" xfId="0" applyNumberFormat="1" applyFont="1" applyBorder="1" applyAlignment="1">
      <alignment horizontal="center" vertical="center"/>
    </xf>
    <xf numFmtId="0" fontId="2" fillId="0" borderId="216" xfId="0" applyFont="1" applyBorder="1"/>
    <xf numFmtId="0" fontId="23" fillId="8" borderId="101" xfId="0" applyFont="1" applyFill="1" applyBorder="1" applyAlignment="1">
      <alignment horizontal="center" vertical="center" wrapText="1"/>
    </xf>
    <xf numFmtId="0" fontId="23" fillId="8" borderId="198" xfId="0" applyFont="1" applyFill="1" applyBorder="1" applyAlignment="1">
      <alignment horizontal="center" vertical="center" wrapText="1"/>
    </xf>
    <xf numFmtId="0" fontId="2" fillId="0" borderId="199" xfId="0" applyFont="1" applyBorder="1"/>
    <xf numFmtId="0" fontId="2" fillId="0" borderId="200" xfId="0" applyFont="1" applyBorder="1"/>
    <xf numFmtId="0" fontId="23" fillId="2" borderId="25" xfId="0" applyFont="1" applyFill="1" applyBorder="1" applyAlignment="1">
      <alignment horizontal="center" vertical="center" wrapText="1"/>
    </xf>
    <xf numFmtId="0" fontId="0" fillId="0" borderId="11" xfId="0" applyFont="1" applyBorder="1" applyAlignment="1">
      <alignment horizontal="left" vertical="center" wrapText="1"/>
    </xf>
    <xf numFmtId="0" fontId="0" fillId="0" borderId="25" xfId="0" applyFont="1" applyBorder="1" applyAlignment="1">
      <alignment horizontal="left" vertical="center" wrapText="1"/>
    </xf>
    <xf numFmtId="3" fontId="0" fillId="0" borderId="105" xfId="0" applyNumberFormat="1" applyFont="1" applyBorder="1" applyAlignment="1">
      <alignment horizontal="center" vertical="center"/>
    </xf>
    <xf numFmtId="0" fontId="44" fillId="15" borderId="197" xfId="0" applyFont="1" applyFill="1" applyBorder="1" applyAlignment="1">
      <alignment horizontal="center" vertical="center" wrapText="1"/>
    </xf>
    <xf numFmtId="0" fontId="23" fillId="6" borderId="89" xfId="0" applyFont="1" applyFill="1" applyBorder="1" applyAlignment="1">
      <alignment horizontal="center" vertical="center" wrapText="1"/>
    </xf>
    <xf numFmtId="0" fontId="0" fillId="0" borderId="105" xfId="0" applyFont="1" applyBorder="1" applyAlignment="1">
      <alignment horizontal="center" vertical="center" wrapText="1"/>
    </xf>
    <xf numFmtId="0" fontId="0" fillId="0" borderId="205" xfId="0" applyFont="1" applyBorder="1" applyAlignment="1">
      <alignment horizontal="left" vertical="center" wrapText="1"/>
    </xf>
    <xf numFmtId="49" fontId="27" fillId="4" borderId="0" xfId="0" applyNumberFormat="1" applyFont="1" applyFill="1" applyAlignment="1">
      <alignment horizontal="center" vertical="center" wrapText="1"/>
    </xf>
    <xf numFmtId="0" fontId="25" fillId="3" borderId="8" xfId="0" applyFont="1" applyFill="1" applyBorder="1" applyAlignment="1">
      <alignment horizontal="center"/>
    </xf>
    <xf numFmtId="49" fontId="25" fillId="0" borderId="15" xfId="0" applyNumberFormat="1" applyFont="1" applyBorder="1" applyAlignment="1">
      <alignment horizontal="center" vertical="center" wrapText="1"/>
    </xf>
    <xf numFmtId="0" fontId="7" fillId="0" borderId="25" xfId="0" applyFont="1" applyBorder="1" applyAlignment="1">
      <alignment horizontal="center" vertical="center" wrapText="1"/>
    </xf>
    <xf numFmtId="0" fontId="25" fillId="0" borderId="25" xfId="0" applyFont="1" applyBorder="1" applyAlignment="1">
      <alignment horizontal="center" vertical="center" wrapText="1"/>
    </xf>
    <xf numFmtId="0" fontId="30" fillId="6" borderId="13" xfId="0" applyFont="1" applyFill="1" applyBorder="1" applyAlignment="1">
      <alignment horizontal="center" vertical="center" wrapText="1"/>
    </xf>
    <xf numFmtId="10" fontId="25" fillId="0" borderId="25" xfId="0" applyNumberFormat="1" applyFont="1" applyBorder="1" applyAlignment="1">
      <alignment horizontal="center"/>
    </xf>
    <xf numFmtId="0" fontId="26" fillId="0" borderId="49" xfId="0" applyFont="1" applyBorder="1" applyAlignment="1">
      <alignment horizontal="left" vertical="center"/>
    </xf>
    <xf numFmtId="49" fontId="27" fillId="4" borderId="19" xfId="0" applyNumberFormat="1" applyFont="1" applyFill="1" applyBorder="1" applyAlignment="1">
      <alignment horizontal="center" vertical="center" wrapText="1"/>
    </xf>
    <xf numFmtId="0" fontId="31" fillId="2" borderId="49" xfId="0" applyFont="1" applyFill="1" applyBorder="1" applyAlignment="1">
      <alignment horizontal="center" vertical="center"/>
    </xf>
    <xf numFmtId="174" fontId="5" fillId="0" borderId="8" xfId="0" applyNumberFormat="1" applyFont="1" applyBorder="1" applyAlignment="1">
      <alignment horizontal="center" vertical="center" wrapText="1"/>
    </xf>
    <xf numFmtId="0" fontId="31" fillId="2" borderId="169" xfId="0" applyFont="1" applyFill="1" applyBorder="1" applyAlignment="1">
      <alignment horizontal="center" vertical="center"/>
    </xf>
    <xf numFmtId="10" fontId="26" fillId="13" borderId="48" xfId="0" applyNumberFormat="1" applyFont="1" applyFill="1" applyBorder="1" applyAlignment="1">
      <alignment horizontal="center" vertical="center" wrapText="1"/>
    </xf>
    <xf numFmtId="0" fontId="25" fillId="0" borderId="49" xfId="0" applyFont="1" applyBorder="1" applyAlignment="1">
      <alignment horizontal="center"/>
    </xf>
    <xf numFmtId="0" fontId="26" fillId="4" borderId="14" xfId="0" applyFont="1" applyFill="1" applyBorder="1" applyAlignment="1">
      <alignment horizontal="left" wrapText="1"/>
    </xf>
    <xf numFmtId="49" fontId="26" fillId="4" borderId="7" xfId="0" applyNumberFormat="1" applyFont="1" applyFill="1" applyBorder="1" applyAlignment="1">
      <alignment horizontal="center" vertical="center"/>
    </xf>
    <xf numFmtId="0" fontId="30" fillId="6" borderId="8" xfId="0" applyFont="1" applyFill="1" applyBorder="1" applyAlignment="1">
      <alignment horizontal="center" vertical="center" wrapText="1"/>
    </xf>
    <xf numFmtId="0" fontId="32" fillId="2" borderId="11" xfId="0" applyFont="1" applyFill="1" applyBorder="1" applyAlignment="1">
      <alignment horizontal="center" vertical="center"/>
    </xf>
    <xf numFmtId="0" fontId="35" fillId="0" borderId="49" xfId="0" applyFont="1" applyBorder="1" applyAlignment="1">
      <alignment vertical="center" wrapText="1"/>
    </xf>
    <xf numFmtId="49" fontId="26" fillId="4" borderId="14" xfId="0" applyNumberFormat="1" applyFont="1" applyFill="1" applyBorder="1" applyAlignment="1">
      <alignment horizontal="center" vertical="center" wrapText="1"/>
    </xf>
    <xf numFmtId="4" fontId="26" fillId="0" borderId="49" xfId="0" applyNumberFormat="1" applyFont="1" applyBorder="1" applyAlignment="1">
      <alignment horizontal="center" vertical="center" wrapText="1"/>
    </xf>
    <xf numFmtId="170" fontId="26" fillId="0" borderId="49" xfId="0" applyNumberFormat="1" applyFont="1" applyBorder="1" applyAlignment="1">
      <alignment horizontal="center" vertical="center" wrapText="1"/>
    </xf>
    <xf numFmtId="49" fontId="35" fillId="4" borderId="0" xfId="0" applyNumberFormat="1" applyFont="1" applyFill="1" applyAlignment="1">
      <alignment horizontal="left" wrapText="1"/>
    </xf>
    <xf numFmtId="10" fontId="25" fillId="2" borderId="14" xfId="0" applyNumberFormat="1" applyFont="1" applyFill="1" applyBorder="1" applyAlignment="1">
      <alignment horizontal="center" vertical="center"/>
    </xf>
    <xf numFmtId="0" fontId="2" fillId="0" borderId="151" xfId="0" applyFont="1" applyBorder="1"/>
    <xf numFmtId="10" fontId="27" fillId="2" borderId="14" xfId="0" applyNumberFormat="1" applyFont="1" applyFill="1" applyBorder="1" applyAlignment="1">
      <alignment horizontal="center" vertical="center"/>
    </xf>
    <xf numFmtId="49" fontId="26" fillId="0" borderId="14" xfId="0" applyNumberFormat="1" applyFont="1" applyBorder="1" applyAlignment="1">
      <alignment vertical="center" wrapText="1"/>
    </xf>
    <xf numFmtId="0" fontId="26" fillId="0" borderId="21" xfId="0" applyFont="1" applyBorder="1" applyAlignment="1">
      <alignment horizontal="center" vertical="center"/>
    </xf>
    <xf numFmtId="0" fontId="2" fillId="0" borderId="19" xfId="0" applyFont="1" applyBorder="1" applyAlignment="1"/>
    <xf numFmtId="0" fontId="2" fillId="0" borderId="20" xfId="0" applyFont="1" applyBorder="1" applyAlignment="1"/>
    <xf numFmtId="0" fontId="26" fillId="0" borderId="14" xfId="0" applyFont="1" applyBorder="1" applyAlignment="1">
      <alignment wrapText="1"/>
    </xf>
    <xf numFmtId="0" fontId="26" fillId="0" borderId="18" xfId="0" applyFont="1" applyBorder="1" applyAlignment="1">
      <alignment horizontal="center" vertical="center"/>
    </xf>
    <xf numFmtId="49" fontId="26" fillId="4" borderId="25" xfId="0" applyNumberFormat="1" applyFont="1" applyFill="1" applyBorder="1" applyAlignment="1">
      <alignment horizontal="center" wrapText="1"/>
    </xf>
    <xf numFmtId="0" fontId="26" fillId="4" borderId="14" xfId="0" applyFont="1" applyFill="1" applyBorder="1" applyAlignment="1">
      <alignment horizontal="left"/>
    </xf>
    <xf numFmtId="3" fontId="26" fillId="0" borderId="49" xfId="0" applyNumberFormat="1" applyFont="1" applyBorder="1" applyAlignment="1">
      <alignment horizontal="center" vertical="center" wrapText="1"/>
    </xf>
    <xf numFmtId="10" fontId="26" fillId="0" borderId="49" xfId="0" applyNumberFormat="1" applyFont="1" applyBorder="1" applyAlignment="1">
      <alignment horizontal="center" vertical="center" wrapText="1"/>
    </xf>
    <xf numFmtId="49" fontId="40" fillId="0" borderId="25" xfId="0" applyNumberFormat="1" applyFont="1" applyBorder="1" applyAlignment="1">
      <alignment horizontal="center" wrapText="1"/>
    </xf>
    <xf numFmtId="0" fontId="26" fillId="4" borderId="25" xfId="0" applyFont="1" applyFill="1" applyBorder="1" applyAlignment="1">
      <alignment horizontal="center"/>
    </xf>
  </cellXfs>
  <cellStyles count="2">
    <cellStyle name="Normal" xfId="0" builtinId="0"/>
    <cellStyle name="Porcentaje" xfId="1" builtinId="5"/>
  </cellStyles>
  <dxfs count="17">
    <dxf>
      <fill>
        <patternFill patternType="solid">
          <fgColor rgb="FFB7E1CD"/>
          <bgColor rgb="FFB7E1CD"/>
        </patternFill>
      </fill>
    </dxf>
    <dxf>
      <fill>
        <patternFill patternType="solid">
          <fgColor rgb="FFB7E1CD"/>
          <bgColor rgb="FFB7E1CD"/>
        </patternFill>
      </fill>
    </dxf>
    <dxf>
      <fill>
        <patternFill patternType="solid">
          <fgColor rgb="FFF3F3F3"/>
          <bgColor rgb="FFF3F3F3"/>
        </patternFill>
      </fill>
    </dxf>
    <dxf>
      <fill>
        <patternFill patternType="solid">
          <fgColor rgb="FFFFFFFF"/>
          <bgColor rgb="FFFFFFFF"/>
        </patternFill>
      </fill>
    </dxf>
    <dxf>
      <fill>
        <patternFill patternType="solid">
          <fgColor rgb="FFBDBDBD"/>
          <bgColor rgb="FFBDBDBD"/>
        </patternFill>
      </fill>
    </dxf>
    <dxf>
      <fill>
        <patternFill patternType="solid">
          <fgColor rgb="FFF3F3F3"/>
          <bgColor rgb="FFF3F3F3"/>
        </patternFill>
      </fill>
    </dxf>
    <dxf>
      <fill>
        <patternFill patternType="solid">
          <fgColor rgb="FFFFFFFF"/>
          <bgColor rgb="FFFFFFFF"/>
        </patternFill>
      </fill>
    </dxf>
    <dxf>
      <fill>
        <patternFill patternType="solid">
          <fgColor rgb="FFBDBDBD"/>
          <bgColor rgb="FFBDBDBD"/>
        </patternFill>
      </fill>
    </dxf>
    <dxf>
      <fill>
        <patternFill patternType="solid">
          <fgColor rgb="FFF3F3F3"/>
          <bgColor rgb="FFF3F3F3"/>
        </patternFill>
      </fill>
    </dxf>
    <dxf>
      <fill>
        <patternFill patternType="solid">
          <fgColor rgb="FFFFFFFF"/>
          <bgColor rgb="FFFFFFFF"/>
        </patternFill>
      </fill>
    </dxf>
    <dxf>
      <fill>
        <patternFill patternType="solid">
          <fgColor rgb="FFBDBDBD"/>
          <bgColor rgb="FFBDBDBD"/>
        </patternFill>
      </fill>
    </dxf>
    <dxf>
      <fill>
        <patternFill patternType="solid">
          <fgColor rgb="FFF3F3F3"/>
          <bgColor rgb="FFF3F3F3"/>
        </patternFill>
      </fill>
    </dxf>
    <dxf>
      <fill>
        <patternFill patternType="solid">
          <fgColor rgb="FFFFFFFF"/>
          <bgColor rgb="FFFFFFFF"/>
        </patternFill>
      </fill>
    </dxf>
    <dxf>
      <fill>
        <patternFill patternType="solid">
          <fgColor rgb="FFBDBDBD"/>
          <bgColor rgb="FFBDBDBD"/>
        </patternFill>
      </fill>
    </dxf>
    <dxf>
      <fill>
        <patternFill patternType="solid">
          <fgColor rgb="FFF3F3F3"/>
          <bgColor rgb="FFF3F3F3"/>
        </patternFill>
      </fill>
    </dxf>
    <dxf>
      <fill>
        <patternFill patternType="solid">
          <fgColor rgb="FFFFFFFF"/>
          <bgColor rgb="FFFFFFFF"/>
        </patternFill>
      </fill>
    </dxf>
    <dxf>
      <fill>
        <patternFill patternType="solid">
          <fgColor rgb="FFBDBDBD"/>
          <bgColor rgb="FFBDBDBD"/>
        </patternFill>
      </fill>
    </dxf>
  </dxfs>
  <tableStyles count="5">
    <tableStyle name="T. HUMANO-style" pivot="0" count="3">
      <tableStyleElement type="headerRow" dxfId="16"/>
      <tableStyleElement type="firstRowStripe" dxfId="15"/>
      <tableStyleElement type="secondRowStripe" dxfId="14"/>
    </tableStyle>
    <tableStyle name="T. HUMANO-style 2" pivot="0" count="3">
      <tableStyleElement type="headerRow" dxfId="13"/>
      <tableStyleElement type="firstRowStripe" dxfId="12"/>
      <tableStyleElement type="secondRowStripe" dxfId="11"/>
    </tableStyle>
    <tableStyle name="T. HUMANO-style 3" pivot="0" count="3">
      <tableStyleElement type="headerRow" dxfId="10"/>
      <tableStyleElement type="firstRowStripe" dxfId="9"/>
      <tableStyleElement type="secondRowStripe" dxfId="8"/>
    </tableStyle>
    <tableStyle name="T. HUMANO-style 4" pivot="0" count="3">
      <tableStyleElement type="headerRow" dxfId="7"/>
      <tableStyleElement type="firstRowStripe" dxfId="6"/>
      <tableStyleElement type="secondRowStripe" dxfId="5"/>
    </tableStyle>
    <tableStyle name="T. HUMANO-style 5" pivot="0" count="3">
      <tableStyleElement type="headerRow" dxfId="4"/>
      <tableStyleElement type="firstRowStripe" dxfId="3"/>
      <tableStyleElement type="secondRowStripe" dxfId="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3.jp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2.png"/></Relationships>
</file>

<file path=xl/drawings/_rels/drawing16.xml.rels><?xml version="1.0" encoding="UTF-8" standalone="yes"?>
<Relationships xmlns="http://schemas.openxmlformats.org/package/2006/relationships"><Relationship Id="rId1" Type="http://schemas.openxmlformats.org/officeDocument/2006/relationships/image" Target="../media/image2.png"/></Relationships>
</file>

<file path=xl/drawings/_rels/drawing17.xml.rels><?xml version="1.0" encoding="UTF-8" standalone="yes"?>
<Relationships xmlns="http://schemas.openxmlformats.org/package/2006/relationships"><Relationship Id="rId1" Type="http://schemas.openxmlformats.org/officeDocument/2006/relationships/image" Target="../media/image2.png"/></Relationships>
</file>

<file path=xl/drawings/_rels/drawing18.xml.rels><?xml version="1.0" encoding="UTF-8" standalone="yes"?>
<Relationships xmlns="http://schemas.openxmlformats.org/package/2006/relationships"><Relationship Id="rId1" Type="http://schemas.openxmlformats.org/officeDocument/2006/relationships/image" Target="../media/image2.png"/></Relationships>
</file>

<file path=xl/drawings/_rels/drawing19.xml.rels><?xml version="1.0" encoding="UTF-8" standalone="yes"?>
<Relationships xmlns="http://schemas.openxmlformats.org/package/2006/relationships"><Relationship Id="rId1" Type="http://schemas.openxmlformats.org/officeDocument/2006/relationships/image" Target="../media/image2.png"/></Relationships>
</file>

<file path=xl/drawings/_rels/drawing20.xml.rels><?xml version="1.0" encoding="UTF-8" standalone="yes"?>
<Relationships xmlns="http://schemas.openxmlformats.org/package/2006/relationships"><Relationship Id="rId1" Type="http://schemas.openxmlformats.org/officeDocument/2006/relationships/image" Target="../media/image2.png"/></Relationships>
</file>

<file path=xl/drawings/_rels/drawing21.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76200</xdr:colOff>
      <xdr:row>0</xdr:row>
      <xdr:rowOff>57150</xdr:rowOff>
    </xdr:from>
    <xdr:ext cx="2352675" cy="657225"/>
    <xdr:pic>
      <xdr:nvPicPr>
        <xdr:cNvPr id="2" name="image1.jp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238125</xdr:colOff>
      <xdr:row>1</xdr:row>
      <xdr:rowOff>152400</xdr:rowOff>
    </xdr:from>
    <xdr:ext cx="2495550" cy="12001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314325</xdr:colOff>
      <xdr:row>1</xdr:row>
      <xdr:rowOff>180975</xdr:rowOff>
    </xdr:from>
    <xdr:ext cx="1400175" cy="1323975"/>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371475</xdr:colOff>
      <xdr:row>0</xdr:row>
      <xdr:rowOff>133350</xdr:rowOff>
    </xdr:from>
    <xdr:ext cx="2543175" cy="1781175"/>
    <xdr:pic>
      <xdr:nvPicPr>
        <xdr:cNvPr id="2" name="image2.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247650</xdr:colOff>
      <xdr:row>1</xdr:row>
      <xdr:rowOff>38100</xdr:rowOff>
    </xdr:from>
    <xdr:ext cx="2257425" cy="1238250"/>
    <xdr:pic>
      <xdr:nvPicPr>
        <xdr:cNvPr id="2" name="image2.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304800</xdr:colOff>
      <xdr:row>1</xdr:row>
      <xdr:rowOff>76200</xdr:rowOff>
    </xdr:from>
    <xdr:ext cx="1371600" cy="68580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0</xdr:col>
      <xdr:colOff>276225</xdr:colOff>
      <xdr:row>1</xdr:row>
      <xdr:rowOff>152400</xdr:rowOff>
    </xdr:from>
    <xdr:ext cx="2581275" cy="9334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0</xdr:col>
      <xdr:colOff>333375</xdr:colOff>
      <xdr:row>2</xdr:row>
      <xdr:rowOff>38100</xdr:rowOff>
    </xdr:from>
    <xdr:ext cx="1933575" cy="1076325"/>
    <xdr:pic>
      <xdr:nvPicPr>
        <xdr:cNvPr id="2" name="image4.jp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oneCellAnchor>
    <xdr:from>
      <xdr:col>0</xdr:col>
      <xdr:colOff>381000</xdr:colOff>
      <xdr:row>1</xdr:row>
      <xdr:rowOff>200025</xdr:rowOff>
    </xdr:from>
    <xdr:ext cx="2276475" cy="847725"/>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oneCellAnchor>
    <xdr:from>
      <xdr:col>0</xdr:col>
      <xdr:colOff>152400</xdr:colOff>
      <xdr:row>0</xdr:row>
      <xdr:rowOff>133350</xdr:rowOff>
    </xdr:from>
    <xdr:ext cx="2581275" cy="9334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dr:oneCellAnchor>
    <xdr:from>
      <xdr:col>0</xdr:col>
      <xdr:colOff>171450</xdr:colOff>
      <xdr:row>1</xdr:row>
      <xdr:rowOff>95250</xdr:rowOff>
    </xdr:from>
    <xdr:ext cx="1800225" cy="866775"/>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dr:oneCellAnchor>
    <xdr:from>
      <xdr:col>0</xdr:col>
      <xdr:colOff>114300</xdr:colOff>
      <xdr:row>2</xdr:row>
      <xdr:rowOff>114300</xdr:rowOff>
    </xdr:from>
    <xdr:ext cx="2333625" cy="828675"/>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3.xml><?xml version="1.0" encoding="utf-8"?>
<xdr:wsDr xmlns:xdr="http://schemas.openxmlformats.org/drawingml/2006/spreadsheetDrawing" xmlns:a="http://schemas.openxmlformats.org/drawingml/2006/main">
  <xdr:oneCellAnchor>
    <xdr:from>
      <xdr:col>0</xdr:col>
      <xdr:colOff>247650</xdr:colOff>
      <xdr:row>1</xdr:row>
      <xdr:rowOff>238125</xdr:rowOff>
    </xdr:from>
    <xdr:ext cx="2000250" cy="9334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4.xml><?xml version="1.0" encoding="utf-8"?>
<xdr:wsDr xmlns:xdr="http://schemas.openxmlformats.org/drawingml/2006/spreadsheetDrawing" xmlns:a="http://schemas.openxmlformats.org/drawingml/2006/main">
  <xdr:oneCellAnchor>
    <xdr:from>
      <xdr:col>0</xdr:col>
      <xdr:colOff>581025</xdr:colOff>
      <xdr:row>2</xdr:row>
      <xdr:rowOff>85725</xdr:rowOff>
    </xdr:from>
    <xdr:ext cx="2076450" cy="8572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5.xml><?xml version="1.0" encoding="utf-8"?>
<xdr:wsDr xmlns:xdr="http://schemas.openxmlformats.org/drawingml/2006/spreadsheetDrawing" xmlns:a="http://schemas.openxmlformats.org/drawingml/2006/main">
  <xdr:oneCellAnchor>
    <xdr:from>
      <xdr:col>0</xdr:col>
      <xdr:colOff>257175</xdr:colOff>
      <xdr:row>0</xdr:row>
      <xdr:rowOff>333375</xdr:rowOff>
    </xdr:from>
    <xdr:ext cx="2581275" cy="121920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6.xml><?xml version="1.0" encoding="utf-8"?>
<xdr:wsDr xmlns:xdr="http://schemas.openxmlformats.org/drawingml/2006/spreadsheetDrawing" xmlns:a="http://schemas.openxmlformats.org/drawingml/2006/main">
  <xdr:oneCellAnchor>
    <xdr:from>
      <xdr:col>0</xdr:col>
      <xdr:colOff>371475</xdr:colOff>
      <xdr:row>0</xdr:row>
      <xdr:rowOff>238125</xdr:rowOff>
    </xdr:from>
    <xdr:ext cx="2581275" cy="9334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7.xml><?xml version="1.0" encoding="utf-8"?>
<xdr:wsDr xmlns:xdr="http://schemas.openxmlformats.org/drawingml/2006/spreadsheetDrawing" xmlns:a="http://schemas.openxmlformats.org/drawingml/2006/main">
  <xdr:oneCellAnchor>
    <xdr:from>
      <xdr:col>0</xdr:col>
      <xdr:colOff>85725</xdr:colOff>
      <xdr:row>0</xdr:row>
      <xdr:rowOff>190500</xdr:rowOff>
    </xdr:from>
    <xdr:ext cx="2581275" cy="9334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8.xml><?xml version="1.0" encoding="utf-8"?>
<xdr:wsDr xmlns:xdr="http://schemas.openxmlformats.org/drawingml/2006/spreadsheetDrawing" xmlns:a="http://schemas.openxmlformats.org/drawingml/2006/main">
  <xdr:oneCellAnchor>
    <xdr:from>
      <xdr:col>0</xdr:col>
      <xdr:colOff>228600</xdr:colOff>
      <xdr:row>0</xdr:row>
      <xdr:rowOff>180975</xdr:rowOff>
    </xdr:from>
    <xdr:ext cx="2581275" cy="9334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9.xml><?xml version="1.0" encoding="utf-8"?>
<xdr:wsDr xmlns:xdr="http://schemas.openxmlformats.org/drawingml/2006/spreadsheetDrawing" xmlns:a="http://schemas.openxmlformats.org/drawingml/2006/main">
  <xdr:oneCellAnchor>
    <xdr:from>
      <xdr:col>0</xdr:col>
      <xdr:colOff>247650</xdr:colOff>
      <xdr:row>1</xdr:row>
      <xdr:rowOff>238125</xdr:rowOff>
    </xdr:from>
    <xdr:ext cx="2324100" cy="981075"/>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0.xml><?xml version="1.0" encoding="utf-8"?>
<xdr:wsDr xmlns:xdr="http://schemas.openxmlformats.org/drawingml/2006/spreadsheetDrawing" xmlns:a="http://schemas.openxmlformats.org/drawingml/2006/main">
  <xdr:oneCellAnchor>
    <xdr:from>
      <xdr:col>0</xdr:col>
      <xdr:colOff>409575</xdr:colOff>
      <xdr:row>1</xdr:row>
      <xdr:rowOff>57150</xdr:rowOff>
    </xdr:from>
    <xdr:ext cx="2276475" cy="1038225"/>
    <xdr:pic>
      <xdr:nvPicPr>
        <xdr:cNvPr id="2" name="image3.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1.xml><?xml version="1.0" encoding="utf-8"?>
<xdr:wsDr xmlns:xdr="http://schemas.openxmlformats.org/drawingml/2006/spreadsheetDrawing" xmlns:a="http://schemas.openxmlformats.org/drawingml/2006/main">
  <xdr:oneCellAnchor>
    <xdr:from>
      <xdr:col>0</xdr:col>
      <xdr:colOff>180975</xdr:colOff>
      <xdr:row>1</xdr:row>
      <xdr:rowOff>190500</xdr:rowOff>
    </xdr:from>
    <xdr:ext cx="2486025" cy="971550"/>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ables/table1.xml><?xml version="1.0" encoding="utf-8"?>
<table xmlns="http://schemas.openxmlformats.org/spreadsheetml/2006/main" id="1" name="Table_1" displayName="Table_1" ref="H25:X25" headerRowCount="0">
  <tableColumns count="17">
    <tableColumn id="1" name="Column1"/>
    <tableColumn id="2" name="Column2"/>
    <tableColumn id="3" name="Column3"/>
    <tableColumn id="4" name="Column4"/>
    <tableColumn id="5" name="Column5"/>
    <tableColumn id="6" name="Column6"/>
    <tableColumn id="7" name="Column7"/>
    <tableColumn id="8" name="Column8"/>
    <tableColumn id="9" name="Column9"/>
    <tableColumn id="10" name="Column10"/>
    <tableColumn id="11" name="Column11"/>
    <tableColumn id="12" name="Column12"/>
    <tableColumn id="13" name="Column13"/>
    <tableColumn id="14" name="Column14"/>
    <tableColumn id="15" name="Column15"/>
    <tableColumn id="16" name="Column16"/>
    <tableColumn id="17" name="Column17"/>
  </tableColumns>
  <tableStyleInfo name="T. HUMANO-style" showFirstColumn="1" showLastColumn="1" showRowStripes="1" showColumnStripes="0"/>
  <extLst>
    <ext uri="GoogleSheetsCustomDataVersion1">
      <go:sheetsCustomData xmlns:go="http://customooxmlschemas.google.com/" headerRowCount="1"/>
    </ext>
  </extLst>
</table>
</file>

<file path=xl/tables/table2.xml><?xml version="1.0" encoding="utf-8"?>
<table xmlns="http://schemas.openxmlformats.org/spreadsheetml/2006/main" id="2" name="Table_2" displayName="Table_2" ref="H12:X12" headerRowCount="0">
  <tableColumns count="17">
    <tableColumn id="1" name="Column1"/>
    <tableColumn id="2" name="Column2"/>
    <tableColumn id="3" name="Column3"/>
    <tableColumn id="4" name="Column4"/>
    <tableColumn id="5" name="Column5"/>
    <tableColumn id="6" name="Column6"/>
    <tableColumn id="7" name="Column7"/>
    <tableColumn id="8" name="Column8"/>
    <tableColumn id="9" name="Column9"/>
    <tableColumn id="10" name="Column10"/>
    <tableColumn id="11" name="Column11"/>
    <tableColumn id="12" name="Column12"/>
    <tableColumn id="13" name="Column13"/>
    <tableColumn id="14" name="Column14"/>
    <tableColumn id="15" name="Column15"/>
    <tableColumn id="16" name="Column16"/>
    <tableColumn id="17" name="Column17"/>
  </tableColumns>
  <tableStyleInfo name="T. HUMANO-style 2" showFirstColumn="1" showLastColumn="1" showRowStripes="1" showColumnStripes="0"/>
  <extLst>
    <ext uri="GoogleSheetsCustomDataVersion1">
      <go:sheetsCustomData xmlns:go="http://customooxmlschemas.google.com/" headerRowCount="1"/>
    </ext>
  </extLst>
</table>
</file>

<file path=xl/tables/table3.xml><?xml version="1.0" encoding="utf-8"?>
<table xmlns="http://schemas.openxmlformats.org/spreadsheetml/2006/main" id="3" name="Table_3" displayName="Table_3" ref="H76:X76" headerRowCount="0">
  <tableColumns count="17">
    <tableColumn id="1" name="Column1"/>
    <tableColumn id="2" name="Column2"/>
    <tableColumn id="3" name="Column3"/>
    <tableColumn id="4" name="Column4"/>
    <tableColumn id="5" name="Column5"/>
    <tableColumn id="6" name="Column6"/>
    <tableColumn id="7" name="Column7"/>
    <tableColumn id="8" name="Column8"/>
    <tableColumn id="9" name="Column9"/>
    <tableColumn id="10" name="Column10"/>
    <tableColumn id="11" name="Column11"/>
    <tableColumn id="12" name="Column12"/>
    <tableColumn id="13" name="Column13"/>
    <tableColumn id="14" name="Column14"/>
    <tableColumn id="15" name="Column15"/>
    <tableColumn id="16" name="Column16"/>
    <tableColumn id="17" name="Column17"/>
  </tableColumns>
  <tableStyleInfo name="T. HUMANO-style 3" showFirstColumn="1" showLastColumn="1" showRowStripes="1" showColumnStripes="0"/>
  <extLst>
    <ext uri="GoogleSheetsCustomDataVersion1">
      <go:sheetsCustomData xmlns:go="http://customooxmlschemas.google.com/" headerRowCount="1"/>
    </ext>
  </extLst>
</table>
</file>

<file path=xl/tables/table4.xml><?xml version="1.0" encoding="utf-8"?>
<table xmlns="http://schemas.openxmlformats.org/spreadsheetml/2006/main" id="4" name="Table_4" displayName="Table_4" ref="H56:X56" headerRowCount="0">
  <tableColumns count="17">
    <tableColumn id="1" name="Column1"/>
    <tableColumn id="2" name="Column2"/>
    <tableColumn id="3" name="Column3"/>
    <tableColumn id="4" name="Column4"/>
    <tableColumn id="5" name="Column5"/>
    <tableColumn id="6" name="Column6"/>
    <tableColumn id="7" name="Column7"/>
    <tableColumn id="8" name="Column8"/>
    <tableColumn id="9" name="Column9"/>
    <tableColumn id="10" name="Column10"/>
    <tableColumn id="11" name="Column11"/>
    <tableColumn id="12" name="Column12"/>
    <tableColumn id="13" name="Column13"/>
    <tableColumn id="14" name="Column14"/>
    <tableColumn id="15" name="Column15"/>
    <tableColumn id="16" name="Column16"/>
    <tableColumn id="17" name="Column17"/>
  </tableColumns>
  <tableStyleInfo name="T. HUMANO-style 4" showFirstColumn="1" showLastColumn="1" showRowStripes="1" showColumnStripes="0"/>
  <extLst>
    <ext uri="GoogleSheetsCustomDataVersion1">
      <go:sheetsCustomData xmlns:go="http://customooxmlschemas.google.com/" headerRowCount="1"/>
    </ext>
  </extLst>
</table>
</file>

<file path=xl/tables/table5.xml><?xml version="1.0" encoding="utf-8"?>
<table xmlns="http://schemas.openxmlformats.org/spreadsheetml/2006/main" id="5" name="Table_5" displayName="Table_5" ref="H61:X61" headerRowCount="0">
  <tableColumns count="17">
    <tableColumn id="1" name="Column1"/>
    <tableColumn id="2" name="Column2"/>
    <tableColumn id="3" name="Column3"/>
    <tableColumn id="4" name="Column4"/>
    <tableColumn id="5" name="Column5"/>
    <tableColumn id="6" name="Column6"/>
    <tableColumn id="7" name="Column7"/>
    <tableColumn id="8" name="Column8"/>
    <tableColumn id="9" name="Column9"/>
    <tableColumn id="10" name="Column10"/>
    <tableColumn id="11" name="Column11"/>
    <tableColumn id="12" name="Column12"/>
    <tableColumn id="13" name="Column13"/>
    <tableColumn id="14" name="Column14"/>
    <tableColumn id="15" name="Column15"/>
    <tableColumn id="16" name="Column16"/>
    <tableColumn id="17" name="Column17"/>
  </tableColumns>
  <tableStyleInfo name="T. HUMANO-style 5" showFirstColumn="1" showLastColumn="1" showRowStripes="1" showColumnStripes="0"/>
  <extLst>
    <ext uri="GoogleSheetsCustomDataVersion1">
      <go:sheetsCustomData xmlns:go="http://customooxmlschemas.google.com/" headerRowCount="1"/>
    </ext>
  </extLst>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8" Type="http://schemas.openxmlformats.org/officeDocument/2006/relationships/comments" Target="../comments3.xml"/><Relationship Id="rId3" Type="http://schemas.openxmlformats.org/officeDocument/2006/relationships/table" Target="../tables/table1.xml"/><Relationship Id="rId7" Type="http://schemas.openxmlformats.org/officeDocument/2006/relationships/table" Target="../tables/table5.xml"/><Relationship Id="rId2" Type="http://schemas.openxmlformats.org/officeDocument/2006/relationships/vmlDrawing" Target="../drawings/vmlDrawing3.vml"/><Relationship Id="rId1" Type="http://schemas.openxmlformats.org/officeDocument/2006/relationships/drawing" Target="../drawings/drawing16.xml"/><Relationship Id="rId6" Type="http://schemas.openxmlformats.org/officeDocument/2006/relationships/table" Target="../tables/table4.xml"/><Relationship Id="rId5" Type="http://schemas.openxmlformats.org/officeDocument/2006/relationships/table" Target="../tables/table3.xml"/><Relationship Id="rId4" Type="http://schemas.openxmlformats.org/officeDocument/2006/relationships/table" Target="../tables/table2.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00"/>
    <outlinePr summaryBelow="0" summaryRight="0"/>
  </sheetPr>
  <dimension ref="A1:AE1046"/>
  <sheetViews>
    <sheetView zoomScaleNormal="100" workbookViewId="0">
      <pane ySplit="2" topLeftCell="A3" activePane="bottomLeft" state="frozen"/>
      <selection pane="bottomLeft" activeCell="N5" sqref="N5"/>
    </sheetView>
  </sheetViews>
  <sheetFormatPr baseColWidth="10" defaultColWidth="14.42578125" defaultRowHeight="15"/>
  <cols>
    <col min="1" max="1" width="18.5703125" customWidth="1"/>
    <col min="2" max="2" width="19.5703125" customWidth="1"/>
    <col min="3" max="3" width="20.85546875" customWidth="1"/>
    <col min="4" max="5" width="23.7109375" customWidth="1"/>
    <col min="6" max="6" width="23.140625" customWidth="1"/>
    <col min="9" max="9" width="14" customWidth="1"/>
    <col min="12" max="12" width="10.140625" style="700" bestFit="1" customWidth="1"/>
    <col min="13" max="13" width="11.140625" style="700" customWidth="1"/>
    <col min="15" max="15" width="39.5703125" customWidth="1"/>
    <col min="16" max="17" width="8.7109375" style="700" customWidth="1"/>
    <col min="18" max="18" width="21.42578125" customWidth="1"/>
  </cols>
  <sheetData>
    <row r="1" spans="1:31" ht="58.5" customHeight="1">
      <c r="A1" s="723"/>
      <c r="B1" s="724"/>
      <c r="C1" s="3" t="s">
        <v>10</v>
      </c>
      <c r="D1" s="4">
        <v>43507</v>
      </c>
      <c r="E1" s="727" t="s">
        <v>11</v>
      </c>
      <c r="F1" s="728"/>
      <c r="G1" s="728"/>
      <c r="H1" s="728"/>
      <c r="I1" s="728"/>
      <c r="J1" s="728"/>
      <c r="K1" s="728"/>
      <c r="L1" s="729"/>
      <c r="M1" s="729"/>
      <c r="N1" s="728"/>
      <c r="O1" s="728"/>
      <c r="P1" s="729"/>
      <c r="Q1" s="729"/>
      <c r="R1" s="728"/>
      <c r="S1" s="728"/>
      <c r="T1" s="728"/>
      <c r="U1" s="724"/>
      <c r="V1" s="5"/>
      <c r="W1" s="5"/>
      <c r="X1" s="5"/>
      <c r="Y1" s="5"/>
      <c r="Z1" s="5"/>
      <c r="AA1" s="5"/>
      <c r="AB1" s="5"/>
      <c r="AC1" s="5"/>
      <c r="AD1" s="5"/>
      <c r="AE1" s="5"/>
    </row>
    <row r="2" spans="1:31" ht="90">
      <c r="A2" s="6" t="s">
        <v>12</v>
      </c>
      <c r="B2" s="6" t="s">
        <v>13</v>
      </c>
      <c r="C2" s="7" t="s">
        <v>14</v>
      </c>
      <c r="D2" s="6" t="s">
        <v>15</v>
      </c>
      <c r="E2" s="8" t="s">
        <v>16</v>
      </c>
      <c r="F2" s="9" t="s">
        <v>17</v>
      </c>
      <c r="G2" s="9" t="s">
        <v>18</v>
      </c>
      <c r="H2" s="9" t="s">
        <v>19</v>
      </c>
      <c r="I2" s="9" t="s">
        <v>20</v>
      </c>
      <c r="J2" s="9" t="s">
        <v>21</v>
      </c>
      <c r="K2" s="8" t="s">
        <v>22</v>
      </c>
      <c r="L2" s="703" t="s">
        <v>851</v>
      </c>
      <c r="M2" s="703" t="s">
        <v>850</v>
      </c>
      <c r="N2" s="8" t="s">
        <v>23</v>
      </c>
      <c r="O2" s="9" t="s">
        <v>24</v>
      </c>
      <c r="P2" s="703" t="s">
        <v>851</v>
      </c>
      <c r="Q2" s="703" t="s">
        <v>850</v>
      </c>
      <c r="R2" s="8" t="s">
        <v>25</v>
      </c>
      <c r="S2" s="9" t="s">
        <v>26</v>
      </c>
      <c r="T2" s="725" t="s">
        <v>27</v>
      </c>
      <c r="U2" s="726"/>
      <c r="V2" s="5"/>
      <c r="W2" s="5"/>
      <c r="X2" s="5"/>
      <c r="Y2" s="5"/>
      <c r="Z2" s="5"/>
      <c r="AA2" s="5"/>
      <c r="AB2" s="5"/>
      <c r="AC2" s="5"/>
      <c r="AD2" s="5"/>
      <c r="AE2" s="5"/>
    </row>
    <row r="3" spans="1:31" ht="30">
      <c r="A3" s="722" t="str">
        <f>CARTOG.!F2</f>
        <v>GESTION CARTOGRAFICA</v>
      </c>
      <c r="B3" s="716" t="str">
        <f>CARTOG.!C5</f>
        <v>Fortalecer al Instituto como ente rector, autoridad y ejecutor determinante de políticas, metodoloGías y el marco normativo en materia GeoGráfica.</v>
      </c>
      <c r="C3" s="716" t="str">
        <f>CARTOG.!L5</f>
        <v>Producir, actualizar y promover la información GeoGráfica oficial y fomentar la estrateGia de InvestiGación, Desarrollo e Innovación (I+D+i)</v>
      </c>
      <c r="D3" s="716" t="str">
        <f>CARTOG.!C7</f>
        <v>Gestión con Valores para resultados</v>
      </c>
      <c r="E3" s="716" t="str">
        <f>CARTOG.!L7</f>
        <v>Política Planeación institucional
Política Gestión presupuestal y eficiencia del Gasto público
Política SeGuimiento y evaluación del desempeño institucional
Participación ciudadana en la Gestión pública</v>
      </c>
      <c r="F3" s="716" t="str">
        <f>CARTOG.!A9</f>
        <v>Servicio de información GeoGráfica, Geodésica y cartoGráfica</v>
      </c>
      <c r="G3" s="715" t="str">
        <f>CARTOG.!C9</f>
        <v>Número</v>
      </c>
      <c r="H3" s="710">
        <f>CARTOG.!D9</f>
        <v>11227803</v>
      </c>
      <c r="I3" s="715" t="str">
        <f>CARTOG.!E9</f>
        <v>Datos publicados de
información GeoGráfica, Geodésica y
cartoGráfica</v>
      </c>
      <c r="J3" s="715" t="str">
        <f>CARTOG.!F9</f>
        <v xml:space="preserve">Eficiencia </v>
      </c>
      <c r="K3" s="715" t="str">
        <f>CARTOG.!G9</f>
        <v>Vianey Alexandra Muñoz</v>
      </c>
      <c r="L3" s="710">
        <f>+CARTOG.!V9</f>
        <v>11227803.000000002</v>
      </c>
      <c r="M3" s="710">
        <f>+CARTOG.!V10</f>
        <v>0</v>
      </c>
      <c r="N3" s="10" t="str">
        <f>CARTOG.!B12</f>
        <v>N/A</v>
      </c>
      <c r="O3" s="10" t="str">
        <f>CARTOG.!C12</f>
        <v>Compartir imáGenes a usuarios</v>
      </c>
      <c r="P3" s="701">
        <f>CARTOG.!V12</f>
        <v>0.99999999999999989</v>
      </c>
      <c r="Q3" s="701">
        <f>CARTOG.!V13</f>
        <v>0</v>
      </c>
      <c r="R3" s="10" t="str">
        <f>CARTOG.!G12</f>
        <v>Sandra Milena OrteGon</v>
      </c>
      <c r="S3" s="716" t="str">
        <f>CARTOG.!B9</f>
        <v xml:space="preserve">Subdirección de GeoGrafía y CartoGrafía </v>
      </c>
      <c r="T3" s="11" t="s">
        <v>28</v>
      </c>
      <c r="U3" s="11" t="s">
        <v>29</v>
      </c>
      <c r="V3" s="5"/>
      <c r="W3" s="5"/>
      <c r="X3" s="5"/>
      <c r="Y3" s="5"/>
      <c r="Z3" s="5"/>
      <c r="AA3" s="5"/>
      <c r="AB3" s="5"/>
      <c r="AC3" s="5"/>
      <c r="AD3" s="5"/>
      <c r="AE3" s="5"/>
    </row>
    <row r="4" spans="1:31" ht="30">
      <c r="A4" s="711"/>
      <c r="B4" s="711"/>
      <c r="C4" s="711"/>
      <c r="D4" s="711"/>
      <c r="E4" s="711"/>
      <c r="F4" s="711"/>
      <c r="G4" s="711"/>
      <c r="H4" s="711"/>
      <c r="I4" s="711"/>
      <c r="J4" s="711"/>
      <c r="K4" s="711"/>
      <c r="L4" s="711"/>
      <c r="M4" s="711"/>
      <c r="N4" s="10" t="str">
        <f>CARTOG.!B14</f>
        <v>N/A</v>
      </c>
      <c r="O4" s="10" t="str">
        <f>CARTOG.!C14</f>
        <v>Disponer información para
usuarios internos y externos (EstrateGia 2)</v>
      </c>
      <c r="P4" s="701">
        <f>CARTOG.!V14</f>
        <v>0.99999999999999989</v>
      </c>
      <c r="Q4" s="701">
        <f>CARTOG.!V15</f>
        <v>0</v>
      </c>
      <c r="R4" s="10" t="str">
        <f>CARTOG.!G14</f>
        <v>Vianey Alexandra Muñoz</v>
      </c>
      <c r="S4" s="711"/>
      <c r="T4" s="11" t="s">
        <v>28</v>
      </c>
      <c r="U4" s="11" t="s">
        <v>29</v>
      </c>
      <c r="V4" s="5"/>
      <c r="W4" s="5"/>
      <c r="X4" s="5"/>
      <c r="Y4" s="5"/>
      <c r="Z4" s="5"/>
      <c r="AA4" s="5"/>
      <c r="AB4" s="5"/>
      <c r="AC4" s="5"/>
      <c r="AD4" s="5"/>
      <c r="AE4" s="5"/>
    </row>
    <row r="5" spans="1:31" ht="30">
      <c r="A5" s="711"/>
      <c r="B5" s="711"/>
      <c r="C5" s="711"/>
      <c r="D5" s="711"/>
      <c r="E5" s="711"/>
      <c r="F5" s="712"/>
      <c r="G5" s="712"/>
      <c r="H5" s="712"/>
      <c r="I5" s="712"/>
      <c r="J5" s="712"/>
      <c r="K5" s="712"/>
      <c r="L5" s="712"/>
      <c r="M5" s="712"/>
      <c r="N5" s="10" t="str">
        <f>CARTOG.!B16</f>
        <v>N/A</v>
      </c>
      <c r="O5" s="10" t="str">
        <f>CARTOG.!C16</f>
        <v>Dilvulgar los servicios disponibles (Datos Rinex)</v>
      </c>
      <c r="P5" s="701">
        <f>CARTOG.!V16</f>
        <v>0.99999999999999989</v>
      </c>
      <c r="Q5" s="701">
        <f>CARTOG.!V17</f>
        <v>0</v>
      </c>
      <c r="R5" s="10" t="str">
        <f>CARTOG.!G16</f>
        <v>Vianey Alexandra Muñoz</v>
      </c>
      <c r="S5" s="712"/>
      <c r="T5" s="11" t="s">
        <v>28</v>
      </c>
      <c r="U5" s="11" t="s">
        <v>29</v>
      </c>
      <c r="V5" s="5"/>
      <c r="W5" s="5"/>
      <c r="X5" s="5"/>
      <c r="Y5" s="5"/>
      <c r="Z5" s="5"/>
      <c r="AA5" s="5"/>
      <c r="AB5" s="5"/>
      <c r="AC5" s="5"/>
      <c r="AD5" s="5"/>
      <c r="AE5" s="5"/>
    </row>
    <row r="6" spans="1:31" ht="30">
      <c r="A6" s="711"/>
      <c r="B6" s="711"/>
      <c r="C6" s="711"/>
      <c r="D6" s="711"/>
      <c r="E6" s="711"/>
      <c r="F6" s="716" t="str">
        <f>CARTOG.!A25</f>
        <v>Servicio de información CartoGráfica actualizado</v>
      </c>
      <c r="G6" s="715" t="str">
        <f>CARTOG.!C25</f>
        <v>Porcentaje</v>
      </c>
      <c r="H6" s="714">
        <f>CARTOG.!D25</f>
        <v>1</v>
      </c>
      <c r="I6" s="715" t="str">
        <f>CARTOG.!E25</f>
        <v>Area de cartoGrafía cubierta respecto del área de cartoGrafía proGramada para el ranGo de esacala especificado</v>
      </c>
      <c r="J6" s="715" t="str">
        <f>CARTOG.!F25</f>
        <v>Eficacia</v>
      </c>
      <c r="K6" s="715" t="str">
        <f>CARTOG.!G25</f>
        <v>Vianey Alexandra Muñoz</v>
      </c>
      <c r="L6" s="730">
        <f>+CARTOG.!V25</f>
        <v>1</v>
      </c>
      <c r="M6" s="730">
        <f>+CARTOG.!V26</f>
        <v>0</v>
      </c>
      <c r="N6" s="10" t="str">
        <f>CARTOG.!B28</f>
        <v xml:space="preserve">
N/A</v>
      </c>
      <c r="O6" s="10" t="str">
        <f>CARTOG.!C28</f>
        <v>ImáGenes incorporadas al Banco Nacional de imáGenes (20.000)</v>
      </c>
      <c r="P6" s="701">
        <f>CARTOG.!V28</f>
        <v>0.99999999999999989</v>
      </c>
      <c r="Q6" s="701">
        <f>CARTOG.!V29</f>
        <v>0</v>
      </c>
      <c r="R6" s="10" t="str">
        <f>CARTOG.!G28</f>
        <v>Sandra Milena OrteGon</v>
      </c>
      <c r="S6" s="716" t="str">
        <f>CARTOG.!B25</f>
        <v xml:space="preserve">Subdirección de GeoGrafía y CartoGrafía </v>
      </c>
      <c r="T6" s="11" t="s">
        <v>28</v>
      </c>
      <c r="U6" s="11" t="s">
        <v>29</v>
      </c>
      <c r="V6" s="5"/>
      <c r="W6" s="5"/>
      <c r="X6" s="5"/>
      <c r="Y6" s="5"/>
      <c r="Z6" s="5"/>
      <c r="AA6" s="5"/>
      <c r="AB6" s="5"/>
      <c r="AC6" s="5"/>
      <c r="AD6" s="5"/>
      <c r="AE6" s="5"/>
    </row>
    <row r="7" spans="1:31" ht="45">
      <c r="A7" s="711"/>
      <c r="B7" s="711"/>
      <c r="C7" s="711"/>
      <c r="D7" s="711"/>
      <c r="E7" s="711"/>
      <c r="F7" s="711"/>
      <c r="G7" s="711"/>
      <c r="H7" s="711"/>
      <c r="I7" s="711"/>
      <c r="J7" s="711"/>
      <c r="K7" s="711"/>
      <c r="L7" s="731"/>
      <c r="M7" s="731"/>
      <c r="N7" s="10" t="str">
        <f>CARTOG.!B30</f>
        <v xml:space="preserve">
N/A</v>
      </c>
      <c r="O7" s="10" t="str">
        <f>CARTOG.!C30</f>
        <v>Productos de CartoGrafía básica escalas Grandes Generada o actualizada (1:1.000, 1:2,000, 1:5,000): 771 ha</v>
      </c>
      <c r="P7" s="701">
        <f>CARTOG.!V30</f>
        <v>1</v>
      </c>
      <c r="Q7" s="701">
        <f>CARTOG.!V31</f>
        <v>0</v>
      </c>
      <c r="R7" s="10" t="str">
        <f>CARTOG.!G30</f>
        <v>Vianey Alexandra Muñoz</v>
      </c>
      <c r="S7" s="711"/>
      <c r="T7" s="11" t="s">
        <v>30</v>
      </c>
      <c r="U7" s="11" t="s">
        <v>29</v>
      </c>
      <c r="V7" s="5"/>
      <c r="W7" s="5"/>
      <c r="X7" s="5"/>
      <c r="Y7" s="5"/>
      <c r="Z7" s="5"/>
      <c r="AA7" s="5"/>
      <c r="AB7" s="5"/>
      <c r="AC7" s="5"/>
      <c r="AD7" s="5"/>
      <c r="AE7" s="5"/>
    </row>
    <row r="8" spans="1:31" ht="60">
      <c r="A8" s="711"/>
      <c r="B8" s="711"/>
      <c r="C8" s="711"/>
      <c r="D8" s="711"/>
      <c r="E8" s="711"/>
      <c r="F8" s="711"/>
      <c r="G8" s="711"/>
      <c r="H8" s="711"/>
      <c r="I8" s="711"/>
      <c r="J8" s="711"/>
      <c r="K8" s="711"/>
      <c r="L8" s="731"/>
      <c r="M8" s="731"/>
      <c r="N8" s="10" t="str">
        <f>CARTOG.!B32</f>
        <v xml:space="preserve">
N/A</v>
      </c>
      <c r="O8" s="10" t="str">
        <f>CARTOG.!C32</f>
        <v>Productos de CartoGrafía básica  escalas Medianas Generada o actualizada (1:10,000, 1:25,000): 3.788.00 ha (EstrateGia 2)</v>
      </c>
      <c r="P8" s="701">
        <f>CARTOG.!V32</f>
        <v>1</v>
      </c>
      <c r="Q8" s="701">
        <f>CARTOG.!V33</f>
        <v>0</v>
      </c>
      <c r="R8" s="10" t="str">
        <f>CARTOG.!G32</f>
        <v>Vianey Alexandra Muñoz</v>
      </c>
      <c r="S8" s="711"/>
      <c r="T8" s="11" t="s">
        <v>31</v>
      </c>
      <c r="U8" s="11" t="s">
        <v>29</v>
      </c>
      <c r="V8" s="5"/>
      <c r="W8" s="5"/>
      <c r="X8" s="5"/>
      <c r="Y8" s="5"/>
      <c r="Z8" s="5"/>
      <c r="AA8" s="5"/>
      <c r="AB8" s="5"/>
      <c r="AC8" s="5"/>
      <c r="AD8" s="5"/>
      <c r="AE8" s="5"/>
    </row>
    <row r="9" spans="1:31" ht="45">
      <c r="A9" s="711"/>
      <c r="B9" s="711"/>
      <c r="C9" s="711"/>
      <c r="D9" s="711"/>
      <c r="E9" s="711"/>
      <c r="F9" s="711"/>
      <c r="G9" s="711"/>
      <c r="H9" s="711"/>
      <c r="I9" s="711"/>
      <c r="J9" s="711"/>
      <c r="K9" s="711"/>
      <c r="L9" s="731"/>
      <c r="M9" s="731"/>
      <c r="N9" s="10" t="str">
        <f>CARTOG.!B34</f>
        <v xml:space="preserve">
N/A</v>
      </c>
      <c r="O9" s="10" t="str">
        <f>CARTOG.!C34</f>
        <v>Productos de CartoGrafía básica  escalas pequeñas Generada o o actualizada (1:50,000, 1:100,000, superiores): 8.460.000</v>
      </c>
      <c r="P9" s="701">
        <f>CARTOG.!V34</f>
        <v>1</v>
      </c>
      <c r="Q9" s="701">
        <f>CARTOG.!V35</f>
        <v>0</v>
      </c>
      <c r="R9" s="10" t="str">
        <f>CARTOG.!G34</f>
        <v>Vianey Alexandra Muñoz</v>
      </c>
      <c r="S9" s="711"/>
      <c r="T9" s="11" t="s">
        <v>31</v>
      </c>
      <c r="U9" s="11" t="s">
        <v>29</v>
      </c>
      <c r="V9" s="5"/>
      <c r="W9" s="5"/>
      <c r="X9" s="5"/>
      <c r="Y9" s="5"/>
      <c r="Z9" s="5"/>
      <c r="AA9" s="5"/>
      <c r="AB9" s="5"/>
      <c r="AC9" s="5"/>
      <c r="AD9" s="5"/>
      <c r="AE9" s="5"/>
    </row>
    <row r="10" spans="1:31" ht="60">
      <c r="A10" s="712"/>
      <c r="B10" s="712"/>
      <c r="C10" s="712"/>
      <c r="D10" s="712"/>
      <c r="E10" s="712"/>
      <c r="F10" s="712"/>
      <c r="G10" s="712"/>
      <c r="H10" s="712"/>
      <c r="I10" s="712"/>
      <c r="J10" s="712"/>
      <c r="K10" s="712"/>
      <c r="L10" s="732"/>
      <c r="M10" s="732"/>
      <c r="N10" s="10" t="str">
        <f>CARTOG.!B36</f>
        <v xml:space="preserve">
N/A</v>
      </c>
      <c r="O10" s="10" t="str">
        <f>CARTOG.!C36</f>
        <v>Documentar actividades de investiGación e innovación tecnolóGica (1 documento técnico: Reestructuración Plan Nacional de CartoGrafía - EstrateGia 1)</v>
      </c>
      <c r="P10" s="701">
        <f>CARTOG.!V36</f>
        <v>1</v>
      </c>
      <c r="Q10" s="701">
        <f>CARTOG.!V37</f>
        <v>0</v>
      </c>
      <c r="R10" s="10" t="str">
        <f>CARTOG.!G36</f>
        <v>Vianey Alexandra Muñoz</v>
      </c>
      <c r="S10" s="712"/>
      <c r="T10" s="11" t="s">
        <v>31</v>
      </c>
      <c r="U10" s="11" t="s">
        <v>32</v>
      </c>
      <c r="V10" s="5"/>
      <c r="W10" s="5"/>
      <c r="X10" s="5"/>
      <c r="Y10" s="5"/>
      <c r="Z10" s="5"/>
      <c r="AA10" s="5"/>
      <c r="AB10" s="5"/>
      <c r="AC10" s="5"/>
      <c r="AD10" s="5"/>
      <c r="AE10" s="5"/>
    </row>
    <row r="11" spans="1:31" ht="45">
      <c r="A11" s="722" t="str">
        <f>GEOGRAF!F2</f>
        <v>GESTION GEOGRAFICA</v>
      </c>
      <c r="B11" s="716" t="str">
        <f>GEOGRAF!C5</f>
        <v>Fortalecer al Instituto como ente rector, autoridad y ejecutor determinante de políticas, metodoloGías y el marco normativo en materia GeoGráfica.</v>
      </c>
      <c r="C11" s="716" t="str">
        <f>GEOGRAF!L5</f>
        <v>Producir, actualizar y promover la información GeoGráfica oficial y fomentar la estrateGia de InvestiGación, Desarrollo e Innovación (I+D+i)</v>
      </c>
      <c r="D11" s="716" t="str">
        <f>GEOGRAF!C7</f>
        <v>Gestión con Valores para resultados</v>
      </c>
      <c r="E11" s="716" t="str">
        <f>GEOGRAF!L7</f>
        <v>Política Planeación institucional
Política Gestión presupuestal y eficiencia del Gasto público
Política SeGuimiento y evaluación del desempeño institucional
Participación ciudadana en la Gestión pública</v>
      </c>
      <c r="F11" s="716" t="str">
        <f>GEOGRAF!A9</f>
        <v>Documentos de estudios técnicos sobre GeoGrafía</v>
      </c>
      <c r="G11" s="715" t="str">
        <f>GEOGRAF!C9</f>
        <v>Número</v>
      </c>
      <c r="H11" s="710">
        <f>GEOGRAF!D9</f>
        <v>4</v>
      </c>
      <c r="I11" s="715" t="str">
        <f>GEOGRAF!E9</f>
        <v>Documentos de estudios
técnicos sobre GeoGrafía elaborados</v>
      </c>
      <c r="J11" s="715" t="str">
        <f>GEOGRAF!F9</f>
        <v xml:space="preserve">Eficiencia </v>
      </c>
      <c r="K11" s="715" t="str">
        <f>GEOGRAF!G9</f>
        <v xml:space="preserve">Luz AnGela Castro </v>
      </c>
      <c r="L11" s="710">
        <f>+GEOGRAF!V9</f>
        <v>4</v>
      </c>
      <c r="M11" s="710">
        <f>+GEOGRAF!V10</f>
        <v>0</v>
      </c>
      <c r="N11" s="10" t="str">
        <f>GEOGRAF!B12</f>
        <v>N/A</v>
      </c>
      <c r="O11" s="10" t="str">
        <f>GEOGRAF!C12</f>
        <v>Procesar información primaria y secundaria de los diferentes fenómenos GeoGráficos objeto de análisis</v>
      </c>
      <c r="P11" s="701">
        <f>GEOGRAF!V12</f>
        <v>0.99999999999999989</v>
      </c>
      <c r="Q11" s="701">
        <f>GEOGRAF!V13</f>
        <v>0</v>
      </c>
      <c r="R11" s="10" t="str">
        <f>GEOGRAF!G12</f>
        <v>Luz AnGela Castro</v>
      </c>
      <c r="S11" s="716" t="str">
        <f>GEOGRAF!B9</f>
        <v xml:space="preserve">Subdirección de GeoGrafía y CartoGrafía 
</v>
      </c>
      <c r="T11" s="11" t="s">
        <v>28</v>
      </c>
      <c r="U11" s="11" t="s">
        <v>34</v>
      </c>
      <c r="V11" s="5"/>
      <c r="W11" s="5"/>
      <c r="X11" s="5"/>
      <c r="Y11" s="5"/>
      <c r="Z11" s="5"/>
      <c r="AA11" s="5"/>
      <c r="AB11" s="5"/>
      <c r="AC11" s="5"/>
      <c r="AD11" s="5"/>
      <c r="AE11" s="5"/>
    </row>
    <row r="12" spans="1:31" ht="30">
      <c r="A12" s="711"/>
      <c r="B12" s="711"/>
      <c r="C12" s="711"/>
      <c r="D12" s="711"/>
      <c r="E12" s="711"/>
      <c r="F12" s="711"/>
      <c r="G12" s="711"/>
      <c r="H12" s="711"/>
      <c r="I12" s="711"/>
      <c r="J12" s="711"/>
      <c r="K12" s="711"/>
      <c r="L12" s="719"/>
      <c r="M12" s="719"/>
      <c r="N12" s="10" t="str">
        <f>GEOGRAF!B14</f>
        <v>N/A</v>
      </c>
      <c r="O12" s="10" t="str">
        <f>GEOGRAF!C14</f>
        <v>Analizar la información primaria y secundaria</v>
      </c>
      <c r="P12" s="701">
        <f>GEOGRAF!V14</f>
        <v>1.0000000000000002</v>
      </c>
      <c r="Q12" s="701">
        <f>GEOGRAF!V15</f>
        <v>0</v>
      </c>
      <c r="R12" s="10" t="str">
        <f>GEOGRAF!G14</f>
        <v>Luz AnGela Castro</v>
      </c>
      <c r="S12" s="711"/>
      <c r="T12" s="11" t="s">
        <v>31</v>
      </c>
      <c r="U12" s="11" t="s">
        <v>32</v>
      </c>
      <c r="V12" s="5"/>
      <c r="W12" s="5"/>
      <c r="X12" s="5"/>
      <c r="Y12" s="5"/>
      <c r="Z12" s="5"/>
      <c r="AA12" s="5"/>
      <c r="AB12" s="5"/>
      <c r="AC12" s="5"/>
      <c r="AD12" s="5"/>
      <c r="AE12" s="5"/>
    </row>
    <row r="13" spans="1:31">
      <c r="A13" s="711"/>
      <c r="B13" s="711"/>
      <c r="C13" s="711"/>
      <c r="D13" s="711"/>
      <c r="E13" s="711"/>
      <c r="F13" s="711"/>
      <c r="G13" s="711"/>
      <c r="H13" s="711"/>
      <c r="I13" s="711"/>
      <c r="J13" s="711"/>
      <c r="K13" s="711"/>
      <c r="L13" s="719"/>
      <c r="M13" s="719"/>
      <c r="N13" s="10" t="str">
        <f>GEOGRAF!B16</f>
        <v>N/A</v>
      </c>
      <c r="O13" s="10" t="str">
        <f>GEOGRAF!C16</f>
        <v>Redactar el documento técnico</v>
      </c>
      <c r="P13" s="701">
        <f>GEOGRAF!V16</f>
        <v>1</v>
      </c>
      <c r="Q13" s="701">
        <f>GEOGRAF!V17</f>
        <v>0</v>
      </c>
      <c r="R13" s="10" t="str">
        <f>GEOGRAF!G16</f>
        <v>Luz AnGela Castro</v>
      </c>
      <c r="S13" s="711"/>
      <c r="T13" s="11" t="s">
        <v>31</v>
      </c>
      <c r="U13" s="11" t="s">
        <v>29</v>
      </c>
      <c r="V13" s="5"/>
      <c r="W13" s="5"/>
      <c r="X13" s="5"/>
      <c r="Y13" s="5"/>
      <c r="Z13" s="5"/>
      <c r="AA13" s="5"/>
      <c r="AB13" s="5"/>
      <c r="AC13" s="5"/>
      <c r="AD13" s="5"/>
      <c r="AE13" s="5"/>
    </row>
    <row r="14" spans="1:31">
      <c r="A14" s="711"/>
      <c r="B14" s="711"/>
      <c r="C14" s="711"/>
      <c r="D14" s="711"/>
      <c r="E14" s="711"/>
      <c r="F14" s="712"/>
      <c r="G14" s="712"/>
      <c r="H14" s="712"/>
      <c r="I14" s="712"/>
      <c r="J14" s="712"/>
      <c r="K14" s="712"/>
      <c r="L14" s="720"/>
      <c r="M14" s="720"/>
      <c r="N14" s="10" t="str">
        <f>GEOGRAF!B18</f>
        <v>N/A</v>
      </c>
      <c r="O14" s="10" t="str">
        <f>GEOGRAF!C18</f>
        <v>Publicar el documento técnico</v>
      </c>
      <c r="P14" s="701">
        <f>GEOGRAF!V18</f>
        <v>1</v>
      </c>
      <c r="Q14" s="701">
        <f>GEOGRAF!V19</f>
        <v>0</v>
      </c>
      <c r="R14" s="10" t="str">
        <f>GEOGRAF!G18</f>
        <v>Luz AnGela Castro</v>
      </c>
      <c r="S14" s="712"/>
      <c r="T14" s="11" t="s">
        <v>36</v>
      </c>
      <c r="U14" s="11" t="s">
        <v>29</v>
      </c>
      <c r="V14" s="5"/>
      <c r="W14" s="5"/>
      <c r="X14" s="5"/>
      <c r="Y14" s="5"/>
      <c r="Z14" s="5"/>
      <c r="AA14" s="5"/>
      <c r="AB14" s="5"/>
      <c r="AC14" s="5"/>
      <c r="AD14" s="5"/>
      <c r="AE14" s="5"/>
    </row>
    <row r="15" spans="1:31" ht="45">
      <c r="A15" s="711"/>
      <c r="B15" s="711"/>
      <c r="C15" s="711"/>
      <c r="D15" s="711"/>
      <c r="E15" s="711"/>
      <c r="F15" s="716" t="str">
        <f>GEOGRAF!A25</f>
        <v>Documentos de InvestiGación</v>
      </c>
      <c r="G15" s="715" t="str">
        <f>GEOGRAF!C25</f>
        <v>Número</v>
      </c>
      <c r="H15" s="710">
        <f>GEOGRAF!D25</f>
        <v>3</v>
      </c>
      <c r="I15" s="715" t="str">
        <f>GEOGRAF!E25</f>
        <v>Documentos de
InvestiGación Generados</v>
      </c>
      <c r="J15" s="715" t="str">
        <f>GEOGRAF!F25</f>
        <v xml:space="preserve">Eficiencia </v>
      </c>
      <c r="K15" s="715" t="str">
        <f>GEOGRAF!G25</f>
        <v xml:space="preserve">
Luz AnGela Castro</v>
      </c>
      <c r="L15" s="710">
        <f>+GEOGRAF!V25</f>
        <v>3</v>
      </c>
      <c r="M15" s="710">
        <f>+GEOGRAF!V26</f>
        <v>0</v>
      </c>
      <c r="N15" s="10" t="str">
        <f>GEOGRAF!B28</f>
        <v>N/A</v>
      </c>
      <c r="O15" s="10" t="str">
        <f>GEOGRAF!C28</f>
        <v>Levantar información primaria y secundaria de los diferentes fenómenos GeoGráficos objeto de análisis</v>
      </c>
      <c r="P15" s="701">
        <f>GEOGRAF!V28</f>
        <v>0.99999999999999989</v>
      </c>
      <c r="Q15" s="701">
        <f>GEOGRAF!V29</f>
        <v>0</v>
      </c>
      <c r="R15" s="10" t="str">
        <f>GEOGRAF!G28</f>
        <v>Luz AnGela Castro</v>
      </c>
      <c r="S15" s="716" t="str">
        <f>GEOGRAF!B25</f>
        <v xml:space="preserve">
Subdirección de GeoGrafía y CartoGrafía 
</v>
      </c>
      <c r="T15" s="11" t="s">
        <v>28</v>
      </c>
      <c r="U15" s="11" t="s">
        <v>34</v>
      </c>
      <c r="V15" s="5"/>
      <c r="W15" s="5"/>
      <c r="X15" s="5"/>
      <c r="Y15" s="5"/>
      <c r="Z15" s="5"/>
      <c r="AA15" s="5"/>
      <c r="AB15" s="5"/>
      <c r="AC15" s="5"/>
      <c r="AD15" s="5"/>
      <c r="AE15" s="5"/>
    </row>
    <row r="16" spans="1:31" ht="30">
      <c r="A16" s="711"/>
      <c r="B16" s="711"/>
      <c r="C16" s="711"/>
      <c r="D16" s="711"/>
      <c r="E16" s="711"/>
      <c r="F16" s="711"/>
      <c r="G16" s="711"/>
      <c r="H16" s="711"/>
      <c r="I16" s="711"/>
      <c r="J16" s="711"/>
      <c r="K16" s="711"/>
      <c r="L16" s="719"/>
      <c r="M16" s="719"/>
      <c r="N16" s="10" t="str">
        <f>GEOGRAF!B30</f>
        <v>N/A</v>
      </c>
      <c r="O16" s="10" t="str">
        <f>GEOGRAF!C30</f>
        <v>Procesar y analizar la información primaria y secundaria</v>
      </c>
      <c r="P16" s="701">
        <f>GEOGRAF!V30</f>
        <v>1.0000000000000002</v>
      </c>
      <c r="Q16" s="701">
        <f>GEOGRAF!V31</f>
        <v>0</v>
      </c>
      <c r="R16" s="10" t="str">
        <f>GEOGRAF!G30</f>
        <v>Luz AnGela Castro</v>
      </c>
      <c r="S16" s="711"/>
      <c r="T16" s="11" t="s">
        <v>31</v>
      </c>
      <c r="U16" s="11" t="s">
        <v>32</v>
      </c>
      <c r="V16" s="5"/>
      <c r="W16" s="5"/>
      <c r="X16" s="5"/>
      <c r="Y16" s="5"/>
      <c r="Z16" s="5"/>
      <c r="AA16" s="5"/>
      <c r="AB16" s="5"/>
      <c r="AC16" s="5"/>
      <c r="AD16" s="5"/>
      <c r="AE16" s="5"/>
    </row>
    <row r="17" spans="1:31">
      <c r="A17" s="711"/>
      <c r="B17" s="711"/>
      <c r="C17" s="711"/>
      <c r="D17" s="711"/>
      <c r="E17" s="711"/>
      <c r="F17" s="711"/>
      <c r="G17" s="711"/>
      <c r="H17" s="711"/>
      <c r="I17" s="711"/>
      <c r="J17" s="711"/>
      <c r="K17" s="711"/>
      <c r="L17" s="719"/>
      <c r="M17" s="719"/>
      <c r="N17" s="10" t="str">
        <f>GEOGRAF!B32</f>
        <v>N/A</v>
      </c>
      <c r="O17" s="10" t="str">
        <f>GEOGRAF!C32</f>
        <v>Redactar el documento técnico</v>
      </c>
      <c r="P17" s="701">
        <f>GEOGRAF!V32</f>
        <v>1</v>
      </c>
      <c r="Q17" s="701">
        <f>GEOGRAF!V33</f>
        <v>0</v>
      </c>
      <c r="R17" s="10" t="str">
        <f>GEOGRAF!G32</f>
        <v>Luz AnGela Castro</v>
      </c>
      <c r="S17" s="711"/>
      <c r="T17" s="11" t="s">
        <v>31</v>
      </c>
      <c r="U17" s="11" t="s">
        <v>29</v>
      </c>
      <c r="V17" s="5"/>
      <c r="W17" s="5"/>
      <c r="X17" s="5"/>
      <c r="Y17" s="5"/>
      <c r="Z17" s="5"/>
      <c r="AA17" s="5"/>
      <c r="AB17" s="5"/>
      <c r="AC17" s="5"/>
      <c r="AD17" s="5"/>
      <c r="AE17" s="5"/>
    </row>
    <row r="18" spans="1:31">
      <c r="A18" s="711"/>
      <c r="B18" s="711"/>
      <c r="C18" s="711"/>
      <c r="D18" s="711"/>
      <c r="E18" s="711"/>
      <c r="F18" s="712"/>
      <c r="G18" s="712"/>
      <c r="H18" s="712"/>
      <c r="I18" s="712"/>
      <c r="J18" s="712"/>
      <c r="K18" s="712"/>
      <c r="L18" s="720"/>
      <c r="M18" s="720"/>
      <c r="N18" s="10" t="str">
        <f>GEOGRAF!B34</f>
        <v>N/A</v>
      </c>
      <c r="O18" s="10" t="str">
        <f>GEOGRAF!C34</f>
        <v>Publicar el documento técnico</v>
      </c>
      <c r="P18" s="701">
        <f>GEOGRAF!V34</f>
        <v>1</v>
      </c>
      <c r="Q18" s="701">
        <f>GEOGRAF!V35</f>
        <v>0</v>
      </c>
      <c r="R18" s="10" t="str">
        <f>GEOGRAF!G34</f>
        <v>Luz AnGela Castro</v>
      </c>
      <c r="S18" s="712"/>
      <c r="T18" s="11" t="s">
        <v>28</v>
      </c>
      <c r="U18" s="11" t="s">
        <v>34</v>
      </c>
      <c r="V18" s="5"/>
      <c r="W18" s="5"/>
      <c r="X18" s="5"/>
      <c r="Y18" s="5"/>
      <c r="Z18" s="5"/>
      <c r="AA18" s="5"/>
      <c r="AB18" s="5"/>
      <c r="AC18" s="5"/>
      <c r="AD18" s="5"/>
      <c r="AE18" s="5"/>
    </row>
    <row r="19" spans="1:31">
      <c r="A19" s="711"/>
      <c r="B19" s="711"/>
      <c r="C19" s="711"/>
      <c r="D19" s="711"/>
      <c r="E19" s="711"/>
      <c r="F19" s="716" t="str">
        <f>GEOGRAF!A41</f>
        <v>Base de Datos del Diccionario GeoGráfico</v>
      </c>
      <c r="G19" s="715" t="str">
        <f>GEOGRAF!C41</f>
        <v>Número</v>
      </c>
      <c r="H19" s="710">
        <f>GEOGRAF!D41</f>
        <v>20000</v>
      </c>
      <c r="I19" s="715" t="str">
        <f>GEOGRAF!E41</f>
        <v>ReGistros del Diccionario
GeoGráfico revisados</v>
      </c>
      <c r="J19" s="715" t="str">
        <f>GEOGRAF!F41</f>
        <v xml:space="preserve">Eficiencia </v>
      </c>
      <c r="K19" s="715" t="str">
        <f>GEOGRAF!G41</f>
        <v xml:space="preserve">
Luz AnGela Castro</v>
      </c>
      <c r="L19" s="710">
        <f>+GEOGRAF!V41</f>
        <v>20000</v>
      </c>
      <c r="M19" s="710">
        <f>+GEOGRAF!V42</f>
        <v>0</v>
      </c>
      <c r="N19" s="10" t="str">
        <f>GEOGRAF!B44</f>
        <v>N/A</v>
      </c>
      <c r="O19" s="10" t="str">
        <f>GEOGRAF!C44</f>
        <v>Actualizar la base de datos.</v>
      </c>
      <c r="P19" s="701">
        <f>GEOGRAF!V44</f>
        <v>0.99999999999999989</v>
      </c>
      <c r="Q19" s="701">
        <f>GEOGRAF!V45</f>
        <v>0</v>
      </c>
      <c r="R19" s="10" t="str">
        <f>GEOGRAF!G44</f>
        <v>Luz AnGela Castro</v>
      </c>
      <c r="S19" s="716" t="str">
        <f>GEOGRAF!B41</f>
        <v xml:space="preserve">
Subdirección de GeoGrafía y CartoGrafía 
</v>
      </c>
      <c r="T19" s="11" t="s">
        <v>28</v>
      </c>
      <c r="U19" s="11" t="s">
        <v>29</v>
      </c>
      <c r="V19" s="5"/>
      <c r="W19" s="5"/>
      <c r="X19" s="5"/>
      <c r="Y19" s="5"/>
      <c r="Z19" s="5"/>
      <c r="AA19" s="5"/>
      <c r="AB19" s="5"/>
      <c r="AC19" s="5"/>
      <c r="AD19" s="5"/>
      <c r="AE19" s="5"/>
    </row>
    <row r="20" spans="1:31">
      <c r="A20" s="711"/>
      <c r="B20" s="711"/>
      <c r="C20" s="711"/>
      <c r="D20" s="711"/>
      <c r="E20" s="711"/>
      <c r="F20" s="711"/>
      <c r="G20" s="711"/>
      <c r="H20" s="711"/>
      <c r="I20" s="711"/>
      <c r="J20" s="711"/>
      <c r="K20" s="711"/>
      <c r="L20" s="719"/>
      <c r="M20" s="719"/>
      <c r="N20" s="10" t="str">
        <f>GEOGRAF!B46</f>
        <v>N/A</v>
      </c>
      <c r="O20" s="10" t="str">
        <f>GEOGRAF!C46</f>
        <v>Gestionar la información</v>
      </c>
      <c r="P20" s="701">
        <f>GEOGRAF!V46</f>
        <v>0.99999999999999989</v>
      </c>
      <c r="Q20" s="701">
        <f>GEOGRAF!V47</f>
        <v>0</v>
      </c>
      <c r="R20" s="10" t="str">
        <f>GEOGRAF!G46</f>
        <v>Luz AnGela Castro</v>
      </c>
      <c r="S20" s="711"/>
      <c r="T20" s="11" t="s">
        <v>28</v>
      </c>
      <c r="U20" s="11" t="s">
        <v>29</v>
      </c>
      <c r="V20" s="5"/>
      <c r="W20" s="5"/>
      <c r="X20" s="5"/>
      <c r="Y20" s="5"/>
      <c r="Z20" s="5"/>
      <c r="AA20" s="5"/>
      <c r="AB20" s="5"/>
      <c r="AC20" s="5"/>
      <c r="AD20" s="5"/>
      <c r="AE20" s="5"/>
    </row>
    <row r="21" spans="1:31">
      <c r="A21" s="711"/>
      <c r="B21" s="711"/>
      <c r="C21" s="711"/>
      <c r="D21" s="711"/>
      <c r="E21" s="711"/>
      <c r="F21" s="711"/>
      <c r="G21" s="711"/>
      <c r="H21" s="711"/>
      <c r="I21" s="711"/>
      <c r="J21" s="711"/>
      <c r="K21" s="711"/>
      <c r="L21" s="719"/>
      <c r="M21" s="719"/>
      <c r="N21" s="10" t="str">
        <f>GEOGRAF!B48</f>
        <v>N/A</v>
      </c>
      <c r="O21" s="10" t="str">
        <f>GEOGRAF!C48</f>
        <v>Validar la información</v>
      </c>
      <c r="P21" s="701">
        <f>GEOGRAF!V48</f>
        <v>0.99999999999999989</v>
      </c>
      <c r="Q21" s="701">
        <f>GEOGRAF!V49</f>
        <v>0</v>
      </c>
      <c r="R21" s="10" t="str">
        <f>GEOGRAF!G48</f>
        <v>Luz AnGela Castro</v>
      </c>
      <c r="S21" s="711"/>
      <c r="T21" s="11" t="s">
        <v>28</v>
      </c>
      <c r="U21" s="11" t="s">
        <v>29</v>
      </c>
      <c r="V21" s="5"/>
      <c r="W21" s="5"/>
      <c r="X21" s="5"/>
      <c r="Y21" s="5"/>
      <c r="Z21" s="5"/>
      <c r="AA21" s="5"/>
      <c r="AB21" s="5"/>
      <c r="AC21" s="5"/>
      <c r="AD21" s="5"/>
      <c r="AE21" s="5"/>
    </row>
    <row r="22" spans="1:31" ht="30">
      <c r="A22" s="711"/>
      <c r="B22" s="711"/>
      <c r="C22" s="711"/>
      <c r="D22" s="711"/>
      <c r="E22" s="711"/>
      <c r="F22" s="712"/>
      <c r="G22" s="712"/>
      <c r="H22" s="712"/>
      <c r="I22" s="712"/>
      <c r="J22" s="712"/>
      <c r="K22" s="712"/>
      <c r="L22" s="720"/>
      <c r="M22" s="720"/>
      <c r="N22" s="10" t="str">
        <f>GEOGRAF!B50</f>
        <v>N/A</v>
      </c>
      <c r="O22" s="10" t="str">
        <f>GEOGRAF!C50</f>
        <v>Modelamiento de la base Nacional de Nombres GeoGráficos</v>
      </c>
      <c r="P22" s="701">
        <f>GEOGRAF!V50</f>
        <v>0.99999999999999989</v>
      </c>
      <c r="Q22" s="701">
        <f>GEOGRAF!V51</f>
        <v>0</v>
      </c>
      <c r="R22" s="10" t="str">
        <f>GEOGRAF!G50</f>
        <v>Luz AnGela Castro</v>
      </c>
      <c r="S22" s="712"/>
      <c r="T22" s="11" t="s">
        <v>28</v>
      </c>
      <c r="U22" s="11" t="s">
        <v>29</v>
      </c>
      <c r="V22" s="5"/>
      <c r="W22" s="5"/>
      <c r="X22" s="5"/>
      <c r="Y22" s="5"/>
      <c r="Z22" s="5"/>
      <c r="AA22" s="5"/>
      <c r="AB22" s="5"/>
      <c r="AC22" s="5"/>
      <c r="AD22" s="5"/>
      <c r="AE22" s="5"/>
    </row>
    <row r="23" spans="1:31" ht="45">
      <c r="A23" s="711"/>
      <c r="B23" s="711"/>
      <c r="C23" s="711"/>
      <c r="D23" s="711"/>
      <c r="E23" s="711"/>
      <c r="F23" s="716" t="str">
        <f>GEOGRAF!A57</f>
        <v>Documentos de estudios técnicos de deslindes y de Territorios IndíGenas</v>
      </c>
      <c r="G23" s="715" t="str">
        <f>GEOGRAF!C57</f>
        <v>Número</v>
      </c>
      <c r="H23" s="710">
        <f>GEOGRAF!D57</f>
        <v>14</v>
      </c>
      <c r="I23" s="715" t="str">
        <f>GEOGRAF!E57</f>
        <v>Documentos de estudios
técnicos de deslindes y de Territorios
IndíGenas elaborados</v>
      </c>
      <c r="J23" s="715" t="str">
        <f>GEOGRAF!F57</f>
        <v xml:space="preserve">Eficiencia </v>
      </c>
      <c r="K23" s="715" t="str">
        <f>GEOGRAF!G57</f>
        <v xml:space="preserve">Siervo William Leon </v>
      </c>
      <c r="L23" s="710">
        <f>GEOGRAF!V57</f>
        <v>14.000000000000002</v>
      </c>
      <c r="M23" s="710">
        <f>GEOGRAF!V58</f>
        <v>0</v>
      </c>
      <c r="N23" s="10" t="str">
        <f>GEOGRAF!B60</f>
        <v>N/A</v>
      </c>
      <c r="O23" s="23" t="str">
        <f>GEOGRAF!C60</f>
        <v>Revisar la documentación técnica, y normativa sobre los limites municipales, departamentales y de territorios indíGenas</v>
      </c>
      <c r="P23" s="701">
        <f>GEOGRAF!V60</f>
        <v>1</v>
      </c>
      <c r="Q23" s="701">
        <f>GEOGRAF!V61</f>
        <v>0</v>
      </c>
      <c r="R23" s="23" t="str">
        <f>GEOGRAF!G60</f>
        <v xml:space="preserve">Siervo William Leon </v>
      </c>
      <c r="S23" s="716" t="str">
        <f>GEOGRAF!B57</f>
        <v xml:space="preserve">Subdirección de GeoGrafía y CartoGrafía 
</v>
      </c>
      <c r="T23" s="11" t="s">
        <v>31</v>
      </c>
      <c r="U23" s="11" t="s">
        <v>29</v>
      </c>
      <c r="V23" s="5"/>
      <c r="W23" s="5"/>
      <c r="X23" s="5"/>
      <c r="Y23" s="5"/>
      <c r="Z23" s="5"/>
      <c r="AA23" s="5"/>
      <c r="AB23" s="5"/>
      <c r="AC23" s="5"/>
      <c r="AD23" s="5"/>
      <c r="AE23" s="5"/>
    </row>
    <row r="24" spans="1:31" ht="45">
      <c r="A24" s="711"/>
      <c r="B24" s="711"/>
      <c r="C24" s="711"/>
      <c r="D24" s="711"/>
      <c r="E24" s="711"/>
      <c r="F24" s="711"/>
      <c r="G24" s="711"/>
      <c r="H24" s="711"/>
      <c r="I24" s="711"/>
      <c r="J24" s="711"/>
      <c r="K24" s="711"/>
      <c r="L24" s="711"/>
      <c r="M24" s="711"/>
      <c r="N24" s="10" t="str">
        <f>GEOGRAF!B62</f>
        <v>N/A</v>
      </c>
      <c r="O24" s="23" t="str">
        <f>GEOGRAF!C62</f>
        <v>Validar con el trabajo de campo los limites municipales, departamentales y de territorios indíGenas</v>
      </c>
      <c r="P24" s="701">
        <f>GEOGRAF!V62</f>
        <v>1</v>
      </c>
      <c r="Q24" s="701">
        <f>GEOGRAF!V63</f>
        <v>0</v>
      </c>
      <c r="R24" s="23" t="str">
        <f>GEOGRAF!G62</f>
        <v xml:space="preserve">Siervo William Leon </v>
      </c>
      <c r="S24" s="711"/>
      <c r="T24" s="11" t="s">
        <v>31</v>
      </c>
      <c r="U24" s="11" t="s">
        <v>29</v>
      </c>
      <c r="V24" s="5"/>
      <c r="W24" s="5"/>
      <c r="X24" s="5"/>
      <c r="Y24" s="5"/>
      <c r="Z24" s="5"/>
      <c r="AA24" s="5"/>
      <c r="AB24" s="5"/>
      <c r="AC24" s="5"/>
      <c r="AD24" s="5"/>
      <c r="AE24" s="5"/>
    </row>
    <row r="25" spans="1:31" ht="45">
      <c r="A25" s="711"/>
      <c r="B25" s="711"/>
      <c r="C25" s="711"/>
      <c r="D25" s="711"/>
      <c r="E25" s="711"/>
      <c r="F25" s="712"/>
      <c r="G25" s="712"/>
      <c r="H25" s="712"/>
      <c r="I25" s="712"/>
      <c r="J25" s="712"/>
      <c r="K25" s="712"/>
      <c r="L25" s="712"/>
      <c r="M25" s="712"/>
      <c r="N25" s="10" t="str">
        <f>GEOGRAF!B64</f>
        <v>N/A</v>
      </c>
      <c r="O25" s="10" t="str">
        <f>GEOGRAF!C64</f>
        <v>Generar el informe técnico de los límites municipales, departamentales y de territorios indíGenas</v>
      </c>
      <c r="P25" s="701">
        <f>GEOGRAF!V64</f>
        <v>1</v>
      </c>
      <c r="Q25" s="701">
        <f>GEOGRAF!V65</f>
        <v>0</v>
      </c>
      <c r="R25" s="23" t="str">
        <f>GEOGRAF!G64</f>
        <v xml:space="preserve">Siervo William Leon </v>
      </c>
      <c r="S25" s="712"/>
      <c r="T25" s="11" t="s">
        <v>31</v>
      </c>
      <c r="U25" s="11" t="s">
        <v>29</v>
      </c>
      <c r="V25" s="5"/>
      <c r="W25" s="5"/>
      <c r="X25" s="5"/>
      <c r="Y25" s="5"/>
      <c r="Z25" s="5"/>
      <c r="AA25" s="5"/>
      <c r="AB25" s="5"/>
      <c r="AC25" s="5"/>
      <c r="AD25" s="5"/>
      <c r="AE25" s="5"/>
    </row>
    <row r="26" spans="1:31" ht="30">
      <c r="A26" s="711"/>
      <c r="B26" s="711"/>
      <c r="C26" s="711"/>
      <c r="D26" s="711"/>
      <c r="E26" s="711"/>
      <c r="F26" s="716" t="str">
        <f>GEOGRAF!A73</f>
        <v>Servicio de apoyo técnico a las solicitudes recibidas por la cancillería en temas fronterizo</v>
      </c>
      <c r="G26" s="715" t="str">
        <f>GEOGRAF!C73</f>
        <v>Porcentaje</v>
      </c>
      <c r="H26" s="713">
        <f>GEOGRAF!D73</f>
        <v>1</v>
      </c>
      <c r="I26" s="715" t="str">
        <f>GEOGRAF!E73</f>
        <v>Solicitudes atendidas respecto a las  solicitudes recibidas a
través de la cancillería en temas fronterizos</v>
      </c>
      <c r="J26" s="715" t="str">
        <f>GEOGRAF!F73</f>
        <v>Eficacia</v>
      </c>
      <c r="K26" s="715" t="str">
        <f>GEOGRAF!G73</f>
        <v xml:space="preserve">Siervo William Leon </v>
      </c>
      <c r="L26" s="713">
        <f>GEOGRAF!V73</f>
        <v>0.99999999999999989</v>
      </c>
      <c r="M26" s="713">
        <f>GEOGRAF!V74</f>
        <v>0</v>
      </c>
      <c r="N26" s="10" t="str">
        <f>GEOGRAF!B76</f>
        <v>N/A</v>
      </c>
      <c r="O26" s="23" t="str">
        <f>GEOGRAF!C76</f>
        <v>Recepcionar las solicitudes recibidas por la cancillería.</v>
      </c>
      <c r="P26" s="701">
        <f>GEOGRAF!V76</f>
        <v>0.99999999999999989</v>
      </c>
      <c r="Q26" s="701">
        <f>GEOGRAF!V77</f>
        <v>0</v>
      </c>
      <c r="R26" s="23" t="str">
        <f>GEOGRAF!G76</f>
        <v>Siervo William Leon</v>
      </c>
      <c r="S26" s="716" t="str">
        <f>GEOGRAF!B73</f>
        <v xml:space="preserve">Subdirección de GeoGrafía y CartoGrafía 
</v>
      </c>
      <c r="T26" s="11" t="s">
        <v>31</v>
      </c>
      <c r="U26" s="11" t="s">
        <v>29</v>
      </c>
      <c r="V26" s="5"/>
      <c r="W26" s="5"/>
      <c r="X26" s="5"/>
      <c r="Y26" s="5"/>
      <c r="Z26" s="5"/>
      <c r="AA26" s="5"/>
      <c r="AB26" s="5"/>
      <c r="AC26" s="5"/>
      <c r="AD26" s="5"/>
      <c r="AE26" s="5"/>
    </row>
    <row r="27" spans="1:31">
      <c r="A27" s="711"/>
      <c r="B27" s="711"/>
      <c r="C27" s="711"/>
      <c r="D27" s="711"/>
      <c r="E27" s="711"/>
      <c r="F27" s="711"/>
      <c r="G27" s="711"/>
      <c r="H27" s="711"/>
      <c r="I27" s="711"/>
      <c r="J27" s="711"/>
      <c r="K27" s="711"/>
      <c r="L27" s="711"/>
      <c r="M27" s="711"/>
      <c r="N27" s="10" t="str">
        <f>GEOGRAF!B78</f>
        <v>N/A</v>
      </c>
      <c r="O27" s="23" t="str">
        <f>GEOGRAF!C78</f>
        <v>Validar la información</v>
      </c>
      <c r="P27" s="701">
        <f>GEOGRAF!V78</f>
        <v>0.99999999999999989</v>
      </c>
      <c r="Q27" s="701">
        <f>GEOGRAF!V79</f>
        <v>0</v>
      </c>
      <c r="R27" s="23" t="str">
        <f>GEOGRAF!G78</f>
        <v>Siervo William Leon</v>
      </c>
      <c r="S27" s="711"/>
      <c r="T27" s="11" t="s">
        <v>31</v>
      </c>
      <c r="U27" s="11" t="s">
        <v>29</v>
      </c>
      <c r="V27" s="5"/>
      <c r="W27" s="5"/>
      <c r="X27" s="5"/>
      <c r="Y27" s="5"/>
      <c r="Z27" s="5"/>
      <c r="AA27" s="5"/>
      <c r="AB27" s="5"/>
      <c r="AC27" s="5"/>
      <c r="AD27" s="5"/>
      <c r="AE27" s="5"/>
    </row>
    <row r="28" spans="1:31">
      <c r="A28" s="711"/>
      <c r="B28" s="711"/>
      <c r="C28" s="711"/>
      <c r="D28" s="711"/>
      <c r="E28" s="711"/>
      <c r="F28" s="712"/>
      <c r="G28" s="712"/>
      <c r="H28" s="712"/>
      <c r="I28" s="712"/>
      <c r="J28" s="712"/>
      <c r="K28" s="712"/>
      <c r="L28" s="712"/>
      <c r="M28" s="712"/>
      <c r="N28" s="10" t="str">
        <f>GEOGRAF!B80</f>
        <v>N/A</v>
      </c>
      <c r="O28" s="23" t="str">
        <f>GEOGRAF!C80</f>
        <v>Elaborar el informe técnico</v>
      </c>
      <c r="P28" s="701">
        <f>GEOGRAF!V80</f>
        <v>0.99999999999999989</v>
      </c>
      <c r="Q28" s="701">
        <f>GEOGRAF!V81</f>
        <v>0</v>
      </c>
      <c r="R28" s="23" t="str">
        <f>GEOGRAF!G80</f>
        <v>Siervo William Leon</v>
      </c>
      <c r="S28" s="712"/>
      <c r="T28" s="11" t="s">
        <v>31</v>
      </c>
      <c r="U28" s="11" t="s">
        <v>29</v>
      </c>
      <c r="V28" s="5"/>
      <c r="W28" s="5"/>
      <c r="X28" s="5"/>
      <c r="Y28" s="5"/>
      <c r="Z28" s="5"/>
      <c r="AA28" s="5"/>
      <c r="AB28" s="5"/>
      <c r="AC28" s="5"/>
      <c r="AD28" s="5"/>
      <c r="AE28" s="5"/>
    </row>
    <row r="29" spans="1:31" ht="30">
      <c r="A29" s="711"/>
      <c r="B29" s="711"/>
      <c r="C29" s="711"/>
      <c r="D29" s="711"/>
      <c r="E29" s="711"/>
      <c r="F29" s="716" t="str">
        <f>GEOGRAF!A89</f>
        <v>Documentos metodolóGicos</v>
      </c>
      <c r="G29" s="715" t="str">
        <f>GEOGRAF!C89</f>
        <v>Número</v>
      </c>
      <c r="H29" s="710">
        <f>GEOGRAF!D89</f>
        <v>3</v>
      </c>
      <c r="I29" s="715" t="str">
        <f>GEOGRAF!E89</f>
        <v>Documentos metodolóGicos
realizados  (*)</v>
      </c>
      <c r="J29" s="715" t="str">
        <f>GEOGRAF!F89</f>
        <v xml:space="preserve">Eficiencia </v>
      </c>
      <c r="K29" s="715" t="str">
        <f>GEOGRAF!G89</f>
        <v>Luz AnGela Castro</v>
      </c>
      <c r="L29" s="710">
        <f>GEOGRAF!V89</f>
        <v>3.0000000000000004</v>
      </c>
      <c r="M29" s="710">
        <f>GEOGRAF!V90</f>
        <v>0</v>
      </c>
      <c r="N29" s="10" t="str">
        <f>GEOGRAF!B92</f>
        <v>N/A</v>
      </c>
      <c r="O29" s="23" t="str">
        <f>GEOGRAF!C92</f>
        <v>Definir la estructura temática que requieren el desarrollo metodolóGico</v>
      </c>
      <c r="P29" s="701">
        <f>GEOGRAF!V92</f>
        <v>1</v>
      </c>
      <c r="Q29" s="701">
        <f>GEOGRAF!V93</f>
        <v>0</v>
      </c>
      <c r="R29" s="23" t="str">
        <f>GEOGRAF!G92</f>
        <v>Luz AnGela Castro</v>
      </c>
      <c r="S29" s="716" t="str">
        <f>GEOGRAF!B89</f>
        <v xml:space="preserve">Subdirección de GeoGrafía y CartoGrafía 
</v>
      </c>
      <c r="T29" s="11" t="s">
        <v>28</v>
      </c>
      <c r="U29" s="11" t="s">
        <v>30</v>
      </c>
      <c r="V29" s="5"/>
      <c r="W29" s="5"/>
      <c r="X29" s="5"/>
      <c r="Y29" s="5"/>
      <c r="Z29" s="5"/>
      <c r="AA29" s="5"/>
      <c r="AB29" s="5"/>
      <c r="AC29" s="5"/>
      <c r="AD29" s="5"/>
      <c r="AE29" s="5"/>
    </row>
    <row r="30" spans="1:31" ht="45">
      <c r="A30" s="711"/>
      <c r="B30" s="711"/>
      <c r="C30" s="711"/>
      <c r="D30" s="711"/>
      <c r="E30" s="711"/>
      <c r="F30" s="711"/>
      <c r="G30" s="711"/>
      <c r="H30" s="711"/>
      <c r="I30" s="711"/>
      <c r="J30" s="711"/>
      <c r="K30" s="711"/>
      <c r="L30" s="711"/>
      <c r="M30" s="711"/>
      <c r="N30" s="10" t="str">
        <f>GEOGRAF!B94</f>
        <v>N/A</v>
      </c>
      <c r="O30" s="23" t="str">
        <f>GEOGRAF!C94</f>
        <v>Generar y/o ajustar el documento metodolóGico seGún la etapas proGramadas.</v>
      </c>
      <c r="P30" s="701">
        <f>GEOGRAF!V94</f>
        <v>0.99999999999999989</v>
      </c>
      <c r="Q30" s="701">
        <f>GEOGRAF!V95</f>
        <v>0</v>
      </c>
      <c r="R30" s="23" t="str">
        <f>GEOGRAF!G94</f>
        <v>Luz AnGela Castro</v>
      </c>
      <c r="S30" s="711"/>
      <c r="T30" s="11" t="s">
        <v>28</v>
      </c>
      <c r="U30" s="11" t="s">
        <v>51</v>
      </c>
      <c r="V30" s="5"/>
      <c r="W30" s="5"/>
      <c r="X30" s="5"/>
      <c r="Y30" s="5"/>
      <c r="Z30" s="5"/>
      <c r="AA30" s="5"/>
      <c r="AB30" s="5"/>
      <c r="AC30" s="5"/>
      <c r="AD30" s="5"/>
      <c r="AE30" s="5"/>
    </row>
    <row r="31" spans="1:31" ht="30">
      <c r="A31" s="711"/>
      <c r="B31" s="711"/>
      <c r="C31" s="711"/>
      <c r="D31" s="711"/>
      <c r="E31" s="711"/>
      <c r="F31" s="712"/>
      <c r="G31" s="712"/>
      <c r="H31" s="712"/>
      <c r="I31" s="712"/>
      <c r="J31" s="712"/>
      <c r="K31" s="712"/>
      <c r="L31" s="712"/>
      <c r="M31" s="712"/>
      <c r="N31" s="10" t="str">
        <f>GEOGRAF!B96</f>
        <v>N/A</v>
      </c>
      <c r="O31" s="23" t="str">
        <f>GEOGRAF!C96</f>
        <v>Implementar la metodoloGía mediante prueba piloto.</v>
      </c>
      <c r="P31" s="701">
        <f>GEOGRAF!V96</f>
        <v>1</v>
      </c>
      <c r="Q31" s="701">
        <f>GEOGRAF!V97</f>
        <v>0</v>
      </c>
      <c r="R31" s="10" t="str">
        <f>GEOGRAF!G96</f>
        <v>Luz AnGela Castro</v>
      </c>
      <c r="S31" s="712"/>
      <c r="T31" s="11" t="s">
        <v>36</v>
      </c>
      <c r="U31" s="11" t="s">
        <v>29</v>
      </c>
      <c r="V31" s="5"/>
      <c r="W31" s="5"/>
      <c r="X31" s="5"/>
      <c r="Y31" s="5"/>
      <c r="Z31" s="5"/>
      <c r="AA31" s="5"/>
      <c r="AB31" s="5"/>
      <c r="AC31" s="5"/>
      <c r="AD31" s="5"/>
      <c r="AE31" s="5"/>
    </row>
    <row r="32" spans="1:31">
      <c r="A32" s="711"/>
      <c r="B32" s="711"/>
      <c r="C32" s="711"/>
      <c r="D32" s="711"/>
      <c r="E32" s="711"/>
      <c r="F32" s="716" t="str">
        <f>GEOGRAF!A105</f>
        <v xml:space="preserve">Servicio de información GeoGráfica, Geodésica y cartoGráfica </v>
      </c>
      <c r="G32" s="715" t="str">
        <f>GEOGRAF!C105</f>
        <v>Número (variables)</v>
      </c>
      <c r="H32" s="710">
        <f>GEOGRAF!D105</f>
        <v>100</v>
      </c>
      <c r="I32" s="715" t="str">
        <f>GEOGRAF!E105</f>
        <v>Variables publicadas de
información GeoGráfica, Geodésica y
cartoGráfica</v>
      </c>
      <c r="J32" s="715" t="str">
        <f>GEOGRAF!F105</f>
        <v xml:space="preserve">Eficiencia </v>
      </c>
      <c r="K32" s="715" t="str">
        <f>GEOGRAF!G105</f>
        <v>Luz AnGela Castro</v>
      </c>
      <c r="L32" s="710">
        <f>GEOGRAF!V105</f>
        <v>100</v>
      </c>
      <c r="M32" s="710">
        <f>GEOGRAF!V106</f>
        <v>0</v>
      </c>
      <c r="N32" s="10" t="str">
        <f>GEOGRAF!B108</f>
        <v>N/A</v>
      </c>
      <c r="O32" s="23" t="str">
        <f>GEOGRAF!C108</f>
        <v>Actualizar el aplicativo temáticamente</v>
      </c>
      <c r="P32" s="701">
        <f>GEOGRAF!V108</f>
        <v>0.99999999999999989</v>
      </c>
      <c r="Q32" s="701">
        <f>GEOGRAF!V109</f>
        <v>0</v>
      </c>
      <c r="R32" s="23" t="str">
        <f>GEOGRAF!G108</f>
        <v>Luz AnGela Castro</v>
      </c>
      <c r="S32" s="716" t="str">
        <f>GEOGRAF!B105</f>
        <v xml:space="preserve">Subdirección de GeoGrafía y CartoGrafía 
</v>
      </c>
      <c r="T32" s="11" t="s">
        <v>28</v>
      </c>
      <c r="U32" s="11" t="s">
        <v>29</v>
      </c>
      <c r="V32" s="5"/>
      <c r="W32" s="5"/>
      <c r="X32" s="5"/>
      <c r="Y32" s="5"/>
      <c r="Z32" s="5"/>
      <c r="AA32" s="5"/>
      <c r="AB32" s="5"/>
      <c r="AC32" s="5"/>
      <c r="AD32" s="5"/>
      <c r="AE32" s="5"/>
    </row>
    <row r="33" spans="1:31">
      <c r="A33" s="712"/>
      <c r="B33" s="712"/>
      <c r="C33" s="712"/>
      <c r="D33" s="712"/>
      <c r="E33" s="712"/>
      <c r="F33" s="712"/>
      <c r="G33" s="712"/>
      <c r="H33" s="712"/>
      <c r="I33" s="712"/>
      <c r="J33" s="712"/>
      <c r="K33" s="712"/>
      <c r="L33" s="712"/>
      <c r="M33" s="712"/>
      <c r="N33" s="10" t="str">
        <f>GEOGRAF!B110</f>
        <v>N/A</v>
      </c>
      <c r="O33" s="23" t="str">
        <f>GEOGRAF!C110</f>
        <v>Fortalecer tecnolóGicamente el aplicativo</v>
      </c>
      <c r="P33" s="701">
        <f>GEOGRAF!V110</f>
        <v>0.99999999999999989</v>
      </c>
      <c r="Q33" s="701">
        <f>GEOGRAF!V111</f>
        <v>0</v>
      </c>
      <c r="R33" s="23" t="str">
        <f>GEOGRAF!G110</f>
        <v>Luz AnGela Castro</v>
      </c>
      <c r="S33" s="712"/>
      <c r="T33" s="11" t="s">
        <v>28</v>
      </c>
      <c r="U33" s="11" t="s">
        <v>29</v>
      </c>
      <c r="V33" s="5"/>
      <c r="W33" s="5"/>
      <c r="X33" s="5"/>
      <c r="Y33" s="5"/>
      <c r="Z33" s="5"/>
      <c r="AA33" s="5"/>
      <c r="AB33" s="5"/>
      <c r="AC33" s="5"/>
      <c r="AD33" s="5"/>
      <c r="AE33" s="5"/>
    </row>
    <row r="34" spans="1:31" ht="30">
      <c r="A34" s="722" t="str">
        <f>GEODESIA!F2</f>
        <v>GESTION GEODESIA</v>
      </c>
      <c r="B34" s="716" t="str">
        <f>GEODESIA!C5</f>
        <v>Fortalecer al Instituto como ente rector, autoridad y ejecutor determinante de políticas, metodoloGías y el marco normativo en materia GeoGráfica.</v>
      </c>
      <c r="C34" s="716" t="str">
        <f>GEODESIA!L5</f>
        <v>Producir, actualizar y promover la información GeoGráfica oficial y fomentar la estrateGia de InvestiGación, Desarrollo e Innovación (I+D+i)</v>
      </c>
      <c r="D34" s="716" t="str">
        <f>GEODESIA!C7</f>
        <v>Gestión con Valores para resultados</v>
      </c>
      <c r="E34" s="716" t="str">
        <f>GEODESIA!L7</f>
        <v>Política Planeación institucional</v>
      </c>
      <c r="F34" s="716" t="str">
        <f>GEODESIA!A9</f>
        <v>Servicios de Información Geodésica actualizado</v>
      </c>
      <c r="G34" s="715" t="str">
        <f>GEODESIA!C9</f>
        <v>Porcentaje</v>
      </c>
      <c r="H34" s="714">
        <f>GEODESIA!D9</f>
        <v>1</v>
      </c>
      <c r="I34" s="715" t="str">
        <f>GEODESIA!E9</f>
        <v>Datos Generados respecto a datos proGramados</v>
      </c>
      <c r="J34" s="715" t="str">
        <f>GEODESIA!F9</f>
        <v>Eficacia</v>
      </c>
      <c r="K34" s="715" t="str">
        <f>GEODESIA!G9</f>
        <v>Vianey Alexandra Muñoz</v>
      </c>
      <c r="L34" s="714">
        <f>GEODESIA!V9</f>
        <v>1</v>
      </c>
      <c r="M34" s="714">
        <f>GEODESIA!V10</f>
        <v>0</v>
      </c>
      <c r="N34" s="10" t="str">
        <f>GEODESIA!B12</f>
        <v>N/A</v>
      </c>
      <c r="O34" s="10" t="str">
        <f>GEODESIA!C12</f>
        <v>Puntos Geodésicos Materializados (250)</v>
      </c>
      <c r="P34" s="701">
        <f>GEODESIA!V12</f>
        <v>1</v>
      </c>
      <c r="Q34" s="701">
        <f>GEODESIA!V13</f>
        <v>0</v>
      </c>
      <c r="R34" s="10" t="str">
        <f>GEODESIA!G12</f>
        <v>Vianey Alexandra Muñoz</v>
      </c>
      <c r="S34" s="716" t="str">
        <f>GEODESIA!B9</f>
        <v xml:space="preserve">Subdirección de GeoGrafía y CartoGrafía </v>
      </c>
      <c r="T34" s="11" t="s">
        <v>31</v>
      </c>
      <c r="U34" s="11" t="s">
        <v>29</v>
      </c>
      <c r="V34" s="5"/>
      <c r="W34" s="5"/>
      <c r="X34" s="5"/>
      <c r="Y34" s="5"/>
      <c r="Z34" s="5"/>
      <c r="AA34" s="5"/>
      <c r="AB34" s="5"/>
      <c r="AC34" s="5"/>
      <c r="AD34" s="5"/>
      <c r="AE34" s="5"/>
    </row>
    <row r="35" spans="1:31" ht="30">
      <c r="A35" s="711"/>
      <c r="B35" s="711"/>
      <c r="C35" s="711"/>
      <c r="D35" s="711"/>
      <c r="E35" s="711"/>
      <c r="F35" s="711"/>
      <c r="G35" s="711"/>
      <c r="H35" s="711"/>
      <c r="I35" s="711"/>
      <c r="J35" s="711"/>
      <c r="K35" s="711"/>
      <c r="L35" s="711"/>
      <c r="M35" s="711"/>
      <c r="N35" s="10" t="str">
        <f>GEODESIA!B14</f>
        <v>N/A</v>
      </c>
      <c r="O35" s="10" t="str">
        <f>GEODESIA!C14</f>
        <v xml:space="preserve">Valores GeomaGnéticos Generados (1.944)
</v>
      </c>
      <c r="P35" s="701">
        <f>GEODESIA!V14</f>
        <v>1</v>
      </c>
      <c r="Q35" s="701">
        <f>GEODESIA!V15</f>
        <v>0</v>
      </c>
      <c r="R35" s="10" t="str">
        <f>GEODESIA!G14</f>
        <v>Vianey Alexandra Muñoz</v>
      </c>
      <c r="S35" s="711"/>
      <c r="T35" s="11" t="s">
        <v>31</v>
      </c>
      <c r="U35" s="11" t="s">
        <v>29</v>
      </c>
      <c r="V35" s="5"/>
      <c r="W35" s="5"/>
      <c r="X35" s="5"/>
      <c r="Y35" s="5"/>
      <c r="Z35" s="5"/>
      <c r="AA35" s="5"/>
      <c r="AB35" s="5"/>
      <c r="AC35" s="5"/>
      <c r="AD35" s="5"/>
      <c r="AE35" s="5"/>
    </row>
    <row r="36" spans="1:31" ht="30">
      <c r="A36" s="711"/>
      <c r="B36" s="711"/>
      <c r="C36" s="711"/>
      <c r="D36" s="711"/>
      <c r="E36" s="711"/>
      <c r="F36" s="711"/>
      <c r="G36" s="711"/>
      <c r="H36" s="711"/>
      <c r="I36" s="711"/>
      <c r="J36" s="711"/>
      <c r="K36" s="711"/>
      <c r="L36" s="711"/>
      <c r="M36" s="711"/>
      <c r="N36" s="10" t="str">
        <f>GEODESIA!B16</f>
        <v>N/A</v>
      </c>
      <c r="O36" s="10" t="str">
        <f>GEODESIA!C16</f>
        <v>Valores Gravimétricos Generados (250)</v>
      </c>
      <c r="P36" s="701">
        <f>GEODESIA!V16</f>
        <v>1</v>
      </c>
      <c r="Q36" s="701">
        <f>GEODESIA!V17</f>
        <v>0</v>
      </c>
      <c r="R36" s="10" t="str">
        <f>GEODESIA!G16</f>
        <v>Vianey Alexandra Muñoz</v>
      </c>
      <c r="S36" s="711"/>
      <c r="T36" s="11" t="s">
        <v>31</v>
      </c>
      <c r="U36" s="11" t="s">
        <v>29</v>
      </c>
      <c r="V36" s="5"/>
      <c r="W36" s="5"/>
      <c r="X36" s="5"/>
      <c r="Y36" s="5"/>
      <c r="Z36" s="5"/>
      <c r="AA36" s="5"/>
      <c r="AB36" s="5"/>
      <c r="AC36" s="5"/>
      <c r="AD36" s="5"/>
      <c r="AE36" s="5"/>
    </row>
    <row r="37" spans="1:31" ht="30">
      <c r="A37" s="711"/>
      <c r="B37" s="711"/>
      <c r="C37" s="711"/>
      <c r="D37" s="711"/>
      <c r="E37" s="711"/>
      <c r="F37" s="711"/>
      <c r="G37" s="711"/>
      <c r="H37" s="711"/>
      <c r="I37" s="711"/>
      <c r="J37" s="711"/>
      <c r="K37" s="711"/>
      <c r="L37" s="711"/>
      <c r="M37" s="711"/>
      <c r="N37" s="10" t="str">
        <f>GEODESIA!B18</f>
        <v>N/A</v>
      </c>
      <c r="O37" s="10" t="str">
        <f>GEODESIA!C18</f>
        <v>Datos Rinex de las estaciones permanentes Generados (10.950)</v>
      </c>
      <c r="P37" s="701">
        <f>GEODESIA!V18</f>
        <v>1</v>
      </c>
      <c r="Q37" s="701">
        <f>GEODESIA!V19</f>
        <v>0</v>
      </c>
      <c r="R37" s="10" t="str">
        <f>GEODESIA!G18</f>
        <v>Vianey Alexandra Muñoz</v>
      </c>
      <c r="S37" s="711"/>
      <c r="T37" s="11" t="s">
        <v>31</v>
      </c>
      <c r="U37" s="11" t="s">
        <v>29</v>
      </c>
      <c r="V37" s="5"/>
      <c r="W37" s="5"/>
      <c r="X37" s="5"/>
      <c r="Y37" s="5"/>
      <c r="Z37" s="5"/>
      <c r="AA37" s="5"/>
      <c r="AB37" s="5"/>
      <c r="AC37" s="5"/>
      <c r="AD37" s="5"/>
      <c r="AE37" s="5"/>
    </row>
    <row r="38" spans="1:31" ht="30">
      <c r="A38" s="711"/>
      <c r="B38" s="711"/>
      <c r="C38" s="711"/>
      <c r="D38" s="711"/>
      <c r="E38" s="711"/>
      <c r="F38" s="711"/>
      <c r="G38" s="711"/>
      <c r="H38" s="711"/>
      <c r="I38" s="711"/>
      <c r="J38" s="711"/>
      <c r="K38" s="711"/>
      <c r="L38" s="711"/>
      <c r="M38" s="711"/>
      <c r="N38" s="10" t="str">
        <f>GEODESIA!B20</f>
        <v>N/A</v>
      </c>
      <c r="O38" s="10" t="str">
        <f>GEODESIA!C20</f>
        <v>Datos altimétricos Generados (250)</v>
      </c>
      <c r="P38" s="701">
        <f>GEODESIA!V20</f>
        <v>1</v>
      </c>
      <c r="Q38" s="701">
        <f>GEODESIA!V21</f>
        <v>0</v>
      </c>
      <c r="R38" s="10" t="str">
        <f>GEODESIA!G20</f>
        <v>Vianey Alexandra Muñoz</v>
      </c>
      <c r="S38" s="711"/>
      <c r="T38" s="11" t="s">
        <v>31</v>
      </c>
      <c r="U38" s="11" t="s">
        <v>29</v>
      </c>
      <c r="V38" s="5"/>
      <c r="W38" s="5"/>
      <c r="X38" s="5"/>
      <c r="Y38" s="5"/>
      <c r="Z38" s="5"/>
      <c r="AA38" s="5"/>
      <c r="AB38" s="5"/>
      <c r="AC38" s="5"/>
      <c r="AD38" s="5"/>
      <c r="AE38" s="5"/>
    </row>
    <row r="39" spans="1:31" ht="60">
      <c r="A39" s="712"/>
      <c r="B39" s="712"/>
      <c r="C39" s="712"/>
      <c r="D39" s="712"/>
      <c r="E39" s="712"/>
      <c r="F39" s="712"/>
      <c r="G39" s="712"/>
      <c r="H39" s="712"/>
      <c r="I39" s="712"/>
      <c r="J39" s="712"/>
      <c r="K39" s="712"/>
      <c r="L39" s="712"/>
      <c r="M39" s="712"/>
      <c r="N39" s="10" t="str">
        <f>GEODESIA!B22</f>
        <v>N/A</v>
      </c>
      <c r="O39" s="10" t="str">
        <f>GEODESIA!C22</f>
        <v xml:space="preserve">Documentar actividades de investiGación e innovación tecnolóGica  (4 documentos técnicos) (Entre otros, el Plan Nacional de Geodesia EstrateGia 1)                 </v>
      </c>
      <c r="P39" s="701">
        <f>GEODESIA!V22</f>
        <v>1</v>
      </c>
      <c r="Q39" s="701">
        <f>GEODESIA!V23</f>
        <v>0</v>
      </c>
      <c r="R39" s="10" t="str">
        <f>GEODESIA!G22</f>
        <v>Vianey Alexandra Muñoz</v>
      </c>
      <c r="S39" s="712"/>
      <c r="T39" s="11" t="s">
        <v>31</v>
      </c>
      <c r="U39" s="11" t="s">
        <v>29</v>
      </c>
      <c r="V39" s="5"/>
      <c r="W39" s="5"/>
      <c r="X39" s="5"/>
      <c r="Y39" s="5"/>
      <c r="Z39" s="5"/>
      <c r="AA39" s="5"/>
      <c r="AB39" s="5"/>
      <c r="AC39" s="5"/>
      <c r="AD39" s="5"/>
      <c r="AE39" s="5"/>
    </row>
    <row r="40" spans="1:31" ht="30">
      <c r="A40" s="722" t="str">
        <f>AGROL.!F2</f>
        <v>GESTION AGROLOGICA</v>
      </c>
      <c r="B40" s="716" t="str">
        <f>AGROL.!C5</f>
        <v>Fortalecer al Instituto como ente rector, autoridad y ejecutor determinante de políticas, metodologías y el marco normativo en materia Geográfica.</v>
      </c>
      <c r="C40" s="716" t="str">
        <f>AGROL.!L5</f>
        <v>Generar los parámetros técnicos y científicos, orientados a la producción de información en materia geodésica, cartográfica,  agrológica, geográfica y catastral, en el marco de la Infraestructura Colombiana de Datos Espaciales (ICDE)</v>
      </c>
      <c r="D40" s="716" t="str">
        <f>AGROL.!C7</f>
        <v>Gestión con valores para resultados</v>
      </c>
      <c r="E40" s="716" t="str">
        <f>AGROL.!L7</f>
        <v>Seguimiento y evaluación del desempeño institucional.</v>
      </c>
      <c r="F40" s="716" t="str">
        <f>AGROL.!A9</f>
        <v>Servicio de análisis químicos, físicos, mineralógicos y biológicos de suelos</v>
      </c>
      <c r="G40" s="715" t="str">
        <f>AGROL.!C9</f>
        <v>Análisis</v>
      </c>
      <c r="H40" s="710">
        <f>AGROL.!D9</f>
        <v>90000</v>
      </c>
      <c r="I40" s="715" t="str">
        <f>AGROL.!E9</f>
        <v>Análisis químicos, físicos, mineralógicos y biológicos de suelos, aguas y tejido vegetal realizados</v>
      </c>
      <c r="J40" s="715" t="str">
        <f>AGROL.!F9</f>
        <v>Eficacia</v>
      </c>
      <c r="K40" s="715" t="str">
        <f>AGROL.!G9</f>
        <v>Jaime Alvarez</v>
      </c>
      <c r="L40" s="710">
        <f>AGROL.!V9</f>
        <v>90000</v>
      </c>
      <c r="M40" s="710">
        <f>AGROL.!V10</f>
        <v>0</v>
      </c>
      <c r="N40" s="10" t="str">
        <f>AGROL.!B12</f>
        <v>N/A</v>
      </c>
      <c r="O40" s="10" t="str">
        <f>AGROL.!C12</f>
        <v>1. MISIONAL: Ejecutar análisis químico de suelos, aguas y tejido vegetal (38,000)</v>
      </c>
      <c r="P40" s="701">
        <f>AGROL.!V12</f>
        <v>1</v>
      </c>
      <c r="Q40" s="701">
        <f>AGROL.!V13</f>
        <v>0</v>
      </c>
      <c r="R40" s="10" t="str">
        <f>AGROL.!G12</f>
        <v>Jaime Alvarez</v>
      </c>
      <c r="S40" s="716" t="str">
        <f>AGROL.!B9</f>
        <v>Agrología</v>
      </c>
      <c r="T40" s="11" t="s">
        <v>48</v>
      </c>
      <c r="U40" s="11" t="s">
        <v>29</v>
      </c>
      <c r="V40" s="5"/>
      <c r="W40" s="5"/>
      <c r="X40" s="5"/>
      <c r="Y40" s="5"/>
      <c r="Z40" s="5"/>
      <c r="AA40" s="5"/>
      <c r="AB40" s="5"/>
      <c r="AC40" s="5"/>
      <c r="AD40" s="5"/>
      <c r="AE40" s="5"/>
    </row>
    <row r="41" spans="1:31" ht="30">
      <c r="A41" s="711"/>
      <c r="B41" s="711"/>
      <c r="C41" s="711"/>
      <c r="D41" s="711"/>
      <c r="E41" s="711"/>
      <c r="F41" s="711"/>
      <c r="G41" s="711"/>
      <c r="H41" s="711"/>
      <c r="I41" s="711"/>
      <c r="J41" s="711"/>
      <c r="K41" s="711"/>
      <c r="L41" s="711"/>
      <c r="M41" s="711"/>
      <c r="N41" s="10" t="str">
        <f>AGROL.!B14</f>
        <v>N/A</v>
      </c>
      <c r="O41" s="10" t="str">
        <f>AGROL.!C14</f>
        <v>2. MISIONAL: Ejecutar análisis físicos de suelos (4,000)</v>
      </c>
      <c r="P41" s="701">
        <f>AGROL.!V14</f>
        <v>1</v>
      </c>
      <c r="Q41" s="701">
        <f>AGROL.!V15</f>
        <v>0</v>
      </c>
      <c r="R41" s="10" t="str">
        <f>AGROL.!G14</f>
        <v>Jorge Sanchez</v>
      </c>
      <c r="S41" s="711"/>
      <c r="T41" s="11" t="s">
        <v>48</v>
      </c>
      <c r="U41" s="11" t="s">
        <v>29</v>
      </c>
      <c r="V41" s="5"/>
      <c r="W41" s="5"/>
      <c r="X41" s="5"/>
      <c r="Y41" s="5"/>
      <c r="Z41" s="5"/>
      <c r="AA41" s="5"/>
      <c r="AB41" s="5"/>
      <c r="AC41" s="5"/>
      <c r="AD41" s="5"/>
      <c r="AE41" s="5"/>
    </row>
    <row r="42" spans="1:31" ht="45">
      <c r="A42" s="711"/>
      <c r="B42" s="711"/>
      <c r="C42" s="711"/>
      <c r="D42" s="711"/>
      <c r="E42" s="711"/>
      <c r="F42" s="711"/>
      <c r="G42" s="711"/>
      <c r="H42" s="711"/>
      <c r="I42" s="711"/>
      <c r="J42" s="711"/>
      <c r="K42" s="711"/>
      <c r="L42" s="711"/>
      <c r="M42" s="711"/>
      <c r="N42" s="10" t="str">
        <f>AGROL.!B16</f>
        <v>N/A</v>
      </c>
      <c r="O42" s="10" t="str">
        <f>AGROL.!C16</f>
        <v>3. MISIONAL: Ejecutar análisis mineralógicos y micro morfológicos de suelos (1,600)</v>
      </c>
      <c r="P42" s="701">
        <f>AGROL.!V16</f>
        <v>1</v>
      </c>
      <c r="Q42" s="701">
        <f>AGROL.!V17</f>
        <v>0</v>
      </c>
      <c r="R42" s="10" t="str">
        <f>AGROL.!G16</f>
        <v>Jorge Sanchez</v>
      </c>
      <c r="S42" s="711"/>
      <c r="T42" s="11" t="s">
        <v>48</v>
      </c>
      <c r="U42" s="11" t="s">
        <v>29</v>
      </c>
      <c r="V42" s="5"/>
      <c r="W42" s="5"/>
      <c r="X42" s="5"/>
      <c r="Y42" s="5"/>
      <c r="Z42" s="5"/>
      <c r="AA42" s="5"/>
      <c r="AB42" s="5"/>
      <c r="AC42" s="5"/>
      <c r="AD42" s="5"/>
      <c r="AE42" s="5"/>
    </row>
    <row r="43" spans="1:31" ht="30">
      <c r="A43" s="711"/>
      <c r="B43" s="711"/>
      <c r="C43" s="711"/>
      <c r="D43" s="711"/>
      <c r="E43" s="711"/>
      <c r="F43" s="711"/>
      <c r="G43" s="711"/>
      <c r="H43" s="711"/>
      <c r="I43" s="711"/>
      <c r="J43" s="711"/>
      <c r="K43" s="711"/>
      <c r="L43" s="711"/>
      <c r="M43" s="711"/>
      <c r="N43" s="10" t="str">
        <f>AGROL.!B18</f>
        <v>N/A</v>
      </c>
      <c r="O43" s="10" t="str">
        <f>AGROL.!C18</f>
        <v>4. MISIONAL: Ejecutar análisis biológicos de suelos (1,400)</v>
      </c>
      <c r="P43" s="701">
        <f>AGROL.!V18</f>
        <v>1</v>
      </c>
      <c r="Q43" s="701">
        <f>AGROL.!V19</f>
        <v>0</v>
      </c>
      <c r="R43" s="10" t="str">
        <f>AGROL.!G18</f>
        <v>Eilen Paola Sanchez</v>
      </c>
      <c r="S43" s="711"/>
      <c r="T43" s="11" t="s">
        <v>48</v>
      </c>
      <c r="U43" s="11" t="s">
        <v>29</v>
      </c>
      <c r="V43" s="5"/>
      <c r="W43" s="5"/>
      <c r="X43" s="5"/>
      <c r="Y43" s="5"/>
      <c r="Z43" s="5"/>
      <c r="AA43" s="5"/>
      <c r="AB43" s="5"/>
      <c r="AC43" s="5"/>
      <c r="AD43" s="5"/>
      <c r="AE43" s="5"/>
    </row>
    <row r="44" spans="1:31" ht="30">
      <c r="A44" s="711"/>
      <c r="B44" s="711"/>
      <c r="C44" s="711"/>
      <c r="D44" s="711"/>
      <c r="E44" s="711"/>
      <c r="F44" s="711"/>
      <c r="G44" s="711"/>
      <c r="H44" s="711"/>
      <c r="I44" s="711"/>
      <c r="J44" s="711"/>
      <c r="K44" s="711"/>
      <c r="L44" s="711"/>
      <c r="M44" s="711"/>
      <c r="N44" s="10" t="str">
        <f>AGROL.!B20</f>
        <v>N/A</v>
      </c>
      <c r="O44" s="10" t="str">
        <f>AGROL.!C20</f>
        <v>5. CONVENIOS: Ejecutar análisis químico de suelos, aguas y tejido vegetal (32,000)</v>
      </c>
      <c r="P44" s="701">
        <f>AGROL.!V20</f>
        <v>1</v>
      </c>
      <c r="Q44" s="701">
        <f>AGROL.!V21</f>
        <v>0</v>
      </c>
      <c r="R44" s="10" t="str">
        <f>AGROL.!G20</f>
        <v>Jaime Alvarez</v>
      </c>
      <c r="S44" s="711"/>
      <c r="T44" s="11" t="s">
        <v>48</v>
      </c>
      <c r="U44" s="11" t="s">
        <v>29</v>
      </c>
      <c r="V44" s="5"/>
      <c r="W44" s="5"/>
      <c r="X44" s="5"/>
      <c r="Y44" s="5"/>
      <c r="Z44" s="5"/>
      <c r="AA44" s="5"/>
      <c r="AB44" s="5"/>
      <c r="AC44" s="5"/>
      <c r="AD44" s="5"/>
      <c r="AE44" s="5"/>
    </row>
    <row r="45" spans="1:31" ht="30">
      <c r="A45" s="711"/>
      <c r="B45" s="711"/>
      <c r="C45" s="711"/>
      <c r="D45" s="711"/>
      <c r="E45" s="711"/>
      <c r="F45" s="711"/>
      <c r="G45" s="711"/>
      <c r="H45" s="711"/>
      <c r="I45" s="711"/>
      <c r="J45" s="711"/>
      <c r="K45" s="711"/>
      <c r="L45" s="711"/>
      <c r="M45" s="711"/>
      <c r="N45" s="10" t="str">
        <f>AGROL.!B22</f>
        <v>N/A</v>
      </c>
      <c r="O45" s="10" t="str">
        <f>AGROL.!C22</f>
        <v>6. CONVENIOS: Ejecutar análisis físicos de suelos (9,000)</v>
      </c>
      <c r="P45" s="701">
        <f>AGROL.!V22</f>
        <v>1</v>
      </c>
      <c r="Q45" s="701">
        <f>AGROL.!V23</f>
        <v>0</v>
      </c>
      <c r="R45" s="10" t="str">
        <f>AGROL.!G22</f>
        <v>Jorge Sanchez</v>
      </c>
      <c r="S45" s="711"/>
      <c r="T45" s="11" t="s">
        <v>48</v>
      </c>
      <c r="U45" s="11" t="s">
        <v>29</v>
      </c>
      <c r="V45" s="5"/>
      <c r="W45" s="5"/>
      <c r="X45" s="5"/>
      <c r="Y45" s="5"/>
      <c r="Z45" s="5"/>
      <c r="AA45" s="5"/>
      <c r="AB45" s="5"/>
      <c r="AC45" s="5"/>
      <c r="AD45" s="5"/>
      <c r="AE45" s="5"/>
    </row>
    <row r="46" spans="1:31" ht="45">
      <c r="A46" s="711"/>
      <c r="B46" s="711"/>
      <c r="C46" s="711"/>
      <c r="D46" s="711"/>
      <c r="E46" s="711"/>
      <c r="F46" s="711"/>
      <c r="G46" s="711"/>
      <c r="H46" s="711"/>
      <c r="I46" s="711"/>
      <c r="J46" s="711"/>
      <c r="K46" s="711"/>
      <c r="L46" s="711"/>
      <c r="M46" s="711"/>
      <c r="N46" s="10" t="str">
        <f>AGROL.!B24</f>
        <v>N/A</v>
      </c>
      <c r="O46" s="10" t="str">
        <f>AGROL.!C24</f>
        <v>7. CONVENIOS: Ejecutar análisis mineralógicos y micro morfológicos de suelos (3,800)</v>
      </c>
      <c r="P46" s="701">
        <f>AGROL.!V24</f>
        <v>1</v>
      </c>
      <c r="Q46" s="701">
        <f>AGROL.!V25</f>
        <v>0</v>
      </c>
      <c r="R46" s="10" t="str">
        <f>AGROL.!G24</f>
        <v>Jorge Sanchez</v>
      </c>
      <c r="S46" s="711"/>
      <c r="T46" s="11" t="s">
        <v>48</v>
      </c>
      <c r="U46" s="11" t="s">
        <v>29</v>
      </c>
      <c r="V46" s="5"/>
      <c r="W46" s="5"/>
      <c r="X46" s="5"/>
      <c r="Y46" s="5"/>
      <c r="Z46" s="5"/>
      <c r="AA46" s="5"/>
      <c r="AB46" s="5"/>
      <c r="AC46" s="5"/>
      <c r="AD46" s="5"/>
      <c r="AE46" s="5"/>
    </row>
    <row r="47" spans="1:31" ht="30">
      <c r="A47" s="711"/>
      <c r="B47" s="711"/>
      <c r="C47" s="711"/>
      <c r="D47" s="711"/>
      <c r="E47" s="711"/>
      <c r="F47" s="711"/>
      <c r="G47" s="711"/>
      <c r="H47" s="711"/>
      <c r="I47" s="711"/>
      <c r="J47" s="711"/>
      <c r="K47" s="711"/>
      <c r="L47" s="711"/>
      <c r="M47" s="711"/>
      <c r="N47" s="10" t="str">
        <f>AGROL.!B26</f>
        <v>N/A</v>
      </c>
      <c r="O47" s="10" t="str">
        <f>AGROL.!C26</f>
        <v>8. MISIONAL: Ejecutar análisis biológicos de suelos (200)</v>
      </c>
      <c r="P47" s="701">
        <f>AGROL.!V26</f>
        <v>1</v>
      </c>
      <c r="Q47" s="701">
        <f>AGROL.!V27</f>
        <v>0</v>
      </c>
      <c r="R47" s="10" t="str">
        <f>AGROL.!G26</f>
        <v>Eilen Paola Sanchez</v>
      </c>
      <c r="S47" s="711"/>
      <c r="T47" s="11" t="s">
        <v>48</v>
      </c>
      <c r="U47" s="11" t="s">
        <v>29</v>
      </c>
      <c r="V47" s="5"/>
      <c r="W47" s="5"/>
      <c r="X47" s="5"/>
      <c r="Y47" s="5"/>
      <c r="Z47" s="5"/>
      <c r="AA47" s="5"/>
      <c r="AB47" s="5"/>
      <c r="AC47" s="5"/>
      <c r="AD47" s="5"/>
      <c r="AE47" s="5"/>
    </row>
    <row r="48" spans="1:31" ht="30">
      <c r="A48" s="711"/>
      <c r="B48" s="711"/>
      <c r="C48" s="711"/>
      <c r="D48" s="711"/>
      <c r="E48" s="711"/>
      <c r="F48" s="712"/>
      <c r="G48" s="712"/>
      <c r="H48" s="712"/>
      <c r="I48" s="712"/>
      <c r="J48" s="712"/>
      <c r="K48" s="712"/>
      <c r="L48" s="712"/>
      <c r="M48" s="712"/>
      <c r="N48" s="10" t="str">
        <f>AGROL.!B28</f>
        <v>N/A</v>
      </c>
      <c r="O48" s="10" t="str">
        <f>AGROL.!C28</f>
        <v>9. Mantener la creditación permanente del laboratorio nacional de suelos</v>
      </c>
      <c r="P48" s="701">
        <f>AGROL.!V28</f>
        <v>1</v>
      </c>
      <c r="Q48" s="701">
        <f>AGROL.!V27</f>
        <v>0</v>
      </c>
      <c r="R48" s="10" t="str">
        <f>AGROL.!G28</f>
        <v>Janeth Gonzalez</v>
      </c>
      <c r="S48" s="712"/>
      <c r="T48" s="11" t="s">
        <v>31</v>
      </c>
      <c r="U48" s="11" t="s">
        <v>29</v>
      </c>
      <c r="V48" s="5"/>
      <c r="W48" s="5"/>
      <c r="X48" s="5"/>
      <c r="Y48" s="5"/>
      <c r="Z48" s="5"/>
      <c r="AA48" s="5"/>
      <c r="AB48" s="5"/>
      <c r="AC48" s="5"/>
      <c r="AD48" s="5"/>
      <c r="AE48" s="5"/>
    </row>
    <row r="49" spans="1:31" ht="90">
      <c r="A49" s="711"/>
      <c r="B49" s="711"/>
      <c r="C49" s="711"/>
      <c r="D49" s="711"/>
      <c r="E49" s="711"/>
      <c r="F49" s="716" t="str">
        <f>AGROL.!A33</f>
        <v>Servicio de Información agrológica</v>
      </c>
      <c r="G49" s="715" t="str">
        <f>AGROL.!C33</f>
        <v>Hectáreas</v>
      </c>
      <c r="H49" s="721">
        <f>AGROL.!D33</f>
        <v>4550000</v>
      </c>
      <c r="I49" s="715" t="str">
        <f>AGROL.!E33</f>
        <v>Hectáreas con información aGrolóGica ejecutadas</v>
      </c>
      <c r="J49" s="715" t="str">
        <f>AGROL.!F33</f>
        <v>Eficacia</v>
      </c>
      <c r="K49" s="715" t="str">
        <f>AGROL.!G33</f>
        <v>Napoleón Ordoñez</v>
      </c>
      <c r="L49" s="721">
        <f>AGROL.!V33</f>
        <v>4550000</v>
      </c>
      <c r="M49" s="721">
        <f>AGROL.!V34</f>
        <v>0</v>
      </c>
      <c r="N49" s="10" t="str">
        <f>AGROL.!B36</f>
        <v>N/A</v>
      </c>
      <c r="O49" s="23" t="str">
        <f>AGROL.!C36</f>
        <v>1. Geomorfología aplicada a levantamientos de suelos, Levantamientos de Coberturas, Uso de la tierra, Conflictos biofísicos de uso del territorio, difusión y disposición de la información generada. (2.350.000 has)</v>
      </c>
      <c r="P49" s="701">
        <f>AGROL.!V36</f>
        <v>1</v>
      </c>
      <c r="Q49" s="701">
        <f>AGROL.!V37</f>
        <v>0</v>
      </c>
      <c r="R49" s="10" t="str">
        <f>AGROL.!G36</f>
        <v>Diego Cortes
Wilson Vargas</v>
      </c>
      <c r="S49" s="716" t="str">
        <f>AGROL.!B33</f>
        <v>AGroloGía</v>
      </c>
      <c r="T49" s="11" t="s">
        <v>28</v>
      </c>
      <c r="U49" s="11" t="s">
        <v>29</v>
      </c>
      <c r="V49" s="5"/>
      <c r="W49" s="5"/>
      <c r="X49" s="5"/>
      <c r="Y49" s="5"/>
      <c r="Z49" s="5"/>
      <c r="AA49" s="5"/>
      <c r="AB49" s="5"/>
      <c r="AC49" s="5"/>
      <c r="AD49" s="5"/>
      <c r="AE49" s="5"/>
    </row>
    <row r="50" spans="1:31" ht="45">
      <c r="A50" s="711"/>
      <c r="B50" s="711"/>
      <c r="C50" s="711"/>
      <c r="D50" s="711"/>
      <c r="E50" s="711"/>
      <c r="F50" s="711"/>
      <c r="G50" s="711"/>
      <c r="H50" s="711"/>
      <c r="I50" s="711"/>
      <c r="J50" s="711"/>
      <c r="K50" s="711"/>
      <c r="L50" s="711"/>
      <c r="M50" s="711"/>
      <c r="N50" s="10" t="str">
        <f>AGROL.!B38</f>
        <v>N/A</v>
      </c>
      <c r="O50" s="23" t="str">
        <f>AGROL.!C38</f>
        <v>2. Actualización, Homologación y Correlación de áreas homogéneas de tierras con fines múltiples. (1.000.000 has)</v>
      </c>
      <c r="P50" s="701">
        <f>AGROL.!V38</f>
        <v>0.99999999999999989</v>
      </c>
      <c r="Q50" s="701">
        <f>AGROL.!V39</f>
        <v>0</v>
      </c>
      <c r="R50" s="10" t="str">
        <f>AGROL.!G38</f>
        <v>Nancy Leiva
Diego Cortes</v>
      </c>
      <c r="S50" s="711"/>
      <c r="T50" s="11" t="s">
        <v>28</v>
      </c>
      <c r="U50" s="11" t="s">
        <v>29</v>
      </c>
      <c r="V50" s="5"/>
      <c r="W50" s="5"/>
      <c r="X50" s="5"/>
      <c r="Y50" s="5"/>
      <c r="Z50" s="5"/>
      <c r="AA50" s="5"/>
      <c r="AB50" s="5"/>
      <c r="AC50" s="5"/>
      <c r="AD50" s="5"/>
      <c r="AE50" s="5"/>
    </row>
    <row r="51" spans="1:31" ht="45">
      <c r="A51" s="711"/>
      <c r="B51" s="711"/>
      <c r="C51" s="711"/>
      <c r="D51" s="711"/>
      <c r="E51" s="711"/>
      <c r="F51" s="711"/>
      <c r="G51" s="711"/>
      <c r="H51" s="711"/>
      <c r="I51" s="711"/>
      <c r="J51" s="711"/>
      <c r="K51" s="711"/>
      <c r="L51" s="711"/>
      <c r="M51" s="711"/>
      <c r="N51" s="10" t="str">
        <f>AGROL.!B40</f>
        <v>N/A</v>
      </c>
      <c r="O51" s="23" t="str">
        <f>AGROL.!C40</f>
        <v>3. Estudio de suelos como insumo para el ordenamiento integral del territorio. (1.000.000 has)</v>
      </c>
      <c r="P51" s="701">
        <f>AGROL.!V40</f>
        <v>0.99999999999999989</v>
      </c>
      <c r="Q51" s="701">
        <f>AGROL.!V41</f>
        <v>0</v>
      </c>
      <c r="R51" s="10" t="str">
        <f>AGROL.!G40</f>
        <v>Napoleón Ordoñez</v>
      </c>
      <c r="S51" s="711"/>
      <c r="T51" s="11" t="s">
        <v>28</v>
      </c>
      <c r="U51" s="11" t="s">
        <v>29</v>
      </c>
      <c r="V51" s="5"/>
      <c r="W51" s="5"/>
      <c r="X51" s="5"/>
      <c r="Y51" s="5"/>
      <c r="Z51" s="5"/>
      <c r="AA51" s="5"/>
      <c r="AB51" s="5"/>
      <c r="AC51" s="5"/>
      <c r="AD51" s="5"/>
      <c r="AE51" s="5"/>
    </row>
    <row r="52" spans="1:31" ht="45">
      <c r="A52" s="711"/>
      <c r="B52" s="711"/>
      <c r="C52" s="711"/>
      <c r="D52" s="711"/>
      <c r="E52" s="711"/>
      <c r="F52" s="712"/>
      <c r="G52" s="712"/>
      <c r="H52" s="712"/>
      <c r="I52" s="712"/>
      <c r="J52" s="712"/>
      <c r="K52" s="712"/>
      <c r="L52" s="712"/>
      <c r="M52" s="712"/>
      <c r="N52" s="10" t="str">
        <f>AGROL.!B42</f>
        <v>N/A</v>
      </c>
      <c r="O52" s="23" t="str">
        <f>AGROL.!C42</f>
        <v>4. Estudio de suelos como insumo para el cumplimiento de los acuerdos de paz. (200.000 has)</v>
      </c>
      <c r="P52" s="701">
        <f>AGROL.!V42</f>
        <v>1</v>
      </c>
      <c r="Q52" s="701">
        <f>AGROL.!V43</f>
        <v>0</v>
      </c>
      <c r="R52" s="10" t="str">
        <f>AGROL.!G42</f>
        <v>Napoleón Ordoñez</v>
      </c>
      <c r="S52" s="712"/>
      <c r="T52" s="11" t="s">
        <v>28</v>
      </c>
      <c r="U52" s="11" t="s">
        <v>29</v>
      </c>
      <c r="V52" s="5"/>
      <c r="W52" s="5"/>
      <c r="X52" s="5"/>
      <c r="Y52" s="5"/>
      <c r="Z52" s="5"/>
      <c r="AA52" s="5"/>
      <c r="AB52" s="5"/>
      <c r="AC52" s="5"/>
      <c r="AD52" s="5"/>
      <c r="AE52" s="5"/>
    </row>
    <row r="53" spans="1:31" ht="60">
      <c r="A53" s="711"/>
      <c r="B53" s="711"/>
      <c r="C53" s="711"/>
      <c r="D53" s="711"/>
      <c r="E53" s="711"/>
      <c r="F53" s="716" t="str">
        <f>AGROL.!A49</f>
        <v>Compromisos institucionales nacionales e internacionales</v>
      </c>
      <c r="G53" s="715" t="str">
        <f>AGROL.!C49</f>
        <v>Porcentaje</v>
      </c>
      <c r="H53" s="714">
        <f>AGROL.!D49</f>
        <v>1</v>
      </c>
      <c r="I53" s="715" t="str">
        <f>AGROL.!E49</f>
        <v>Porcentaje de avance actividades de Compromisos Institucionales</v>
      </c>
      <c r="J53" s="715" t="str">
        <f>AGROL.!F49</f>
        <v>Eficacia</v>
      </c>
      <c r="K53" s="715" t="str">
        <f>AGROL.!G49</f>
        <v>Janeth Gonzalez</v>
      </c>
      <c r="L53" s="714">
        <f>AGROL.!V49</f>
        <v>1</v>
      </c>
      <c r="M53" s="714">
        <f>AGROL.!V50</f>
        <v>0</v>
      </c>
      <c r="N53" s="10" t="str">
        <f>AGROL.!B52</f>
        <v>N/A</v>
      </c>
      <c r="O53" s="10" t="str">
        <f>AGROL.!C52</f>
        <v>1, Carta de intención entre la Organización de las Naciones Unidas para la Alimentación y la AGricultura - FAO y el IGAC.</v>
      </c>
      <c r="P53" s="701">
        <f>AGROL.!V52</f>
        <v>1</v>
      </c>
      <c r="Q53" s="701">
        <f>AGROL.!V53</f>
        <v>0</v>
      </c>
      <c r="R53" s="10" t="str">
        <f>AGROL.!G52</f>
        <v>Janeth Gonzalez</v>
      </c>
      <c r="S53" s="716" t="str">
        <f>AGROL.!B49</f>
        <v>AGroloGía</v>
      </c>
      <c r="T53" s="11" t="s">
        <v>31</v>
      </c>
      <c r="U53" s="11" t="s">
        <v>29</v>
      </c>
      <c r="V53" s="5"/>
      <c r="W53" s="5"/>
      <c r="X53" s="5"/>
      <c r="Y53" s="5"/>
      <c r="Z53" s="5"/>
      <c r="AA53" s="5"/>
      <c r="AB53" s="5"/>
      <c r="AC53" s="5"/>
      <c r="AD53" s="5"/>
      <c r="AE53" s="5"/>
    </row>
    <row r="54" spans="1:31" ht="60">
      <c r="A54" s="711"/>
      <c r="B54" s="711"/>
      <c r="C54" s="711"/>
      <c r="D54" s="711"/>
      <c r="E54" s="711"/>
      <c r="F54" s="711"/>
      <c r="G54" s="711"/>
      <c r="H54" s="711"/>
      <c r="I54" s="711"/>
      <c r="J54" s="711"/>
      <c r="K54" s="711"/>
      <c r="L54" s="711"/>
      <c r="M54" s="711"/>
      <c r="N54" s="10" t="str">
        <f>AGROL.!B54</f>
        <v>N/A</v>
      </c>
      <c r="O54" s="10" t="str">
        <f>AGROL.!C54</f>
        <v>2, Asesorar y revisar la realización del Mapa de Taxonomía de suelos y capacidad de uso de las tierras a escala 1:50.000 de Guatemala (Convenios MAGA-IGAC)</v>
      </c>
      <c r="P54" s="701">
        <f>AGROL.!V54</f>
        <v>1</v>
      </c>
      <c r="Q54" s="701">
        <f>AGROL.!V55</f>
        <v>0</v>
      </c>
      <c r="R54" s="10" t="str">
        <f>AGROL.!G54</f>
        <v>Napoleón Ordoñez</v>
      </c>
      <c r="S54" s="711"/>
      <c r="T54" s="11" t="s">
        <v>31</v>
      </c>
      <c r="U54" s="11" t="s">
        <v>29</v>
      </c>
      <c r="V54" s="5"/>
      <c r="W54" s="5"/>
      <c r="X54" s="5"/>
      <c r="Y54" s="5"/>
      <c r="Z54" s="5"/>
      <c r="AA54" s="5"/>
      <c r="AB54" s="5"/>
      <c r="AC54" s="5"/>
      <c r="AD54" s="5"/>
      <c r="AE54" s="5"/>
    </row>
    <row r="55" spans="1:31" ht="75">
      <c r="A55" s="711"/>
      <c r="B55" s="711"/>
      <c r="C55" s="711"/>
      <c r="D55" s="711"/>
      <c r="E55" s="711"/>
      <c r="F55" s="711"/>
      <c r="G55" s="711"/>
      <c r="H55" s="711"/>
      <c r="I55" s="711"/>
      <c r="J55" s="711"/>
      <c r="K55" s="711"/>
      <c r="L55" s="711"/>
      <c r="M55" s="711"/>
      <c r="N55" s="10" t="str">
        <f>AGROL.!B56</f>
        <v>N/A</v>
      </c>
      <c r="O55" s="10" t="str">
        <f>AGROL.!C56</f>
        <v>3, Convenio de Cooperación Científica para la ejecución de análisis de muestras de suelos, dentro del plan de manejo ambiental para el programa de erradicación de cultivos ilícitos – PECAT</v>
      </c>
      <c r="P55" s="701">
        <f>AGROL.!V56</f>
        <v>1</v>
      </c>
      <c r="Q55" s="701">
        <f>AGROL.!V57</f>
        <v>0</v>
      </c>
      <c r="R55" s="10" t="str">
        <f>AGROL.!G56</f>
        <v>Jaime Alvarez</v>
      </c>
      <c r="S55" s="711"/>
      <c r="T55" s="11" t="s">
        <v>31</v>
      </c>
      <c r="U55" s="11" t="s">
        <v>29</v>
      </c>
      <c r="V55" s="5"/>
      <c r="W55" s="5"/>
      <c r="X55" s="5"/>
      <c r="Y55" s="5"/>
      <c r="Z55" s="5"/>
      <c r="AA55" s="5"/>
      <c r="AB55" s="5"/>
      <c r="AC55" s="5"/>
      <c r="AD55" s="5"/>
      <c r="AE55" s="5"/>
    </row>
    <row r="56" spans="1:31" ht="30">
      <c r="A56" s="711"/>
      <c r="B56" s="711"/>
      <c r="C56" s="711"/>
      <c r="D56" s="711"/>
      <c r="E56" s="711"/>
      <c r="F56" s="711"/>
      <c r="G56" s="711"/>
      <c r="H56" s="711"/>
      <c r="I56" s="711"/>
      <c r="J56" s="711"/>
      <c r="K56" s="711"/>
      <c r="L56" s="711"/>
      <c r="M56" s="711"/>
      <c r="N56" s="10" t="str">
        <f>AGROL.!B58</f>
        <v>N/A</v>
      </c>
      <c r="O56" s="10" t="str">
        <f>AGROL.!C58</f>
        <v>4, Publicaciones y proyectos relacionados con procesos agrológicos.</v>
      </c>
      <c r="P56" s="701">
        <f>AGROL.!V58</f>
        <v>1</v>
      </c>
      <c r="Q56" s="701">
        <f>AGROL.!V59</f>
        <v>0</v>
      </c>
      <c r="R56" s="10" t="str">
        <f>AGROL.!G58</f>
        <v>Janeth Gonzalez</v>
      </c>
      <c r="S56" s="711"/>
      <c r="T56" s="11" t="s">
        <v>31</v>
      </c>
      <c r="U56" s="11" t="s">
        <v>29</v>
      </c>
      <c r="V56" s="5"/>
      <c r="W56" s="5"/>
      <c r="X56" s="5"/>
      <c r="Y56" s="5"/>
      <c r="Z56" s="5"/>
      <c r="AA56" s="5"/>
      <c r="AB56" s="5"/>
      <c r="AC56" s="5"/>
      <c r="AD56" s="5"/>
      <c r="AE56" s="5"/>
    </row>
    <row r="57" spans="1:31" ht="45">
      <c r="A57" s="712"/>
      <c r="B57" s="712"/>
      <c r="C57" s="712"/>
      <c r="D57" s="712"/>
      <c r="E57" s="712"/>
      <c r="F57" s="712"/>
      <c r="G57" s="712"/>
      <c r="H57" s="712"/>
      <c r="I57" s="712"/>
      <c r="J57" s="712"/>
      <c r="K57" s="712"/>
      <c r="L57" s="712"/>
      <c r="M57" s="712"/>
      <c r="N57" s="10" t="str">
        <f>AGROL.!B60</f>
        <v>N/A</v>
      </c>
      <c r="O57" s="10" t="str">
        <f>AGROL.!C60</f>
        <v>5.  Actualizar el manual de métodos analíticos del laboratorio de suelos-7a  edición.   (1 documento técnico)</v>
      </c>
      <c r="P57" s="701">
        <f>AGROL.!V60</f>
        <v>1</v>
      </c>
      <c r="Q57" s="701">
        <f>AGROL.!V61</f>
        <v>0</v>
      </c>
      <c r="R57" s="10" t="str">
        <f>AGROL.!G60</f>
        <v>Jaime Alvarez</v>
      </c>
      <c r="S57" s="712"/>
      <c r="T57" s="11" t="s">
        <v>28</v>
      </c>
      <c r="U57" s="11" t="s">
        <v>29</v>
      </c>
      <c r="V57" s="5"/>
      <c r="W57" s="5"/>
      <c r="X57" s="5"/>
      <c r="Y57" s="5"/>
      <c r="Z57" s="5"/>
      <c r="AA57" s="5"/>
      <c r="AB57" s="5"/>
      <c r="AC57" s="5"/>
      <c r="AD57" s="5"/>
      <c r="AE57" s="5"/>
    </row>
    <row r="58" spans="1:31">
      <c r="A58" s="722" t="str">
        <f>CATAS!E2</f>
        <v>GESTION CATASTRAL</v>
      </c>
      <c r="B58" s="716" t="str">
        <f>CATAS!B5</f>
        <v>Fortalecer al Instituto como ente rector, autoridad y ejecutor determinante de políticas, metodoloGías y el marco normativo en materia GeoGráfica</v>
      </c>
      <c r="C58" s="716" t="str">
        <f>CATAS!L5</f>
        <v>Generar los parámetros técnicos y científicos, orientados a la producción de información en materia Geodésica, cartoGráfica,  aGrolóGica, GeoGráfica y catastral, en el marco de la Infraestructura Colombiana de Datos Espaciales (ICDE), ReGular los procesos y procedimientos en materia Catastral"</v>
      </c>
      <c r="D58" s="716" t="str">
        <f>CATAS!B7</f>
        <v>Gestión con valores para resultados</v>
      </c>
      <c r="E58" s="716" t="str">
        <f>CATAS!L7</f>
        <v>Política Planeación institucional/ Política Gestión presupuestal y eficiencia del Gasto público/Política SeGuimiento y evaluación del desempeño institucional/Participación ciudadana en la Gestión pública</v>
      </c>
      <c r="F58" s="716" t="str">
        <f>CATAS!A11</f>
        <v>Avalúos</v>
      </c>
      <c r="G58" s="716" t="str">
        <f>CATAS!C9</f>
        <v>AVALUOS</v>
      </c>
      <c r="H58" s="710">
        <f>CATAS!D9</f>
        <v>7021</v>
      </c>
      <c r="I58" s="716" t="str">
        <f>CATAS!E9</f>
        <v>Número de Avalúos elaborados en el periodo</v>
      </c>
      <c r="J58" s="716" t="str">
        <f>CATAS!F9</f>
        <v>Eficacia</v>
      </c>
      <c r="K58" s="716" t="str">
        <f>CATAS!G9</f>
        <v>GIT AVALUOS</v>
      </c>
      <c r="L58" s="710">
        <f>CATAS!V9</f>
        <v>7021</v>
      </c>
      <c r="M58" s="710">
        <f>CATAS!V10</f>
        <v>0</v>
      </c>
      <c r="N58" s="11" t="s">
        <v>64</v>
      </c>
      <c r="O58" s="23" t="str">
        <f>CATAS!B12</f>
        <v>Realizar 2.100 Avalúos Comerciales</v>
      </c>
      <c r="P58" s="701">
        <f>CATAS!V12</f>
        <v>1</v>
      </c>
      <c r="Q58" s="701">
        <f>CATAS!V13</f>
        <v>0</v>
      </c>
      <c r="R58" s="23" t="str">
        <f>CATAS!G12</f>
        <v>GIT AVALUOS</v>
      </c>
      <c r="S58" s="716" t="str">
        <f>CATAS!B9</f>
        <v>SUBDIRECCIÓN DE CATASTRO</v>
      </c>
      <c r="T58" s="11" t="s">
        <v>48</v>
      </c>
      <c r="U58" s="11" t="s">
        <v>29</v>
      </c>
      <c r="V58" s="5"/>
      <c r="W58" s="5"/>
      <c r="X58" s="5"/>
      <c r="Y58" s="5"/>
      <c r="Z58" s="5"/>
      <c r="AA58" s="5"/>
      <c r="AB58" s="5"/>
      <c r="AC58" s="5"/>
      <c r="AD58" s="5"/>
      <c r="AE58" s="5"/>
    </row>
    <row r="59" spans="1:31">
      <c r="A59" s="711"/>
      <c r="B59" s="711"/>
      <c r="C59" s="711"/>
      <c r="D59" s="711"/>
      <c r="E59" s="711"/>
      <c r="F59" s="712"/>
      <c r="G59" s="712"/>
      <c r="H59" s="712"/>
      <c r="I59" s="712"/>
      <c r="J59" s="712"/>
      <c r="K59" s="712"/>
      <c r="L59" s="712"/>
      <c r="M59" s="712"/>
      <c r="N59" s="11" t="s">
        <v>64</v>
      </c>
      <c r="O59" s="23" t="str">
        <f>CATAS!B14</f>
        <v>Realizar 4.921 Avalúos IVP</v>
      </c>
      <c r="P59" s="701">
        <f>CATAS!V14</f>
        <v>1</v>
      </c>
      <c r="Q59" s="701">
        <f>CATAS!V15</f>
        <v>0</v>
      </c>
      <c r="R59" s="23" t="str">
        <f>CATAS!G14</f>
        <v>GIT AVALUOS</v>
      </c>
      <c r="S59" s="712"/>
      <c r="T59" s="11" t="s">
        <v>52</v>
      </c>
      <c r="U59" s="11" t="s">
        <v>32</v>
      </c>
      <c r="V59" s="5"/>
      <c r="W59" s="5"/>
      <c r="X59" s="5"/>
      <c r="Y59" s="5"/>
      <c r="Z59" s="5"/>
      <c r="AA59" s="5"/>
      <c r="AB59" s="5"/>
      <c r="AC59" s="5"/>
      <c r="AD59" s="5"/>
      <c r="AE59" s="5"/>
    </row>
    <row r="60" spans="1:31" ht="60">
      <c r="A60" s="711"/>
      <c r="B60" s="711"/>
      <c r="C60" s="711"/>
      <c r="D60" s="711"/>
      <c r="E60" s="711"/>
      <c r="F60" s="716" t="str">
        <f>CATAS!A21</f>
        <v>Lineamientos y procedimientos para la implementacion y aplicación de la resolucion conjunta 1732 IGAC 221 de 2018 y Resolución 193 de 2014</v>
      </c>
      <c r="G60" s="716" t="str">
        <f>CATAS!C19</f>
        <v>Porcentaje</v>
      </c>
      <c r="H60" s="714">
        <f>CATAS!D19</f>
        <v>1</v>
      </c>
      <c r="I60" s="716" t="str">
        <f>CATAS!E19</f>
        <v>Porcentaje de avance de elaboración de lineamientos y procedimientos para la aplicación de la resolucion conjunta 1732 IGAC 221 de 2018 y Resolución 193 de 2014 seGún la proGramación inicial</v>
      </c>
      <c r="J60" s="716" t="str">
        <f>CATAS!F19</f>
        <v>Eficacia</v>
      </c>
      <c r="K60" s="716" t="str">
        <f>CATAS!G19</f>
        <v>GIT GESTIÓN PREDIAL CON FINES CATASTRALES</v>
      </c>
      <c r="L60" s="714">
        <f>CATAS!V19</f>
        <v>1.0000000000000002</v>
      </c>
      <c r="M60" s="714">
        <f>CATAS!V20</f>
        <v>0</v>
      </c>
      <c r="N60" s="11" t="s">
        <v>64</v>
      </c>
      <c r="O60" s="23" t="str">
        <f>CATAS!B22</f>
        <v>Instrumentos para la implementación de la Resolución Conjunta SNR 1732 IGAC 221 de 2018 y Resolución 193 de 2014, actualizados</v>
      </c>
      <c r="P60" s="701">
        <f>CATAS!V22</f>
        <v>1</v>
      </c>
      <c r="Q60" s="701">
        <f>CATAS!V23</f>
        <v>0</v>
      </c>
      <c r="R60" s="23" t="str">
        <f>CATAS!G22</f>
        <v>GIT GESTIÓN PREDIAL CON FINES CATASTRALES</v>
      </c>
      <c r="S60" s="716" t="str">
        <f>CATAS!B19</f>
        <v>SUBDIRECCIÓN DE CATASTRO</v>
      </c>
      <c r="T60" s="11" t="s">
        <v>48</v>
      </c>
      <c r="U60" s="11" t="s">
        <v>29</v>
      </c>
      <c r="V60" s="5"/>
      <c r="W60" s="5"/>
      <c r="X60" s="5"/>
      <c r="Y60" s="5"/>
      <c r="Z60" s="5"/>
      <c r="AA60" s="5"/>
      <c r="AB60" s="5"/>
      <c r="AC60" s="5"/>
      <c r="AD60" s="5"/>
      <c r="AE60" s="5"/>
    </row>
    <row r="61" spans="1:31" ht="45">
      <c r="A61" s="711"/>
      <c r="B61" s="711"/>
      <c r="C61" s="711"/>
      <c r="D61" s="711"/>
      <c r="E61" s="711"/>
      <c r="F61" s="711"/>
      <c r="G61" s="711"/>
      <c r="H61" s="711"/>
      <c r="I61" s="711"/>
      <c r="J61" s="711"/>
      <c r="K61" s="711"/>
      <c r="L61" s="711"/>
      <c r="M61" s="711"/>
      <c r="N61" s="11" t="s">
        <v>64</v>
      </c>
      <c r="O61" s="23" t="str">
        <f>CATAS!B24</f>
        <v>Contenidos para la cartilla de validación de levantamientos topoGráficos en el marco de la Resolución 643 de 2018</v>
      </c>
      <c r="P61" s="701">
        <f>CATAS!V24</f>
        <v>1</v>
      </c>
      <c r="Q61" s="701">
        <f>CATAS!V25</f>
        <v>0</v>
      </c>
      <c r="R61" s="23" t="str">
        <f>CATAS!G24</f>
        <v>GIT GESTIÓN PREDIAL CON FINES CATASTRALES</v>
      </c>
      <c r="S61" s="711"/>
      <c r="T61" s="11" t="s">
        <v>28</v>
      </c>
      <c r="U61" s="11" t="s">
        <v>30</v>
      </c>
      <c r="V61" s="5"/>
      <c r="W61" s="5"/>
      <c r="X61" s="5"/>
      <c r="Y61" s="5"/>
      <c r="Z61" s="5"/>
      <c r="AA61" s="5"/>
      <c r="AB61" s="5"/>
      <c r="AC61" s="5"/>
      <c r="AD61" s="5"/>
      <c r="AE61" s="5"/>
    </row>
    <row r="62" spans="1:31" ht="60">
      <c r="A62" s="711"/>
      <c r="B62" s="711"/>
      <c r="C62" s="711"/>
      <c r="D62" s="711"/>
      <c r="E62" s="711"/>
      <c r="F62" s="711"/>
      <c r="G62" s="711"/>
      <c r="H62" s="711"/>
      <c r="I62" s="711"/>
      <c r="J62" s="711"/>
      <c r="K62" s="711"/>
      <c r="L62" s="711"/>
      <c r="M62" s="711"/>
      <c r="N62" s="11" t="s">
        <v>64</v>
      </c>
      <c r="O62" s="23" t="str">
        <f>CATAS!B26</f>
        <v>Contenidos para la cartilla de procedimientos de cálculos de levantamientos topoGráficos en el marco de la Resolución 643 de 2018</v>
      </c>
      <c r="P62" s="701">
        <f>CATAS!V26</f>
        <v>1</v>
      </c>
      <c r="Q62" s="701">
        <f>CATAS!V27</f>
        <v>0</v>
      </c>
      <c r="R62" s="23" t="str">
        <f>CATAS!G26</f>
        <v>GIT GESTIÓN PREDIAL CON FINES CATASTRALES</v>
      </c>
      <c r="S62" s="711"/>
      <c r="T62" s="11" t="s">
        <v>49</v>
      </c>
      <c r="U62" s="11" t="s">
        <v>34</v>
      </c>
      <c r="V62" s="5"/>
      <c r="W62" s="5"/>
      <c r="X62" s="5"/>
      <c r="Y62" s="5"/>
      <c r="Z62" s="5"/>
      <c r="AA62" s="5"/>
      <c r="AB62" s="5"/>
      <c r="AC62" s="5"/>
      <c r="AD62" s="5"/>
      <c r="AE62" s="5"/>
    </row>
    <row r="63" spans="1:31" ht="60">
      <c r="A63" s="711"/>
      <c r="B63" s="711"/>
      <c r="C63" s="711"/>
      <c r="D63" s="711"/>
      <c r="E63" s="711"/>
      <c r="F63" s="711"/>
      <c r="G63" s="711"/>
      <c r="H63" s="711"/>
      <c r="I63" s="711"/>
      <c r="J63" s="711"/>
      <c r="K63" s="711"/>
      <c r="L63" s="711"/>
      <c r="M63" s="711"/>
      <c r="N63" s="11" t="s">
        <v>64</v>
      </c>
      <c r="O63" s="23" t="str">
        <f>CATAS!B28</f>
        <v>Reporte de validaciones de levantamientos topoGráficos</v>
      </c>
      <c r="P63" s="701">
        <f>CATAS!V28</f>
        <v>0.99999999999999989</v>
      </c>
      <c r="Q63" s="701">
        <f>CATAS!V29</f>
        <v>0</v>
      </c>
      <c r="R63" s="23" t="str">
        <f>CATAS!G28</f>
        <v xml:space="preserve">
GIT GESTIÓN PREDIAL CON FINES CATASTRALES</v>
      </c>
      <c r="S63" s="711"/>
      <c r="T63" s="11" t="s">
        <v>48</v>
      </c>
      <c r="U63" s="11" t="s">
        <v>29</v>
      </c>
      <c r="V63" s="5"/>
      <c r="W63" s="5"/>
      <c r="X63" s="5"/>
      <c r="Y63" s="5"/>
      <c r="Z63" s="5"/>
      <c r="AA63" s="5"/>
      <c r="AB63" s="5"/>
      <c r="AC63" s="5"/>
      <c r="AD63" s="5"/>
      <c r="AE63" s="5"/>
    </row>
    <row r="64" spans="1:31" ht="60">
      <c r="A64" s="711"/>
      <c r="B64" s="711"/>
      <c r="C64" s="711"/>
      <c r="D64" s="711"/>
      <c r="E64" s="711"/>
      <c r="F64" s="711"/>
      <c r="G64" s="711"/>
      <c r="H64" s="711"/>
      <c r="I64" s="711"/>
      <c r="J64" s="711"/>
      <c r="K64" s="711"/>
      <c r="L64" s="711"/>
      <c r="M64" s="711"/>
      <c r="N64" s="11" t="s">
        <v>64</v>
      </c>
      <c r="O64" s="23" t="str">
        <f>CATAS!B30</f>
        <v>Levantamientos topoGráficos de peritajes requeridos a la Subdirección de Catastro</v>
      </c>
      <c r="P64" s="701">
        <f>CATAS!V30</f>
        <v>0.99999999999999989</v>
      </c>
      <c r="Q64" s="701">
        <f>CATAS!V31</f>
        <v>0</v>
      </c>
      <c r="R64" s="23" t="str">
        <f>CATAS!G30</f>
        <v xml:space="preserve">
GIT GESTIÓN PREDIAL CON FINES CATASTRALES</v>
      </c>
      <c r="S64" s="711"/>
      <c r="T64" s="11" t="s">
        <v>48</v>
      </c>
      <c r="U64" s="11" t="s">
        <v>29</v>
      </c>
      <c r="V64" s="5"/>
      <c r="W64" s="5"/>
      <c r="X64" s="5"/>
      <c r="Y64" s="5"/>
      <c r="Z64" s="5"/>
      <c r="AA64" s="5"/>
      <c r="AB64" s="5"/>
      <c r="AC64" s="5"/>
      <c r="AD64" s="5"/>
      <c r="AE64" s="5"/>
    </row>
    <row r="65" spans="1:31" ht="60">
      <c r="A65" s="711"/>
      <c r="B65" s="711"/>
      <c r="C65" s="711"/>
      <c r="D65" s="711"/>
      <c r="E65" s="711"/>
      <c r="F65" s="711"/>
      <c r="G65" s="711"/>
      <c r="H65" s="711"/>
      <c r="I65" s="711"/>
      <c r="J65" s="711"/>
      <c r="K65" s="711"/>
      <c r="L65" s="711"/>
      <c r="M65" s="711"/>
      <c r="N65" s="11" t="s">
        <v>64</v>
      </c>
      <c r="O65" s="23" t="str">
        <f>CATAS!B32</f>
        <v>Diseño de una aplicación software para la implementación, ejecución y seGuimiento de una mesa de ayuda</v>
      </c>
      <c r="P65" s="701">
        <f>CATAS!V32</f>
        <v>1</v>
      </c>
      <c r="Q65" s="701">
        <f>CATAS!V33</f>
        <v>0</v>
      </c>
      <c r="R65" s="23" t="str">
        <f>CATAS!G32</f>
        <v xml:space="preserve">
GIT GESTIÓN PREDIAL CON FINES CATASTRALES</v>
      </c>
      <c r="S65" s="711"/>
      <c r="T65" s="11" t="s">
        <v>48</v>
      </c>
      <c r="U65" s="11" t="s">
        <v>29</v>
      </c>
      <c r="V65" s="5"/>
      <c r="W65" s="5"/>
      <c r="X65" s="5"/>
      <c r="Y65" s="5"/>
      <c r="Z65" s="5"/>
      <c r="AA65" s="5"/>
      <c r="AB65" s="5"/>
      <c r="AC65" s="5"/>
      <c r="AD65" s="5"/>
      <c r="AE65" s="5"/>
    </row>
    <row r="66" spans="1:31" ht="60">
      <c r="A66" s="711"/>
      <c r="B66" s="711"/>
      <c r="C66" s="711"/>
      <c r="D66" s="711"/>
      <c r="E66" s="711"/>
      <c r="F66" s="711"/>
      <c r="G66" s="711"/>
      <c r="H66" s="711"/>
      <c r="I66" s="711"/>
      <c r="J66" s="711"/>
      <c r="K66" s="711"/>
      <c r="L66" s="711"/>
      <c r="M66" s="711"/>
      <c r="N66" s="11" t="s">
        <v>64</v>
      </c>
      <c r="O66" s="23" t="str">
        <f>CATAS!B34</f>
        <v>Desarrollo de contenidos para la publicación WEB</v>
      </c>
      <c r="P66" s="701">
        <f>CATAS!V34</f>
        <v>0.99999999999999978</v>
      </c>
      <c r="Q66" s="701">
        <f>CATAS!V35</f>
        <v>0</v>
      </c>
      <c r="R66" s="23" t="str">
        <f>CATAS!G34</f>
        <v xml:space="preserve">
GIT GESTIÓN PREDIAL CON FINES CATASTRALES</v>
      </c>
      <c r="S66" s="711"/>
      <c r="T66" s="11" t="s">
        <v>28</v>
      </c>
      <c r="U66" s="11" t="s">
        <v>29</v>
      </c>
      <c r="V66" s="5"/>
      <c r="W66" s="5"/>
      <c r="X66" s="5"/>
      <c r="Y66" s="5"/>
      <c r="Z66" s="5"/>
      <c r="AA66" s="5"/>
      <c r="AB66" s="5"/>
      <c r="AC66" s="5"/>
      <c r="AD66" s="5"/>
      <c r="AE66" s="5"/>
    </row>
    <row r="67" spans="1:31" ht="60">
      <c r="A67" s="711"/>
      <c r="B67" s="711"/>
      <c r="C67" s="711"/>
      <c r="D67" s="711"/>
      <c r="E67" s="711"/>
      <c r="F67" s="711"/>
      <c r="G67" s="711"/>
      <c r="H67" s="711"/>
      <c r="I67" s="711"/>
      <c r="J67" s="711"/>
      <c r="K67" s="711"/>
      <c r="L67" s="711"/>
      <c r="M67" s="711"/>
      <c r="N67" s="11" t="s">
        <v>64</v>
      </c>
      <c r="O67" s="23" t="str">
        <f>CATAS!B36</f>
        <v>Jornadas de inducción y capacitación</v>
      </c>
      <c r="P67" s="701">
        <f>CATAS!V36</f>
        <v>1</v>
      </c>
      <c r="Q67" s="701">
        <f>CATAS!V37</f>
        <v>0</v>
      </c>
      <c r="R67" s="23" t="str">
        <f>CATAS!G36</f>
        <v xml:space="preserve">
GIT GESTIÓN PREDIAL CON FINES CATASTRALES</v>
      </c>
      <c r="S67" s="711"/>
      <c r="T67" s="11" t="s">
        <v>48</v>
      </c>
      <c r="U67" s="11" t="s">
        <v>32</v>
      </c>
      <c r="V67" s="5"/>
      <c r="W67" s="5"/>
      <c r="X67" s="5"/>
      <c r="Y67" s="5"/>
      <c r="Z67" s="5"/>
      <c r="AA67" s="5"/>
      <c r="AB67" s="5"/>
      <c r="AC67" s="5"/>
      <c r="AD67" s="5"/>
      <c r="AE67" s="5"/>
    </row>
    <row r="68" spans="1:31" ht="60">
      <c r="A68" s="711"/>
      <c r="B68" s="711"/>
      <c r="C68" s="711"/>
      <c r="D68" s="711"/>
      <c r="E68" s="711"/>
      <c r="F68" s="712"/>
      <c r="G68" s="712"/>
      <c r="H68" s="712"/>
      <c r="I68" s="712"/>
      <c r="J68" s="712"/>
      <c r="K68" s="712"/>
      <c r="L68" s="712"/>
      <c r="M68" s="712"/>
      <c r="N68" s="11" t="s">
        <v>64</v>
      </c>
      <c r="O68" s="23" t="str">
        <f>CATAS!B38</f>
        <v>Respuestas a requerimientos relacionados con conceptos y lineamientos técnicos y jurídicos en Rectificaciones de Cabida y Linderos</v>
      </c>
      <c r="P68" s="701">
        <f>CATAS!V38</f>
        <v>0.99999999999999989</v>
      </c>
      <c r="Q68" s="701">
        <f>CATAS!V39</f>
        <v>0</v>
      </c>
      <c r="R68" s="23" t="str">
        <f>CATAS!G38</f>
        <v xml:space="preserve">
GIT GESTIÓN PREDIAL CON FINES CATASTRALES</v>
      </c>
      <c r="S68" s="712"/>
      <c r="T68" s="11" t="s">
        <v>48</v>
      </c>
      <c r="U68" s="11" t="s">
        <v>29</v>
      </c>
      <c r="V68" s="5"/>
      <c r="W68" s="5"/>
      <c r="X68" s="5"/>
      <c r="Y68" s="5"/>
      <c r="Z68" s="5"/>
      <c r="AA68" s="5"/>
      <c r="AB68" s="5"/>
      <c r="AC68" s="5"/>
      <c r="AD68" s="5"/>
      <c r="AE68" s="5"/>
    </row>
    <row r="69" spans="1:31" ht="90">
      <c r="A69" s="711"/>
      <c r="B69" s="711"/>
      <c r="C69" s="711"/>
      <c r="D69" s="711"/>
      <c r="E69" s="711"/>
      <c r="F69" s="716" t="str">
        <f>CATAS!A45</f>
        <v>Documentos de competencia del IGAC, relacionados a la implementación de la politica de Catastro Multiproposito</v>
      </c>
      <c r="G69" s="716" t="str">
        <f>CATAS!C43</f>
        <v>Porcentaje</v>
      </c>
      <c r="H69" s="714">
        <f>CATAS!D43</f>
        <v>1</v>
      </c>
      <c r="I69" s="716" t="str">
        <f>CATAS!E43</f>
        <v>Avance en la Generación de documentos a carGo del IGAC, relacionados con Catastro Multipropósito</v>
      </c>
      <c r="J69" s="716" t="str">
        <f>CATAS!F43</f>
        <v>Eficacia</v>
      </c>
      <c r="K69" s="716" t="str">
        <f>CATAS!G43</f>
        <v>GIT MODERNIZACION CATASTRAL</v>
      </c>
      <c r="L69" s="714">
        <f>CATAS!V43</f>
        <v>0.99998500000000012</v>
      </c>
      <c r="M69" s="714">
        <f>CATAS!V44</f>
        <v>0</v>
      </c>
      <c r="N69" s="11" t="s">
        <v>64</v>
      </c>
      <c r="O69" s="23" t="str">
        <f>CATAS!B46</f>
        <v>Evaluar técnicamente las especificaciones de producto para la implementación del catastro multipropósito, preparando una versión ajustada, complementada o modificada para la fase de expansión en el país.</v>
      </c>
      <c r="P69" s="701">
        <f>CATAS!V46</f>
        <v>0.99999999999999989</v>
      </c>
      <c r="Q69" s="701">
        <f>CATAS!V47</f>
        <v>0</v>
      </c>
      <c r="R69" s="23" t="str">
        <f>CATAS!G46</f>
        <v>GIT MODERNIZACION CATASTRAL</v>
      </c>
      <c r="S69" s="716" t="str">
        <f>CATAS!B43</f>
        <v>SUBDIRECCIÓN DE CATASTRO</v>
      </c>
      <c r="T69" s="11" t="s">
        <v>28</v>
      </c>
      <c r="U69" s="11" t="s">
        <v>29</v>
      </c>
      <c r="V69" s="5"/>
      <c r="W69" s="5"/>
      <c r="X69" s="5"/>
      <c r="Y69" s="5"/>
      <c r="Z69" s="5"/>
      <c r="AA69" s="5"/>
      <c r="AB69" s="5"/>
      <c r="AC69" s="5"/>
      <c r="AD69" s="5"/>
      <c r="AE69" s="5"/>
    </row>
    <row r="70" spans="1:31" ht="75">
      <c r="A70" s="711"/>
      <c r="B70" s="711"/>
      <c r="C70" s="711"/>
      <c r="D70" s="711"/>
      <c r="E70" s="711"/>
      <c r="F70" s="711"/>
      <c r="G70" s="711"/>
      <c r="H70" s="711"/>
      <c r="I70" s="711"/>
      <c r="J70" s="711"/>
      <c r="K70" s="711"/>
      <c r="L70" s="711"/>
      <c r="M70" s="711"/>
      <c r="N70" s="11" t="s">
        <v>64</v>
      </c>
      <c r="O70" s="23" t="str">
        <f>CATAS!B48</f>
        <v>Evaluar las metodoloGías definidas en el marco del proyecto piloto de catastro multipropósito o conexas, preparando una propuesta unificada para el escalamiento en el país.</v>
      </c>
      <c r="P70" s="701">
        <f>CATAS!V48</f>
        <v>1</v>
      </c>
      <c r="Q70" s="701">
        <f>CATAS!V49</f>
        <v>0</v>
      </c>
      <c r="R70" s="23" t="str">
        <f>CATAS!G48</f>
        <v>GIT MODERNIZACION CATASTRAL</v>
      </c>
      <c r="S70" s="711"/>
      <c r="T70" s="11" t="s">
        <v>28</v>
      </c>
      <c r="U70" s="11" t="s">
        <v>29</v>
      </c>
      <c r="V70" s="5"/>
      <c r="W70" s="5"/>
      <c r="X70" s="5"/>
      <c r="Y70" s="5"/>
      <c r="Z70" s="5"/>
      <c r="AA70" s="5"/>
      <c r="AB70" s="5"/>
      <c r="AC70" s="5"/>
      <c r="AD70" s="5"/>
      <c r="AE70" s="5"/>
    </row>
    <row r="71" spans="1:31" ht="75">
      <c r="A71" s="711"/>
      <c r="B71" s="711"/>
      <c r="C71" s="711"/>
      <c r="D71" s="711"/>
      <c r="E71" s="711"/>
      <c r="F71" s="711"/>
      <c r="G71" s="711"/>
      <c r="H71" s="711"/>
      <c r="I71" s="711"/>
      <c r="J71" s="711"/>
      <c r="K71" s="711"/>
      <c r="L71" s="711"/>
      <c r="M71" s="711"/>
      <c r="N71" s="11" t="s">
        <v>64</v>
      </c>
      <c r="O71" s="23" t="str">
        <f>CATAS!B50</f>
        <v>Evaluar los modelos de Gestión y operación para la ejecución del catastro con enfoque multipropósito, preparando una propuesta para la fase de expansión en el país.</v>
      </c>
      <c r="P71" s="701">
        <f>CATAS!V50</f>
        <v>0.99999999999999978</v>
      </c>
      <c r="Q71" s="701">
        <f>CATAS!V51</f>
        <v>0</v>
      </c>
      <c r="R71" s="23" t="str">
        <f>CATAS!G50</f>
        <v>GIT MODERNIZACION CATASTRAL</v>
      </c>
      <c r="S71" s="711"/>
      <c r="T71" s="11" t="s">
        <v>28</v>
      </c>
      <c r="U71" s="11" t="s">
        <v>29</v>
      </c>
      <c r="V71" s="5"/>
      <c r="W71" s="5"/>
      <c r="X71" s="5"/>
      <c r="Y71" s="5"/>
      <c r="Z71" s="5"/>
      <c r="AA71" s="5"/>
      <c r="AB71" s="5"/>
      <c r="AC71" s="5"/>
      <c r="AD71" s="5"/>
      <c r="AE71" s="5"/>
    </row>
    <row r="72" spans="1:31" ht="75">
      <c r="A72" s="711"/>
      <c r="B72" s="711"/>
      <c r="C72" s="711"/>
      <c r="D72" s="711"/>
      <c r="E72" s="711"/>
      <c r="F72" s="711"/>
      <c r="G72" s="711"/>
      <c r="H72" s="711"/>
      <c r="I72" s="711"/>
      <c r="J72" s="711"/>
      <c r="K72" s="711"/>
      <c r="L72" s="711"/>
      <c r="M72" s="711"/>
      <c r="N72" s="11" t="s">
        <v>64</v>
      </c>
      <c r="O72" s="23" t="str">
        <f>CATAS!B52</f>
        <v>Acompañar el diseño del modelo de administración de tierras bajo el estándar LADM_COL desde el ámbito catastral con un enfoque hacia la descentralización bajo el principio de interoperabilidad.</v>
      </c>
      <c r="P72" s="701">
        <f>CATAS!V52</f>
        <v>1.0001</v>
      </c>
      <c r="Q72" s="701">
        <f>CATAS!V53</f>
        <v>0</v>
      </c>
      <c r="R72" s="23" t="str">
        <f>CATAS!G52</f>
        <v>GIT MODERNIZACION CATASTRAL</v>
      </c>
      <c r="S72" s="711"/>
      <c r="T72" s="11" t="s">
        <v>31</v>
      </c>
      <c r="U72" s="11" t="s">
        <v>29</v>
      </c>
      <c r="V72" s="5"/>
      <c r="W72" s="5"/>
      <c r="X72" s="5"/>
      <c r="Y72" s="5"/>
      <c r="Z72" s="5"/>
      <c r="AA72" s="5"/>
      <c r="AB72" s="5"/>
      <c r="AC72" s="5"/>
      <c r="AD72" s="5"/>
      <c r="AE72" s="5"/>
    </row>
    <row r="73" spans="1:31" ht="120">
      <c r="A73" s="711"/>
      <c r="B73" s="711"/>
      <c r="C73" s="711"/>
      <c r="D73" s="711"/>
      <c r="E73" s="711"/>
      <c r="F73" s="711"/>
      <c r="G73" s="711"/>
      <c r="H73" s="711"/>
      <c r="I73" s="711"/>
      <c r="J73" s="711"/>
      <c r="K73" s="711"/>
      <c r="L73" s="711"/>
      <c r="M73" s="711"/>
      <c r="N73" s="11" t="s">
        <v>64</v>
      </c>
      <c r="O73" s="23" t="str">
        <f>CATAS!B54</f>
        <v>Estructurar el modelo de calidad de acuerdo a las especificaciones técnicas y estándares, para desarrollar las actividades de revisión, validación e inscripción en las bases de datos catastrales de la información resultante de los proyectos de catastro multipropósito en la fase de escalamiento.</v>
      </c>
      <c r="P73" s="701">
        <f>CATAS!V54</f>
        <v>0.99979999999999991</v>
      </c>
      <c r="Q73" s="701">
        <f>CATAS!V55</f>
        <v>0</v>
      </c>
      <c r="R73" s="23" t="str">
        <f>CATAS!G54</f>
        <v>GIT MODERNIZACION CATASTRAL</v>
      </c>
      <c r="S73" s="711"/>
      <c r="T73" s="11" t="s">
        <v>28</v>
      </c>
      <c r="U73" s="11" t="s">
        <v>29</v>
      </c>
      <c r="V73" s="5"/>
      <c r="W73" s="5"/>
      <c r="X73" s="5"/>
      <c r="Y73" s="5"/>
      <c r="Z73" s="5"/>
      <c r="AA73" s="5"/>
      <c r="AB73" s="5"/>
      <c r="AC73" s="5"/>
      <c r="AD73" s="5"/>
      <c r="AE73" s="5"/>
    </row>
    <row r="74" spans="1:31" ht="75">
      <c r="A74" s="711"/>
      <c r="B74" s="711"/>
      <c r="C74" s="711"/>
      <c r="D74" s="711"/>
      <c r="E74" s="711"/>
      <c r="F74" s="712"/>
      <c r="G74" s="712"/>
      <c r="H74" s="712"/>
      <c r="I74" s="712"/>
      <c r="J74" s="712"/>
      <c r="K74" s="712"/>
      <c r="L74" s="712"/>
      <c r="M74" s="712"/>
      <c r="N74" s="11" t="s">
        <v>64</v>
      </c>
      <c r="O74" s="23" t="str">
        <f>CATAS!B56</f>
        <v>Definir el plan de Gestión del conocimiento para Generar y fortalecer competencias y capacidades a los actores estratéGicos para la implementación del catastro multipropósito</v>
      </c>
      <c r="P74" s="701">
        <f>CATAS!V56</f>
        <v>1.0000000000000002</v>
      </c>
      <c r="Q74" s="701">
        <f>CATAS!V57</f>
        <v>0</v>
      </c>
      <c r="R74" s="23" t="str">
        <f>CATAS!G56</f>
        <v>GIT MODERNIZACION CATASTRAL</v>
      </c>
      <c r="S74" s="712"/>
      <c r="T74" s="11" t="s">
        <v>31</v>
      </c>
      <c r="U74" s="11" t="s">
        <v>29</v>
      </c>
      <c r="V74" s="5"/>
      <c r="W74" s="5"/>
      <c r="X74" s="5"/>
      <c r="Y74" s="5"/>
      <c r="Z74" s="5"/>
      <c r="AA74" s="5"/>
      <c r="AB74" s="5"/>
      <c r="AC74" s="5"/>
      <c r="AD74" s="5"/>
      <c r="AE74" s="5"/>
    </row>
    <row r="75" spans="1:31" ht="30">
      <c r="A75" s="711"/>
      <c r="B75" s="711"/>
      <c r="C75" s="711"/>
      <c r="D75" s="711"/>
      <c r="E75" s="711"/>
      <c r="F75" s="716" t="str">
        <f>CATAS!A63</f>
        <v>Solicitudes y requerimientos en el marco de la Política de Reparación InteGral a Victimas y de sentencias de Restitución de Tierras atendidos</v>
      </c>
      <c r="G75" s="716" t="str">
        <f>CATAS!C61</f>
        <v>Porcentaje</v>
      </c>
      <c r="H75" s="713">
        <f>CATAS!D61</f>
        <v>1</v>
      </c>
      <c r="I75" s="716" t="str">
        <f>CATAS!E61</f>
        <v>Porcentaje de solicitudes y requerimientos en el marco de la Política de Reparación InteGral a Victimas y de sentencias de Restitución de Tierras atendidos</v>
      </c>
      <c r="J75" s="716" t="str">
        <f>CATAS!F61</f>
        <v>Eficacia</v>
      </c>
      <c r="K75" s="716" t="str">
        <f>CATAS!G61</f>
        <v>GIT TIERRAS</v>
      </c>
      <c r="L75" s="713">
        <f>CATAS!V61</f>
        <v>1</v>
      </c>
      <c r="M75" s="713">
        <f>CATAS!V62</f>
        <v>0</v>
      </c>
      <c r="N75" s="11" t="s">
        <v>64</v>
      </c>
      <c r="O75" s="23" t="str">
        <f>CATAS!B64</f>
        <v>Atender las solicitudes realizadas en materia de reGularización de la propiedad</v>
      </c>
      <c r="P75" s="701">
        <f>CATAS!V64</f>
        <v>0.99999999999999989</v>
      </c>
      <c r="Q75" s="701">
        <f>CATAS!V65</f>
        <v>0</v>
      </c>
      <c r="R75" s="23" t="str">
        <f>CATAS!G64</f>
        <v>GIT TIERRAS</v>
      </c>
      <c r="S75" s="716" t="str">
        <f>CATAS!B61</f>
        <v>SUBDIRECCIÓN DE CATASTRO</v>
      </c>
      <c r="T75" s="11" t="s">
        <v>28</v>
      </c>
      <c r="U75" s="11" t="s">
        <v>29</v>
      </c>
      <c r="V75" s="5"/>
      <c r="W75" s="5"/>
      <c r="X75" s="5"/>
      <c r="Y75" s="5"/>
      <c r="Z75" s="5"/>
      <c r="AA75" s="5"/>
      <c r="AB75" s="5"/>
      <c r="AC75" s="5"/>
      <c r="AD75" s="5"/>
      <c r="AE75" s="5"/>
    </row>
    <row r="76" spans="1:31" ht="60">
      <c r="A76" s="711"/>
      <c r="B76" s="711"/>
      <c r="C76" s="711"/>
      <c r="D76" s="711"/>
      <c r="E76" s="711"/>
      <c r="F76" s="711"/>
      <c r="G76" s="711"/>
      <c r="H76" s="711"/>
      <c r="I76" s="711"/>
      <c r="J76" s="711"/>
      <c r="K76" s="711"/>
      <c r="L76" s="711"/>
      <c r="M76" s="711"/>
      <c r="N76" s="11" t="s">
        <v>64</v>
      </c>
      <c r="O76" s="23" t="str">
        <f>CATAS!B66</f>
        <v>Atención del 85% de las solicitudes recibidas para el cumplimiento de la Política de Restitución de Tierras y Ley de Victimas</v>
      </c>
      <c r="P76" s="701">
        <f>CATAS!V66</f>
        <v>0.99999999999999989</v>
      </c>
      <c r="Q76" s="701">
        <f>CATAS!V67</f>
        <v>0</v>
      </c>
      <c r="R76" s="23" t="str">
        <f>CATAS!G66</f>
        <v>GIT TIERRAS</v>
      </c>
      <c r="S76" s="711"/>
      <c r="T76" s="11" t="s">
        <v>28</v>
      </c>
      <c r="U76" s="11" t="s">
        <v>29</v>
      </c>
      <c r="V76" s="5"/>
      <c r="W76" s="5"/>
      <c r="X76" s="5"/>
      <c r="Y76" s="5"/>
      <c r="Z76" s="5"/>
      <c r="AA76" s="5"/>
      <c r="AB76" s="5"/>
      <c r="AC76" s="5"/>
      <c r="AD76" s="5"/>
      <c r="AE76" s="5"/>
    </row>
    <row r="77" spans="1:31" ht="45">
      <c r="A77" s="711"/>
      <c r="B77" s="711"/>
      <c r="C77" s="711"/>
      <c r="D77" s="711"/>
      <c r="E77" s="711"/>
      <c r="F77" s="711"/>
      <c r="G77" s="711"/>
      <c r="H77" s="711"/>
      <c r="I77" s="711"/>
      <c r="J77" s="711"/>
      <c r="K77" s="711"/>
      <c r="L77" s="711"/>
      <c r="M77" s="711"/>
      <c r="N77" s="11" t="s">
        <v>64</v>
      </c>
      <c r="O77" s="23" t="str">
        <f>CATAS!B68</f>
        <v>SeGuimiento y control a las solicitudes de avalúos de restitución recibidas por parte del IGAC</v>
      </c>
      <c r="P77" s="701">
        <f>CATAS!V68</f>
        <v>1</v>
      </c>
      <c r="Q77" s="701">
        <f>CATAS!V69</f>
        <v>0</v>
      </c>
      <c r="R77" s="23" t="str">
        <f>CATAS!G68</f>
        <v>GIT TIERRAS</v>
      </c>
      <c r="S77" s="711"/>
      <c r="T77" s="11" t="s">
        <v>28</v>
      </c>
      <c r="U77" s="11" t="s">
        <v>29</v>
      </c>
      <c r="V77" s="5"/>
      <c r="W77" s="5"/>
      <c r="X77" s="5"/>
      <c r="Y77" s="5"/>
      <c r="Z77" s="5"/>
      <c r="AA77" s="5"/>
      <c r="AB77" s="5"/>
      <c r="AC77" s="5"/>
      <c r="AD77" s="5"/>
      <c r="AE77" s="5"/>
    </row>
    <row r="78" spans="1:31" ht="60">
      <c r="A78" s="711"/>
      <c r="B78" s="711"/>
      <c r="C78" s="711"/>
      <c r="D78" s="711"/>
      <c r="E78" s="711"/>
      <c r="F78" s="711"/>
      <c r="G78" s="711"/>
      <c r="H78" s="711"/>
      <c r="I78" s="711"/>
      <c r="J78" s="711"/>
      <c r="K78" s="711"/>
      <c r="L78" s="711"/>
      <c r="M78" s="711"/>
      <c r="N78" s="11" t="s">
        <v>64</v>
      </c>
      <c r="O78" s="23" t="str">
        <f>CATAS!B70</f>
        <v>SeGuimiento y control a las solicitudes que en materia catastral se presenten asociados a resGuardos indiGenas por parte de las Direcciones Territoriales</v>
      </c>
      <c r="P78" s="701">
        <f>CATAS!V70</f>
        <v>0.99999999999999989</v>
      </c>
      <c r="Q78" s="701">
        <f>CATAS!V71</f>
        <v>0</v>
      </c>
      <c r="R78" s="23" t="str">
        <f>CATAS!G70</f>
        <v>GIT TIERRAS</v>
      </c>
      <c r="S78" s="711"/>
      <c r="T78" s="11" t="s">
        <v>28</v>
      </c>
      <c r="U78" s="11" t="s">
        <v>29</v>
      </c>
      <c r="V78" s="5"/>
      <c r="W78" s="5"/>
      <c r="X78" s="5"/>
      <c r="Y78" s="5"/>
      <c r="Z78" s="5"/>
      <c r="AA78" s="5"/>
      <c r="AB78" s="5"/>
      <c r="AC78" s="5"/>
      <c r="AD78" s="5"/>
      <c r="AE78" s="5"/>
    </row>
    <row r="79" spans="1:31" ht="60">
      <c r="A79" s="711"/>
      <c r="B79" s="711"/>
      <c r="C79" s="711"/>
      <c r="D79" s="711"/>
      <c r="E79" s="711"/>
      <c r="F79" s="712"/>
      <c r="G79" s="712"/>
      <c r="H79" s="712"/>
      <c r="I79" s="712"/>
      <c r="J79" s="712"/>
      <c r="K79" s="712"/>
      <c r="L79" s="712"/>
      <c r="M79" s="712"/>
      <c r="N79" s="11" t="s">
        <v>64</v>
      </c>
      <c r="O79" s="23" t="str">
        <f>CATAS!B72</f>
        <v>SeGuimiento y control a las solicitudes que en materia catastral se presenten asociados a territorios colectivos por parte de las Direcciones Territoriales</v>
      </c>
      <c r="P79" s="701">
        <f>CATAS!V72</f>
        <v>0.99999999999999989</v>
      </c>
      <c r="Q79" s="701">
        <f>CATAS!V73</f>
        <v>0</v>
      </c>
      <c r="R79" s="23" t="str">
        <f>CATAS!G72</f>
        <v>GIT TIERRAS</v>
      </c>
      <c r="S79" s="712"/>
      <c r="T79" s="11" t="s">
        <v>28</v>
      </c>
      <c r="U79" s="11" t="s">
        <v>29</v>
      </c>
      <c r="V79" s="5"/>
      <c r="W79" s="5"/>
      <c r="X79" s="5"/>
      <c r="Y79" s="5"/>
      <c r="Z79" s="5"/>
      <c r="AA79" s="5"/>
      <c r="AB79" s="5"/>
      <c r="AC79" s="5"/>
      <c r="AD79" s="5"/>
      <c r="AE79" s="5"/>
    </row>
    <row r="80" spans="1:31" ht="45">
      <c r="A80" s="711"/>
      <c r="B80" s="711"/>
      <c r="C80" s="711"/>
      <c r="D80" s="711"/>
      <c r="E80" s="711"/>
      <c r="F80" s="716" t="str">
        <f>CATAS!A79</f>
        <v>Municipios actualizados catastralmente</v>
      </c>
      <c r="G80" s="716" t="str">
        <f>CATAS!C77</f>
        <v>PREDIOS</v>
      </c>
      <c r="H80" s="718">
        <f>CATAS!D77</f>
        <v>373484</v>
      </c>
      <c r="I80" s="716" t="str">
        <f>CATAS!E77</f>
        <v>Número de predios en avance de actualización catastral</v>
      </c>
      <c r="J80" s="716" t="str">
        <f>CATAS!F77</f>
        <v>Eficacia</v>
      </c>
      <c r="K80" s="716" t="str">
        <f>CATAS!G77</f>
        <v>GIT GESTION CATASTRAL</v>
      </c>
      <c r="L80" s="718">
        <f>CATAS!V77</f>
        <v>373484</v>
      </c>
      <c r="M80" s="718">
        <f>CATAS!V78</f>
        <v>0</v>
      </c>
      <c r="N80" s="11" t="s">
        <v>64</v>
      </c>
      <c r="O80" s="23" t="str">
        <f>CATAS!B80</f>
        <v>Alistar la informacion e insumos requerido para realizar proceso de Actualización de la Formación Catastral</v>
      </c>
      <c r="P80" s="701">
        <f>CATAS!V80</f>
        <v>1</v>
      </c>
      <c r="Q80" s="701">
        <f>CATAS!V81</f>
        <v>0</v>
      </c>
      <c r="R80" s="23" t="str">
        <f>CATAS!G80</f>
        <v>GIT GESTION CATASTRAL</v>
      </c>
      <c r="S80" s="716" t="str">
        <f>CATAS!B77</f>
        <v>SUBDIRECCIÓN DE CATASTRO</v>
      </c>
      <c r="T80" s="11" t="s">
        <v>48</v>
      </c>
      <c r="U80" s="11" t="s">
        <v>51</v>
      </c>
      <c r="V80" s="5"/>
      <c r="W80" s="5"/>
      <c r="X80" s="5"/>
      <c r="Y80" s="5"/>
      <c r="Z80" s="5"/>
      <c r="AA80" s="5"/>
      <c r="AB80" s="5"/>
      <c r="AC80" s="5"/>
      <c r="AD80" s="5"/>
      <c r="AE80" s="5"/>
    </row>
    <row r="81" spans="1:31" ht="45">
      <c r="A81" s="711"/>
      <c r="B81" s="711"/>
      <c r="C81" s="711"/>
      <c r="D81" s="711"/>
      <c r="E81" s="711"/>
      <c r="F81" s="711"/>
      <c r="G81" s="711"/>
      <c r="H81" s="711"/>
      <c r="I81" s="711"/>
      <c r="J81" s="711"/>
      <c r="K81" s="711"/>
      <c r="L81" s="711"/>
      <c r="M81" s="711"/>
      <c r="N81" s="11" t="s">
        <v>64</v>
      </c>
      <c r="O81" s="23" t="str">
        <f>CATAS!B82</f>
        <v>Efectuar el reconocimiento predial en los municipios en proceso de Actualización de la Formación Catastral</v>
      </c>
      <c r="P81" s="701">
        <f>CATAS!V82</f>
        <v>1</v>
      </c>
      <c r="Q81" s="701">
        <f>CATAS!V83</f>
        <v>0</v>
      </c>
      <c r="R81" s="23" t="str">
        <f>CATAS!G82</f>
        <v>GIT GESTION CATASTRAL</v>
      </c>
      <c r="S81" s="711"/>
      <c r="T81" s="11" t="s">
        <v>31</v>
      </c>
      <c r="U81" s="11" t="s">
        <v>32</v>
      </c>
      <c r="V81" s="5"/>
      <c r="W81" s="5"/>
      <c r="X81" s="5"/>
      <c r="Y81" s="5"/>
      <c r="Z81" s="5"/>
      <c r="AA81" s="5"/>
      <c r="AB81" s="5"/>
      <c r="AC81" s="5"/>
      <c r="AD81" s="5"/>
      <c r="AE81" s="5"/>
    </row>
    <row r="82" spans="1:31" ht="45">
      <c r="A82" s="711"/>
      <c r="B82" s="711"/>
      <c r="C82" s="711"/>
      <c r="D82" s="711"/>
      <c r="E82" s="711"/>
      <c r="F82" s="711"/>
      <c r="G82" s="711"/>
      <c r="H82" s="711"/>
      <c r="I82" s="711"/>
      <c r="J82" s="711"/>
      <c r="K82" s="711"/>
      <c r="L82" s="711"/>
      <c r="M82" s="711"/>
      <c r="N82" s="11" t="s">
        <v>64</v>
      </c>
      <c r="O82" s="23" t="str">
        <f>CATAS!B84</f>
        <v>Grabar la informacion alfanumerica de los predios en proceso de Actualización de la Formación Catastral</v>
      </c>
      <c r="P82" s="701">
        <f>CATAS!V84</f>
        <v>1</v>
      </c>
      <c r="Q82" s="701">
        <f>CATAS!V85</f>
        <v>0</v>
      </c>
      <c r="R82" s="23" t="str">
        <f>CATAS!G84</f>
        <v>GIT GESTION CATASTRAL</v>
      </c>
      <c r="S82" s="711"/>
      <c r="T82" s="11" t="s">
        <v>30</v>
      </c>
      <c r="U82" s="11" t="s">
        <v>29</v>
      </c>
      <c r="V82" s="5"/>
      <c r="W82" s="5"/>
      <c r="X82" s="5"/>
      <c r="Y82" s="5"/>
      <c r="Z82" s="5"/>
      <c r="AA82" s="5"/>
      <c r="AB82" s="5"/>
      <c r="AC82" s="5"/>
      <c r="AD82" s="5"/>
      <c r="AE82" s="5"/>
    </row>
    <row r="83" spans="1:31" ht="45">
      <c r="A83" s="711"/>
      <c r="B83" s="711"/>
      <c r="C83" s="711"/>
      <c r="D83" s="711"/>
      <c r="E83" s="711"/>
      <c r="F83" s="711"/>
      <c r="G83" s="711"/>
      <c r="H83" s="711"/>
      <c r="I83" s="711"/>
      <c r="J83" s="711"/>
      <c r="K83" s="711"/>
      <c r="L83" s="711"/>
      <c r="M83" s="711"/>
      <c r="N83" s="11" t="s">
        <v>64</v>
      </c>
      <c r="O83" s="23" t="str">
        <f>CATAS!B86</f>
        <v>DiGitalizar la carta catastral de los predios en proceso de Actualización de la Formación Catastral</v>
      </c>
      <c r="P83" s="701">
        <f>CATAS!V86</f>
        <v>1</v>
      </c>
      <c r="Q83" s="701">
        <f>CATAS!V87</f>
        <v>0</v>
      </c>
      <c r="R83" s="23" t="str">
        <f>CATAS!G86</f>
        <v>GIT GESTION CATASTRAL</v>
      </c>
      <c r="S83" s="711"/>
      <c r="T83" s="11" t="s">
        <v>30</v>
      </c>
      <c r="U83" s="11" t="s">
        <v>29</v>
      </c>
      <c r="V83" s="5"/>
      <c r="W83" s="5"/>
      <c r="X83" s="5"/>
      <c r="Y83" s="5"/>
      <c r="Z83" s="5"/>
      <c r="AA83" s="5"/>
      <c r="AB83" s="5"/>
      <c r="AC83" s="5"/>
      <c r="AD83" s="5"/>
      <c r="AE83" s="5"/>
    </row>
    <row r="84" spans="1:31" ht="60">
      <c r="A84" s="711"/>
      <c r="B84" s="711"/>
      <c r="C84" s="711"/>
      <c r="D84" s="711"/>
      <c r="E84" s="711"/>
      <c r="F84" s="711"/>
      <c r="G84" s="711"/>
      <c r="H84" s="711"/>
      <c r="I84" s="711"/>
      <c r="J84" s="711"/>
      <c r="K84" s="711"/>
      <c r="L84" s="711"/>
      <c r="M84" s="711"/>
      <c r="N84" s="11" t="s">
        <v>64</v>
      </c>
      <c r="O84" s="23" t="str">
        <f>CATAS!B88</f>
        <v>Elaborar el estudio de Zonas HomoGéneas Geoeconómicas de los municipios en proceso de Actualización de la Formación Catastral</v>
      </c>
      <c r="P84" s="701">
        <f>CATAS!V88</f>
        <v>0.99999999999999989</v>
      </c>
      <c r="Q84" s="701">
        <f>CATAS!V89</f>
        <v>0</v>
      </c>
      <c r="R84" s="23" t="str">
        <f>CATAS!G88</f>
        <v>GIT GESTION CATASTRAL</v>
      </c>
      <c r="S84" s="711"/>
      <c r="T84" s="11" t="s">
        <v>49</v>
      </c>
      <c r="U84" s="11" t="s">
        <v>32</v>
      </c>
      <c r="V84" s="5"/>
      <c r="W84" s="5"/>
      <c r="X84" s="5"/>
      <c r="Y84" s="5"/>
      <c r="Z84" s="5"/>
      <c r="AA84" s="5"/>
      <c r="AB84" s="5"/>
      <c r="AC84" s="5"/>
      <c r="AD84" s="5"/>
      <c r="AE84" s="5"/>
    </row>
    <row r="85" spans="1:31" ht="45">
      <c r="A85" s="711"/>
      <c r="B85" s="711"/>
      <c r="C85" s="711"/>
      <c r="D85" s="711"/>
      <c r="E85" s="711"/>
      <c r="F85" s="711"/>
      <c r="G85" s="711"/>
      <c r="H85" s="711"/>
      <c r="I85" s="711"/>
      <c r="J85" s="711"/>
      <c r="K85" s="711"/>
      <c r="L85" s="711"/>
      <c r="M85" s="711"/>
      <c r="N85" s="11" t="s">
        <v>64</v>
      </c>
      <c r="O85" s="23" t="str">
        <f>CATAS!B90</f>
        <v>Hacer control de calidad y consolidación de la informacion resultante del proceso Actualización de la Formación Catastral</v>
      </c>
      <c r="P85" s="701">
        <f>CATAS!V90</f>
        <v>1</v>
      </c>
      <c r="Q85" s="701">
        <f>CATAS!V91</f>
        <v>0</v>
      </c>
      <c r="R85" s="23" t="str">
        <f>CATAS!G90</f>
        <v>GIT GESTION CATASTRAL</v>
      </c>
      <c r="S85" s="711"/>
      <c r="T85" s="11" t="s">
        <v>31</v>
      </c>
      <c r="U85" s="11" t="s">
        <v>29</v>
      </c>
      <c r="V85" s="5"/>
      <c r="W85" s="5"/>
      <c r="X85" s="5"/>
      <c r="Y85" s="5"/>
      <c r="Z85" s="5"/>
      <c r="AA85" s="5"/>
      <c r="AB85" s="5"/>
      <c r="AC85" s="5"/>
      <c r="AD85" s="5"/>
      <c r="AE85" s="5"/>
    </row>
    <row r="86" spans="1:31" ht="45">
      <c r="A86" s="711"/>
      <c r="B86" s="711"/>
      <c r="C86" s="711"/>
      <c r="D86" s="711"/>
      <c r="E86" s="711"/>
      <c r="F86" s="711"/>
      <c r="G86" s="711"/>
      <c r="H86" s="711"/>
      <c r="I86" s="711"/>
      <c r="J86" s="711"/>
      <c r="K86" s="711"/>
      <c r="L86" s="711"/>
      <c r="M86" s="711"/>
      <c r="N86" s="11" t="s">
        <v>64</v>
      </c>
      <c r="O86" s="23" t="str">
        <f>CATAS!B92</f>
        <v>Efectuar actividades de cierre en cada uno de los municipios en proceso de Actualización de la Formación Catastral</v>
      </c>
      <c r="P86" s="701">
        <f>CATAS!V92</f>
        <v>1</v>
      </c>
      <c r="Q86" s="701">
        <f>CATAS!V93</f>
        <v>0</v>
      </c>
      <c r="R86" s="23" t="str">
        <f>CATAS!G92</f>
        <v>GIT GESTION CATASTRAL</v>
      </c>
      <c r="S86" s="711"/>
      <c r="T86" s="11" t="s">
        <v>29</v>
      </c>
      <c r="U86" s="11" t="s">
        <v>29</v>
      </c>
      <c r="V86" s="5"/>
      <c r="W86" s="5"/>
      <c r="X86" s="5"/>
      <c r="Y86" s="5"/>
      <c r="Z86" s="5"/>
      <c r="AA86" s="5"/>
      <c r="AB86" s="5"/>
      <c r="AC86" s="5"/>
      <c r="AD86" s="5"/>
      <c r="AE86" s="5"/>
    </row>
    <row r="87" spans="1:31" ht="30">
      <c r="A87" s="711"/>
      <c r="B87" s="711"/>
      <c r="C87" s="711"/>
      <c r="D87" s="711"/>
      <c r="E87" s="711"/>
      <c r="F87" s="712"/>
      <c r="G87" s="712"/>
      <c r="H87" s="712"/>
      <c r="I87" s="712"/>
      <c r="J87" s="712"/>
      <c r="K87" s="712"/>
      <c r="L87" s="712"/>
      <c r="M87" s="712"/>
      <c r="N87" s="11" t="s">
        <v>64</v>
      </c>
      <c r="O87" s="23" t="str">
        <f>CATAS!B94</f>
        <v>Acompañar y asesorar en temas técnicos las actividades de la actualizacion catastral</v>
      </c>
      <c r="P87" s="701">
        <f>CATAS!V94</f>
        <v>1</v>
      </c>
      <c r="Q87" s="701">
        <f>CATAS!V95</f>
        <v>0</v>
      </c>
      <c r="R87" s="23" t="str">
        <f>CATAS!G94</f>
        <v>GIT GESTION CATASTRAL</v>
      </c>
      <c r="S87" s="712"/>
      <c r="T87" s="11" t="s">
        <v>31</v>
      </c>
      <c r="U87" s="11" t="s">
        <v>29</v>
      </c>
      <c r="V87" s="5"/>
      <c r="W87" s="5"/>
      <c r="X87" s="5"/>
      <c r="Y87" s="5"/>
      <c r="Z87" s="5"/>
      <c r="AA87" s="5"/>
      <c r="AB87" s="5"/>
      <c r="AC87" s="5"/>
      <c r="AD87" s="5"/>
      <c r="AE87" s="5"/>
    </row>
    <row r="88" spans="1:31" ht="30">
      <c r="A88" s="711"/>
      <c r="B88" s="711"/>
      <c r="C88" s="711"/>
      <c r="D88" s="711"/>
      <c r="E88" s="711"/>
      <c r="F88" s="716" t="str">
        <f>CATAS!A101</f>
        <v>Mutaciones catastrales</v>
      </c>
      <c r="G88" s="716" t="str">
        <f>CATAS!C99</f>
        <v>Mutaciones</v>
      </c>
      <c r="H88" s="710">
        <f>CATAS!D99</f>
        <v>853936</v>
      </c>
      <c r="I88" s="716" t="str">
        <f>CATAS!E99</f>
        <v>Número de mutaciones ejecutadas</v>
      </c>
      <c r="J88" s="716" t="str">
        <f>CATAS!F99</f>
        <v>Eficacia</v>
      </c>
      <c r="K88" s="716" t="str">
        <f>CATAS!G99</f>
        <v>GIT GESTION CATASTRAL</v>
      </c>
      <c r="L88" s="710">
        <f>CATAS!V99</f>
        <v>853936</v>
      </c>
      <c r="M88" s="710">
        <f>CATAS!V100</f>
        <v>0</v>
      </c>
      <c r="N88" s="11" t="s">
        <v>64</v>
      </c>
      <c r="O88" s="23" t="str">
        <f>CATAS!B102</f>
        <v>Planear actividades y proGramar costos para el proceso de Conservación Catastral</v>
      </c>
      <c r="P88" s="701">
        <f>CATAS!V102</f>
        <v>1</v>
      </c>
      <c r="Q88" s="701">
        <f>CATAS!V103</f>
        <v>0</v>
      </c>
      <c r="R88" s="23" t="str">
        <f>CATAS!G102</f>
        <v>GIT GESTION CATASTRAL</v>
      </c>
      <c r="S88" s="716" t="str">
        <f>CATAS!B99</f>
        <v>SUBDIRECCIÓN DE CATASTRO</v>
      </c>
      <c r="T88" s="11" t="s">
        <v>48</v>
      </c>
      <c r="U88" s="11" t="s">
        <v>28</v>
      </c>
      <c r="V88" s="5"/>
      <c r="W88" s="5"/>
      <c r="X88" s="5"/>
      <c r="Y88" s="5"/>
      <c r="Z88" s="5"/>
      <c r="AA88" s="5"/>
      <c r="AB88" s="5"/>
      <c r="AC88" s="5"/>
      <c r="AD88" s="5"/>
      <c r="AE88" s="5"/>
    </row>
    <row r="89" spans="1:31" ht="30">
      <c r="A89" s="711"/>
      <c r="B89" s="711"/>
      <c r="C89" s="711"/>
      <c r="D89" s="711"/>
      <c r="E89" s="711"/>
      <c r="F89" s="711"/>
      <c r="G89" s="711"/>
      <c r="H89" s="711"/>
      <c r="I89" s="711"/>
      <c r="J89" s="711"/>
      <c r="K89" s="711"/>
      <c r="L89" s="711"/>
      <c r="M89" s="711"/>
      <c r="N89" s="11" t="s">
        <v>64</v>
      </c>
      <c r="O89" s="23" t="str">
        <f>CATAS!B104</f>
        <v>Tramitar Mutaciones de terreno</v>
      </c>
      <c r="P89" s="701">
        <f>CATAS!V104</f>
        <v>0.99999999999999989</v>
      </c>
      <c r="Q89" s="701">
        <f>CATAS!V105</f>
        <v>0</v>
      </c>
      <c r="R89" s="23" t="str">
        <f>CATAS!G104</f>
        <v>GIT GESTION CATASTRAL</v>
      </c>
      <c r="S89" s="711"/>
      <c r="T89" s="11" t="s">
        <v>28</v>
      </c>
      <c r="U89" s="11" t="s">
        <v>29</v>
      </c>
      <c r="V89" s="5"/>
      <c r="W89" s="5"/>
      <c r="X89" s="5"/>
      <c r="Y89" s="5"/>
      <c r="Z89" s="5"/>
      <c r="AA89" s="5"/>
      <c r="AB89" s="5"/>
      <c r="AC89" s="5"/>
      <c r="AD89" s="5"/>
      <c r="AE89" s="5"/>
    </row>
    <row r="90" spans="1:31" ht="30">
      <c r="A90" s="711"/>
      <c r="B90" s="711"/>
      <c r="C90" s="711"/>
      <c r="D90" s="711"/>
      <c r="E90" s="711"/>
      <c r="F90" s="711"/>
      <c r="G90" s="711"/>
      <c r="H90" s="711"/>
      <c r="I90" s="711"/>
      <c r="J90" s="711"/>
      <c r="K90" s="711"/>
      <c r="L90" s="711"/>
      <c r="M90" s="711"/>
      <c r="N90" s="11" t="s">
        <v>64</v>
      </c>
      <c r="O90" s="23" t="str">
        <f>CATAS!B106</f>
        <v>Tramitar Mutaciones de oficina</v>
      </c>
      <c r="P90" s="701">
        <f>CATAS!V106</f>
        <v>0.99999999999999989</v>
      </c>
      <c r="Q90" s="701">
        <f>CATAS!V107</f>
        <v>0</v>
      </c>
      <c r="R90" s="23" t="str">
        <f>CATAS!G106</f>
        <v>GIT GESTION CATASTRAL</v>
      </c>
      <c r="S90" s="711"/>
      <c r="T90" s="11" t="s">
        <v>48</v>
      </c>
      <c r="U90" s="11" t="s">
        <v>29</v>
      </c>
      <c r="V90" s="5"/>
      <c r="W90" s="5"/>
      <c r="X90" s="5"/>
      <c r="Y90" s="5"/>
      <c r="Z90" s="5"/>
      <c r="AA90" s="5"/>
      <c r="AB90" s="5"/>
      <c r="AC90" s="5"/>
      <c r="AD90" s="5"/>
      <c r="AE90" s="5"/>
    </row>
    <row r="91" spans="1:31" ht="45">
      <c r="A91" s="711"/>
      <c r="B91" s="711"/>
      <c r="C91" s="711"/>
      <c r="D91" s="711"/>
      <c r="E91" s="711"/>
      <c r="F91" s="711"/>
      <c r="G91" s="711"/>
      <c r="H91" s="711"/>
      <c r="I91" s="711"/>
      <c r="J91" s="711"/>
      <c r="K91" s="711"/>
      <c r="L91" s="711"/>
      <c r="M91" s="711"/>
      <c r="N91" s="11" t="s">
        <v>64</v>
      </c>
      <c r="O91" s="23" t="str">
        <f>CATAS!B108</f>
        <v>Atender las solicitudes de modificación de estudios de ZHF y ZHG, provenientes de las Direcciones Territoriales</v>
      </c>
      <c r="P91" s="701">
        <f>CATAS!V108</f>
        <v>0.99999999999999989</v>
      </c>
      <c r="Q91" s="701">
        <f>CATAS!V109</f>
        <v>0</v>
      </c>
      <c r="R91" s="23" t="str">
        <f>CATAS!G108</f>
        <v>GIT GESTION CATASTRAL</v>
      </c>
      <c r="S91" s="711"/>
      <c r="T91" s="11" t="s">
        <v>28</v>
      </c>
      <c r="U91" s="11" t="s">
        <v>32</v>
      </c>
      <c r="V91" s="5"/>
      <c r="W91" s="5"/>
      <c r="X91" s="5"/>
      <c r="Y91" s="5"/>
      <c r="Z91" s="5"/>
      <c r="AA91" s="5"/>
      <c r="AB91" s="5"/>
      <c r="AC91" s="5"/>
      <c r="AD91" s="5"/>
      <c r="AE91" s="5"/>
    </row>
    <row r="92" spans="1:31" ht="30">
      <c r="A92" s="711"/>
      <c r="B92" s="711"/>
      <c r="C92" s="711"/>
      <c r="D92" s="711"/>
      <c r="E92" s="711"/>
      <c r="F92" s="712"/>
      <c r="G92" s="712"/>
      <c r="H92" s="712"/>
      <c r="I92" s="712"/>
      <c r="J92" s="712"/>
      <c r="K92" s="712"/>
      <c r="L92" s="712"/>
      <c r="M92" s="712"/>
      <c r="N92" s="11" t="s">
        <v>64</v>
      </c>
      <c r="O92" s="23" t="str">
        <f>CATAS!B110</f>
        <v>Acompañar y asesorar en temas tecnicos las actividades de la conservacion catastral</v>
      </c>
      <c r="P92" s="701">
        <f>CATAS!V110</f>
        <v>0.99999999999999989</v>
      </c>
      <c r="Q92" s="701">
        <f>CATAS!V111</f>
        <v>0</v>
      </c>
      <c r="R92" s="23" t="str">
        <f>CATAS!G110</f>
        <v>GIT GESTION CATASTRAL</v>
      </c>
      <c r="S92" s="712"/>
      <c r="T92" s="11" t="s">
        <v>28</v>
      </c>
      <c r="U92" s="11" t="s">
        <v>32</v>
      </c>
      <c r="V92" s="5"/>
      <c r="W92" s="5"/>
      <c r="X92" s="5"/>
      <c r="Y92" s="5"/>
      <c r="Z92" s="5"/>
      <c r="AA92" s="5"/>
      <c r="AB92" s="5"/>
      <c r="AC92" s="5"/>
      <c r="AD92" s="5"/>
      <c r="AE92" s="5"/>
    </row>
    <row r="93" spans="1:31" ht="60">
      <c r="A93" s="711"/>
      <c r="B93" s="711"/>
      <c r="C93" s="711"/>
      <c r="D93" s="711"/>
      <c r="E93" s="711"/>
      <c r="F93" s="23" t="str">
        <f>CATAS!A117</f>
        <v>Saldos de mutaciones de viGencias anteriores finalizadas</v>
      </c>
      <c r="G93" s="23" t="str">
        <f>CATAS!C115</f>
        <v>cantidad</v>
      </c>
      <c r="H93" s="64">
        <f>CATAS!D115</f>
        <v>115444</v>
      </c>
      <c r="I93" s="23" t="str">
        <f>CATAS!E115</f>
        <v>Reducción de saldos de viGencias anteriores</v>
      </c>
      <c r="J93" s="23" t="str">
        <f>CATAS!F115</f>
        <v>efectividad</v>
      </c>
      <c r="K93" s="23" t="str">
        <f>CATAS!G115</f>
        <v>GIT GESTION CATASTRAL</v>
      </c>
      <c r="L93" s="64">
        <f>CATAS!V115</f>
        <v>115443.99999999999</v>
      </c>
      <c r="M93" s="64" t="str">
        <f>CATAS!V116</f>
        <v>-</v>
      </c>
      <c r="N93" s="11" t="s">
        <v>64</v>
      </c>
      <c r="O93" s="23" t="str">
        <f>CATAS!B118</f>
        <v>Saldos de mutaciones finalizadas en el mes</v>
      </c>
      <c r="P93" s="701">
        <f>CATAS!V118</f>
        <v>0.99999999999999989</v>
      </c>
      <c r="Q93" s="701">
        <f>CATAS!V119</f>
        <v>0</v>
      </c>
      <c r="R93" s="23" t="str">
        <f>CATAS!G118</f>
        <v>GIT GESTION CATASTRAL</v>
      </c>
      <c r="S93" s="23" t="str">
        <f>CATAS!B115</f>
        <v>SUBDIRECCIÓN DE CATASTRO</v>
      </c>
      <c r="T93" s="11" t="s">
        <v>28</v>
      </c>
      <c r="U93" s="11" t="s">
        <v>29</v>
      </c>
      <c r="V93" s="5"/>
      <c r="W93" s="5"/>
      <c r="X93" s="5"/>
      <c r="Y93" s="5"/>
      <c r="Z93" s="5"/>
      <c r="AA93" s="5"/>
      <c r="AB93" s="5"/>
      <c r="AC93" s="5"/>
      <c r="AD93" s="5"/>
      <c r="AE93" s="5"/>
    </row>
    <row r="94" spans="1:31" ht="60">
      <c r="A94" s="711"/>
      <c r="B94" s="711"/>
      <c r="C94" s="711"/>
      <c r="D94" s="711"/>
      <c r="E94" s="711"/>
      <c r="F94" s="23" t="str">
        <f>CATAS!A125</f>
        <v>Tramitar el 95% de las Mutaciones de primera</v>
      </c>
      <c r="G94" s="23" t="str">
        <f>CATAS!C123</f>
        <v>porcentaje</v>
      </c>
      <c r="H94" s="65">
        <f>CATAS!D123</f>
        <v>0.95</v>
      </c>
      <c r="I94" s="23" t="str">
        <f>CATAS!E123</f>
        <v>Porcentaje de mutaciones tramitadas en el mes</v>
      </c>
      <c r="J94" s="23" t="str">
        <f>CATAS!F123</f>
        <v>efectividad</v>
      </c>
      <c r="K94" s="23" t="str">
        <f>CATAS!G123</f>
        <v>GIT GESTION CATASTRAL</v>
      </c>
      <c r="L94" s="65">
        <f>CATAS!V123</f>
        <v>0.95</v>
      </c>
      <c r="M94" s="65">
        <f>CATAS!V124</f>
        <v>0</v>
      </c>
      <c r="N94" s="11" t="s">
        <v>64</v>
      </c>
      <c r="O94" s="23" t="str">
        <f>CATAS!B126</f>
        <v>mutaciones de pimera tramitadas en el mes</v>
      </c>
      <c r="P94" s="701">
        <f>CATAS!V126</f>
        <v>0.95</v>
      </c>
      <c r="Q94" s="701">
        <f>CATAS!V127</f>
        <v>0</v>
      </c>
      <c r="R94" s="23" t="str">
        <f>CATAS!G126</f>
        <v>GIT GESTION CATASTRAL</v>
      </c>
      <c r="S94" s="23" t="str">
        <f>CATAS!B123</f>
        <v>SUBDIRECCIÓN DE CATASTRO</v>
      </c>
      <c r="T94" s="11" t="s">
        <v>28</v>
      </c>
      <c r="U94" s="11" t="s">
        <v>29</v>
      </c>
      <c r="V94" s="5"/>
      <c r="W94" s="5"/>
      <c r="X94" s="5"/>
      <c r="Y94" s="5"/>
      <c r="Z94" s="5"/>
      <c r="AA94" s="5"/>
      <c r="AB94" s="5"/>
      <c r="AC94" s="5"/>
      <c r="AD94" s="5"/>
      <c r="AE94" s="5"/>
    </row>
    <row r="95" spans="1:31" ht="45">
      <c r="A95" s="711"/>
      <c r="B95" s="711"/>
      <c r="C95" s="711"/>
      <c r="D95" s="711"/>
      <c r="E95" s="711"/>
      <c r="F95" s="716" t="str">
        <f>CATAS!A133</f>
        <v>Suministro de información y herramientas en pro de los procesos catastrales para la toma de decisiones en los diferentes niveles de la orGanización y en marco del posconflicto.</v>
      </c>
      <c r="G95" s="716" t="str">
        <f>CATAS!C131</f>
        <v>Porcentaje</v>
      </c>
      <c r="H95" s="714">
        <f>CATAS!D131</f>
        <v>1</v>
      </c>
      <c r="I95" s="716" t="str">
        <f>CATAS!E131</f>
        <v>Porcentaje de cumplimiento en suministro de información y herramienta en marco al apoyo de los procesos catastrales con relación a la proGramación.</v>
      </c>
      <c r="J95" s="716" t="str">
        <f>CATAS!F131</f>
        <v>Eficacia</v>
      </c>
      <c r="K95" s="716" t="str">
        <f>CATAS!G131</f>
        <v>GIT ADMINISTRACIÓN DE LA INFORMACIÓN CATASTRAL</v>
      </c>
      <c r="L95" s="714">
        <f>CATAS!V131</f>
        <v>1</v>
      </c>
      <c r="M95" s="714">
        <f>CATAS!V132</f>
        <v>0</v>
      </c>
      <c r="N95" s="11" t="s">
        <v>64</v>
      </c>
      <c r="O95" s="23" t="str">
        <f>CATAS!B134</f>
        <v>Realizar seGuimiento al cumplimiento de la meta de diGitalización en las D.T.</v>
      </c>
      <c r="P95" s="701">
        <f>CATAS!V134</f>
        <v>1</v>
      </c>
      <c r="Q95" s="701">
        <f>CATAS!V135</f>
        <v>0</v>
      </c>
      <c r="R95" s="23" t="str">
        <f>CATAS!G134</f>
        <v>GIT ADMINISTRACIÓN DE LA INFORMACIÓN CATASTRAL</v>
      </c>
      <c r="S95" s="716" t="str">
        <f>CATAS!B131</f>
        <v>SUBDIRECCIÓN DE CATASTRO</v>
      </c>
      <c r="T95" s="11" t="s">
        <v>28</v>
      </c>
      <c r="U95" s="11" t="s">
        <v>29</v>
      </c>
      <c r="V95" s="5"/>
      <c r="W95" s="5"/>
      <c r="X95" s="5"/>
      <c r="Y95" s="5"/>
      <c r="Z95" s="5"/>
      <c r="AA95" s="5"/>
      <c r="AB95" s="5"/>
      <c r="AC95" s="5"/>
      <c r="AD95" s="5"/>
      <c r="AE95" s="5"/>
    </row>
    <row r="96" spans="1:31" ht="45">
      <c r="A96" s="711"/>
      <c r="B96" s="711"/>
      <c r="C96" s="711"/>
      <c r="D96" s="711"/>
      <c r="E96" s="711"/>
      <c r="F96" s="711"/>
      <c r="G96" s="711"/>
      <c r="H96" s="711"/>
      <c r="I96" s="711"/>
      <c r="J96" s="711"/>
      <c r="K96" s="711"/>
      <c r="L96" s="711"/>
      <c r="M96" s="711"/>
      <c r="N96" s="11" t="s">
        <v>64</v>
      </c>
      <c r="O96" s="23" t="str">
        <f>CATAS!B136</f>
        <v>Realizar la consolidación y divulGación de los informes relacionados con la Información Catastral</v>
      </c>
      <c r="P96" s="701">
        <f>CATAS!V136</f>
        <v>0.99999999999999989</v>
      </c>
      <c r="Q96" s="701">
        <f>CATAS!V137</f>
        <v>0</v>
      </c>
      <c r="R96" s="23" t="str">
        <f>CATAS!G136</f>
        <v>GIT ADMINISTRACIÓN DE LA INFORMACIÓN CATASTRAL</v>
      </c>
      <c r="S96" s="711"/>
      <c r="T96" s="11" t="s">
        <v>28</v>
      </c>
      <c r="U96" s="11" t="s">
        <v>29</v>
      </c>
      <c r="V96" s="5"/>
      <c r="W96" s="5"/>
      <c r="X96" s="5"/>
      <c r="Y96" s="5"/>
      <c r="Z96" s="5"/>
      <c r="AA96" s="5"/>
      <c r="AB96" s="5"/>
      <c r="AC96" s="5"/>
      <c r="AD96" s="5"/>
      <c r="AE96" s="5"/>
    </row>
    <row r="97" spans="1:31" ht="45">
      <c r="A97" s="711"/>
      <c r="B97" s="711"/>
      <c r="C97" s="711"/>
      <c r="D97" s="711"/>
      <c r="E97" s="711"/>
      <c r="F97" s="711"/>
      <c r="G97" s="711"/>
      <c r="H97" s="711"/>
      <c r="I97" s="711"/>
      <c r="J97" s="711"/>
      <c r="K97" s="711"/>
      <c r="L97" s="711"/>
      <c r="M97" s="711"/>
      <c r="N97" s="11" t="s">
        <v>64</v>
      </c>
      <c r="O97" s="23" t="str">
        <f>CATAS!B138</f>
        <v>Atender los requerimientos relacionados con información catastral</v>
      </c>
      <c r="P97" s="701">
        <f>CATAS!V138</f>
        <v>1</v>
      </c>
      <c r="Q97" s="701">
        <f>CATAS!V139</f>
        <v>0</v>
      </c>
      <c r="R97" s="23" t="str">
        <f>CATAS!G138</f>
        <v>GIT ADMINISTRACIÓN DE LA INFORMACIÓN CATASTRAL</v>
      </c>
      <c r="S97" s="711"/>
      <c r="T97" s="11" t="s">
        <v>48</v>
      </c>
      <c r="U97" s="11" t="s">
        <v>29</v>
      </c>
      <c r="V97" s="5"/>
      <c r="W97" s="5"/>
      <c r="X97" s="5"/>
      <c r="Y97" s="5"/>
      <c r="Z97" s="5"/>
      <c r="AA97" s="5"/>
      <c r="AB97" s="5"/>
      <c r="AC97" s="5"/>
      <c r="AD97" s="5"/>
      <c r="AE97" s="5"/>
    </row>
    <row r="98" spans="1:31" ht="45">
      <c r="A98" s="711"/>
      <c r="B98" s="711"/>
      <c r="C98" s="711"/>
      <c r="D98" s="711"/>
      <c r="E98" s="711"/>
      <c r="F98" s="711"/>
      <c r="G98" s="711"/>
      <c r="H98" s="711"/>
      <c r="I98" s="711"/>
      <c r="J98" s="711"/>
      <c r="K98" s="711"/>
      <c r="L98" s="711"/>
      <c r="M98" s="711"/>
      <c r="N98" s="11" t="s">
        <v>64</v>
      </c>
      <c r="O98" s="23" t="str">
        <f>CATAS!B140</f>
        <v>Birndar apoyo técnico en el componente Gráfico a los procesos catastrales.</v>
      </c>
      <c r="P98" s="701">
        <f>CATAS!V140</f>
        <v>0.99999999999999978</v>
      </c>
      <c r="Q98" s="701">
        <f>CATAS!V141</f>
        <v>0</v>
      </c>
      <c r="R98" s="23" t="str">
        <f>CATAS!G140</f>
        <v>GIT ADMINISTRACIÓN DE LA INFORMACIÓN CATASTRAL</v>
      </c>
      <c r="S98" s="711"/>
      <c r="T98" s="11" t="s">
        <v>48</v>
      </c>
      <c r="U98" s="11" t="s">
        <v>29</v>
      </c>
      <c r="V98" s="5"/>
      <c r="W98" s="5"/>
      <c r="X98" s="5"/>
      <c r="Y98" s="5"/>
      <c r="Z98" s="5"/>
      <c r="AA98" s="5"/>
      <c r="AB98" s="5"/>
      <c r="AC98" s="5"/>
      <c r="AD98" s="5"/>
      <c r="AE98" s="5"/>
    </row>
    <row r="99" spans="1:31" ht="45">
      <c r="A99" s="711"/>
      <c r="B99" s="711"/>
      <c r="C99" s="711"/>
      <c r="D99" s="711"/>
      <c r="E99" s="711"/>
      <c r="F99" s="712"/>
      <c r="G99" s="712"/>
      <c r="H99" s="712"/>
      <c r="I99" s="712"/>
      <c r="J99" s="712"/>
      <c r="K99" s="712"/>
      <c r="L99" s="712"/>
      <c r="M99" s="712"/>
      <c r="N99" s="11" t="s">
        <v>64</v>
      </c>
      <c r="O99" s="23" t="str">
        <f>CATAS!B142</f>
        <v>Consolidar y publicar información catastral para los distintos portales</v>
      </c>
      <c r="P99" s="701">
        <f>CATAS!V142</f>
        <v>0.99999999999999989</v>
      </c>
      <c r="Q99" s="701">
        <f>CATAS!V143</f>
        <v>0</v>
      </c>
      <c r="R99" s="23" t="str">
        <f>CATAS!G142</f>
        <v>GIT ADMINISTRACIÓN DE LA INFORMACIÓN CATASTRAL</v>
      </c>
      <c r="S99" s="712"/>
      <c r="T99" s="11" t="s">
        <v>31</v>
      </c>
      <c r="U99" s="11" t="s">
        <v>29</v>
      </c>
      <c r="V99" s="5"/>
      <c r="W99" s="5"/>
      <c r="X99" s="5"/>
      <c r="Y99" s="5"/>
      <c r="Z99" s="5"/>
      <c r="AA99" s="5"/>
      <c r="AB99" s="5"/>
      <c r="AC99" s="5"/>
      <c r="AD99" s="5"/>
      <c r="AE99" s="5"/>
    </row>
    <row r="100" spans="1:31" ht="75">
      <c r="A100" s="711"/>
      <c r="B100" s="711"/>
      <c r="C100" s="711"/>
      <c r="D100" s="711"/>
      <c r="E100" s="711"/>
      <c r="F100" s="716" t="str">
        <f>CATAS!A149</f>
        <v>Catastros habilitados en el marco de lo definido en el Plan Nacional de Desarrollo 2019-2022</v>
      </c>
      <c r="G100" s="716" t="str">
        <f>CATAS!C147</f>
        <v>Cantidad</v>
      </c>
      <c r="H100" s="716">
        <f>CATAS!D147</f>
        <v>4</v>
      </c>
      <c r="I100" s="716" t="str">
        <f>CATAS!E147</f>
        <v>Numero de Catastros Habilitados el marco de lo definido en el Plan Nacional de Desarrollo 2019-2022</v>
      </c>
      <c r="J100" s="716" t="str">
        <f>CATAS!F147</f>
        <v>Eficacia</v>
      </c>
      <c r="K100" s="716" t="str">
        <f>CATAS!G147</f>
        <v>GIT EVALUACIÓN, SEGUIMIENTO Y CONTROL DE LOS CATASTROS</v>
      </c>
      <c r="L100" s="716">
        <f>CATAS!V147</f>
        <v>4</v>
      </c>
      <c r="M100" s="716">
        <f>CATAS!V148</f>
        <v>0</v>
      </c>
      <c r="N100" s="11" t="s">
        <v>64</v>
      </c>
      <c r="O100" s="23" t="str">
        <f>CATAS!B150</f>
        <v>Realizar la evaluación de las solicitudes de deleGación de competencias catastrales de acuerdo con la revision de los componentes establecidos en la normativa viGente. (por demanda)</v>
      </c>
      <c r="P100" s="701">
        <f>CATAS!V150</f>
        <v>1.0000000000000002</v>
      </c>
      <c r="Q100" s="701">
        <f>CATAS!V151</f>
        <v>0</v>
      </c>
      <c r="R100" s="23" t="str">
        <f>CATAS!G150</f>
        <v>GIT EVALUACIÓN, SEGUIMIENTO Y CONTROL DE LOS CATASTROS</v>
      </c>
      <c r="S100" s="716" t="str">
        <f>CATAS!B147</f>
        <v>SUBDIRECCIÓN DE CATASTRO</v>
      </c>
      <c r="T100" s="11" t="s">
        <v>48</v>
      </c>
      <c r="U100" s="11" t="s">
        <v>29</v>
      </c>
      <c r="V100" s="5"/>
      <c r="W100" s="5"/>
      <c r="X100" s="5"/>
      <c r="Y100" s="5"/>
      <c r="Z100" s="5"/>
      <c r="AA100" s="5"/>
      <c r="AB100" s="5"/>
      <c r="AC100" s="5"/>
      <c r="AD100" s="5"/>
      <c r="AE100" s="5"/>
    </row>
    <row r="101" spans="1:31" ht="75">
      <c r="A101" s="711"/>
      <c r="B101" s="711"/>
      <c r="C101" s="711"/>
      <c r="D101" s="711"/>
      <c r="E101" s="711"/>
      <c r="F101" s="711"/>
      <c r="G101" s="711"/>
      <c r="H101" s="711"/>
      <c r="I101" s="711"/>
      <c r="J101" s="711"/>
      <c r="K101" s="711"/>
      <c r="L101" s="711"/>
      <c r="M101" s="711"/>
      <c r="N101" s="11" t="s">
        <v>64</v>
      </c>
      <c r="O101" s="23" t="str">
        <f>CATAS!B152</f>
        <v>Planificar y coordinar la ejecución de las actividades necesarias para aseGurar que los Catastros cuenten con las capacidades técnicas, institucionales y operativas para asumir las funciones catastrales.</v>
      </c>
      <c r="P101" s="701">
        <f>CATAS!V152</f>
        <v>0.99999999999999989</v>
      </c>
      <c r="Q101" s="701">
        <f>CATAS!V153</f>
        <v>0</v>
      </c>
      <c r="R101" s="23" t="str">
        <f>CATAS!G152</f>
        <v>GIT EVALUACIÓN, SEGUIMIENTO Y CONTROL DE LOS CATASTROS</v>
      </c>
      <c r="S101" s="711"/>
      <c r="T101" s="11" t="s">
        <v>28</v>
      </c>
      <c r="U101" s="11" t="s">
        <v>32</v>
      </c>
      <c r="V101" s="5"/>
      <c r="W101" s="5"/>
      <c r="X101" s="5"/>
      <c r="Y101" s="5"/>
      <c r="Z101" s="5"/>
      <c r="AA101" s="5"/>
      <c r="AB101" s="5"/>
      <c r="AC101" s="5"/>
      <c r="AD101" s="5"/>
      <c r="AE101" s="5"/>
    </row>
    <row r="102" spans="1:31" ht="60">
      <c r="A102" s="711"/>
      <c r="B102" s="711"/>
      <c r="C102" s="711"/>
      <c r="D102" s="711"/>
      <c r="E102" s="711"/>
      <c r="F102" s="711"/>
      <c r="G102" s="711"/>
      <c r="H102" s="711"/>
      <c r="I102" s="711"/>
      <c r="J102" s="711"/>
      <c r="K102" s="711"/>
      <c r="L102" s="711"/>
      <c r="M102" s="711"/>
      <c r="N102" s="11" t="s">
        <v>64</v>
      </c>
      <c r="O102" s="23" t="str">
        <f>CATAS!B154</f>
        <v>Realizar la evaluacion, seGuimiento y control al cumplimiento y aplicación de normas en los procesos catastrales y de los productos Generados por los Catastros.</v>
      </c>
      <c r="P102" s="701">
        <f>CATAS!V154</f>
        <v>1</v>
      </c>
      <c r="Q102" s="701">
        <f>CATAS!V155</f>
        <v>0</v>
      </c>
      <c r="R102" s="23" t="str">
        <f>CATAS!G154</f>
        <v>GIT EVALUACIÓN, SEGUIMIENTO Y CONTROL DE LOS CATASTROS</v>
      </c>
      <c r="S102" s="711"/>
      <c r="T102" s="11" t="s">
        <v>49</v>
      </c>
      <c r="U102" s="11" t="s">
        <v>32</v>
      </c>
      <c r="V102" s="5"/>
      <c r="W102" s="5"/>
      <c r="X102" s="5"/>
      <c r="Y102" s="5"/>
      <c r="Z102" s="5"/>
      <c r="AA102" s="5"/>
      <c r="AB102" s="5"/>
      <c r="AC102" s="5"/>
      <c r="AD102" s="5"/>
      <c r="AE102" s="5"/>
    </row>
    <row r="103" spans="1:31" ht="60">
      <c r="A103" s="711"/>
      <c r="B103" s="711"/>
      <c r="C103" s="711"/>
      <c r="D103" s="711"/>
      <c r="E103" s="711"/>
      <c r="F103" s="712"/>
      <c r="G103" s="712"/>
      <c r="H103" s="712"/>
      <c r="I103" s="712"/>
      <c r="J103" s="712"/>
      <c r="K103" s="712"/>
      <c r="L103" s="712"/>
      <c r="M103" s="712"/>
      <c r="N103" s="11" t="s">
        <v>64</v>
      </c>
      <c r="O103" s="23" t="str">
        <f>CATAS!B156</f>
        <v>Asesorar y atender los requerimientos tecnicos solicitados por los Catastros</v>
      </c>
      <c r="P103" s="701">
        <f>CATAS!V156</f>
        <v>1.0000000000000002</v>
      </c>
      <c r="Q103" s="701">
        <f>CATAS!V157</f>
        <v>0</v>
      </c>
      <c r="R103" s="23" t="str">
        <f>CATAS!G156</f>
        <v>GIT EVALUACIÓN, SEGUIMIENTO Y CONTROL DE LOS CATASTROS</v>
      </c>
      <c r="S103" s="712"/>
      <c r="T103" s="11" t="s">
        <v>48</v>
      </c>
      <c r="U103" s="11" t="s">
        <v>29</v>
      </c>
      <c r="V103" s="5"/>
      <c r="W103" s="5"/>
      <c r="X103" s="5"/>
      <c r="Y103" s="5"/>
      <c r="Z103" s="5"/>
      <c r="AA103" s="5"/>
      <c r="AB103" s="5"/>
      <c r="AC103" s="5"/>
      <c r="AD103" s="5"/>
      <c r="AE103" s="5"/>
    </row>
    <row r="104" spans="1:31" ht="60">
      <c r="A104" s="711"/>
      <c r="B104" s="711"/>
      <c r="C104" s="711"/>
      <c r="D104" s="711"/>
      <c r="E104" s="711"/>
      <c r="F104" s="716" t="str">
        <f>CATAS!A165</f>
        <v>Informes y reportes de seGuimiento a los compromisos del IGAC en el marco de la Gestión catastral</v>
      </c>
      <c r="G104" s="716" t="str">
        <f>CATAS!C163</f>
        <v>Porcentaje</v>
      </c>
      <c r="H104" s="716">
        <f>CATAS!D163</f>
        <v>100</v>
      </c>
      <c r="I104" s="716" t="str">
        <f>CATAS!E163</f>
        <v>Porcentaje de cumplimiento en el reporte y/o envío de informes de los compromisos del IGAC en el marco de la Gestión catastral</v>
      </c>
      <c r="J104" s="716" t="str">
        <f>CATAS!F163</f>
        <v>Eficacia</v>
      </c>
      <c r="K104" s="716" t="str">
        <f>CATAS!G163</f>
        <v>SUBDIRECCIÓN DE CATASTRO</v>
      </c>
      <c r="L104" s="714">
        <f>CATAS!V163</f>
        <v>0.99999999999999978</v>
      </c>
      <c r="M104" s="714">
        <f>CATAS!V164</f>
        <v>0</v>
      </c>
      <c r="N104" s="11" t="s">
        <v>64</v>
      </c>
      <c r="O104" s="23" t="str">
        <f>CATAS!B166</f>
        <v>Reporte de los informes de seGuimiento a los compromisos de actualización catastral en el marco de la estrateGia del Camino al Cumplimiento (SIGOB)</v>
      </c>
      <c r="P104" s="701">
        <f>CATAS!V166</f>
        <v>0.99999999999999978</v>
      </c>
      <c r="Q104" s="701">
        <f>CATAS!V167</f>
        <v>0</v>
      </c>
      <c r="R104" s="23" t="str">
        <f>CATAS!G166</f>
        <v>SUBDIRECCIÓN DE CATASTRO</v>
      </c>
      <c r="S104" s="716" t="str">
        <f>CATAS!B163</f>
        <v>SUBDIRECCIÓN DE CATASTRO</v>
      </c>
      <c r="T104" s="11" t="s">
        <v>28</v>
      </c>
      <c r="U104" s="11" t="s">
        <v>29</v>
      </c>
      <c r="V104" s="5"/>
      <c r="W104" s="5"/>
      <c r="X104" s="5"/>
      <c r="Y104" s="5"/>
      <c r="Z104" s="5"/>
      <c r="AA104" s="5"/>
      <c r="AB104" s="5"/>
      <c r="AC104" s="5"/>
      <c r="AD104" s="5"/>
      <c r="AE104" s="5"/>
    </row>
    <row r="105" spans="1:31" ht="45">
      <c r="A105" s="711"/>
      <c r="B105" s="711"/>
      <c r="C105" s="711"/>
      <c r="D105" s="711"/>
      <c r="E105" s="711"/>
      <c r="F105" s="711"/>
      <c r="G105" s="711"/>
      <c r="H105" s="711"/>
      <c r="I105" s="711"/>
      <c r="J105" s="711"/>
      <c r="K105" s="711"/>
      <c r="L105" s="711"/>
      <c r="M105" s="711"/>
      <c r="N105" s="11" t="s">
        <v>64</v>
      </c>
      <c r="O105" s="23" t="str">
        <f>CATAS!B168</f>
        <v>Reporte de seGuimiento a los compromisos en el marco del Memorando de Entendimiento</v>
      </c>
      <c r="P105" s="701">
        <f>CATAS!V168</f>
        <v>0.99999999999999978</v>
      </c>
      <c r="Q105" s="701">
        <f>CATAS!V169</f>
        <v>0</v>
      </c>
      <c r="R105" s="23" t="str">
        <f>CATAS!G168</f>
        <v>SUBDIRECCIÓN DE CATASTRO</v>
      </c>
      <c r="S105" s="711"/>
      <c r="T105" s="11" t="s">
        <v>28</v>
      </c>
      <c r="U105" s="11" t="s">
        <v>29</v>
      </c>
      <c r="V105" s="5"/>
      <c r="W105" s="5"/>
      <c r="X105" s="5"/>
      <c r="Y105" s="5"/>
      <c r="Z105" s="5"/>
      <c r="AA105" s="5"/>
      <c r="AB105" s="5"/>
      <c r="AC105" s="5"/>
      <c r="AD105" s="5"/>
      <c r="AE105" s="5"/>
    </row>
    <row r="106" spans="1:31" ht="60">
      <c r="A106" s="711"/>
      <c r="B106" s="711"/>
      <c r="C106" s="711"/>
      <c r="D106" s="711"/>
      <c r="E106" s="711"/>
      <c r="F106" s="711"/>
      <c r="G106" s="711"/>
      <c r="H106" s="711"/>
      <c r="I106" s="711"/>
      <c r="J106" s="711"/>
      <c r="K106" s="711"/>
      <c r="L106" s="711"/>
      <c r="M106" s="711"/>
      <c r="N106" s="11" t="s">
        <v>64</v>
      </c>
      <c r="O106" s="23" t="str">
        <f>CATAS!B170</f>
        <v>SeGuimiento al avance en la implementación del proyecto de Catastro Multipropósito, en el marco del crédito de la banca multilateral</v>
      </c>
      <c r="P106" s="701">
        <f>CATAS!V170</f>
        <v>0.99999999999999978</v>
      </c>
      <c r="Q106" s="701">
        <f>CATAS!V171</f>
        <v>0</v>
      </c>
      <c r="R106" s="23" t="str">
        <f>CATAS!G170</f>
        <v>SUBDIRECCIÓN DE CATASTRO</v>
      </c>
      <c r="S106" s="711"/>
      <c r="T106" s="11" t="s">
        <v>28</v>
      </c>
      <c r="U106" s="11" t="s">
        <v>29</v>
      </c>
      <c r="V106" s="5"/>
      <c r="W106" s="5"/>
      <c r="X106" s="5"/>
      <c r="Y106" s="5"/>
      <c r="Z106" s="5"/>
      <c r="AA106" s="5"/>
      <c r="AB106" s="5"/>
      <c r="AC106" s="5"/>
      <c r="AD106" s="5"/>
      <c r="AE106" s="5"/>
    </row>
    <row r="107" spans="1:31" ht="60">
      <c r="A107" s="712"/>
      <c r="B107" s="712"/>
      <c r="C107" s="712"/>
      <c r="D107" s="712"/>
      <c r="E107" s="712"/>
      <c r="F107" s="712"/>
      <c r="G107" s="712"/>
      <c r="H107" s="712"/>
      <c r="I107" s="712"/>
      <c r="J107" s="712"/>
      <c r="K107" s="712"/>
      <c r="L107" s="712"/>
      <c r="M107" s="712"/>
      <c r="N107" s="11" t="s">
        <v>64</v>
      </c>
      <c r="O107" s="23" t="str">
        <f>CATAS!B172</f>
        <v>SeGuimiento al avance de los compromisos de la Subdirección de Catastro, adquiridos en el marco del Plan Nacional de Desarrollo</v>
      </c>
      <c r="P107" s="701">
        <f>CATAS!V172</f>
        <v>0.99999999999999978</v>
      </c>
      <c r="Q107" s="701">
        <f>CATAS!V173</f>
        <v>0</v>
      </c>
      <c r="R107" s="23" t="str">
        <f>CATAS!G172</f>
        <v>SUBDIRECCIÓN DE CATASTRO</v>
      </c>
      <c r="S107" s="712"/>
      <c r="T107" s="11" t="s">
        <v>28</v>
      </c>
      <c r="U107" s="11" t="s">
        <v>29</v>
      </c>
      <c r="V107" s="5"/>
      <c r="W107" s="5"/>
      <c r="X107" s="5"/>
      <c r="Y107" s="5"/>
      <c r="Z107" s="5"/>
      <c r="AA107" s="5"/>
      <c r="AB107" s="5"/>
      <c r="AC107" s="5"/>
      <c r="AD107" s="5"/>
      <c r="AE107" s="5"/>
    </row>
    <row r="108" spans="1:31" ht="90">
      <c r="A108" s="722" t="str">
        <f>'CIAF '!F2</f>
        <v>GESTION DEL CONOCIMIENTO - CIAF</v>
      </c>
      <c r="B108" s="716" t="str">
        <f>'CIAF '!C5</f>
        <v>Fortalecer al Instituto como ente rector, autoridad y ejecutor determinante de políticas, metodoloGías y el marco normativo en materia GeoGráfica</v>
      </c>
      <c r="C108" s="716" t="str">
        <f>'CIAF '!L5</f>
        <v>Producir, actualizar y promover la información GeoGráfica oficial y fomentar la estrateGia de InvestiGación, Desarrollo e Innovación (I+D+i). Generar los parámetros técnicos y científicos, orientados a la producción de información en materia Geodésica, cartoGráfica, aGrolóGica, GeoGráfica y catastral, en el marco de la Infraestructura Colombiana de Datos Espaciales (ICDE)</v>
      </c>
      <c r="D108" s="716" t="str">
        <f>'CIAF '!C7</f>
        <v>Gestión con valores para resultados
Gestión del conocimiento y la innovación</v>
      </c>
      <c r="E108" s="716" t="str">
        <f>'CIAF '!L7</f>
        <v>Gestión del conocimiento y la innovación</v>
      </c>
      <c r="F108" s="716" t="str">
        <f>'CIAF '!A9</f>
        <v>Servicio de Gestión del conocimiento e Innovación GeoGráfica.</v>
      </c>
      <c r="G108" s="716" t="str">
        <f>'CIAF '!C9</f>
        <v>NÚMERO</v>
      </c>
      <c r="H108" s="716">
        <f>'CIAF '!D9</f>
        <v>1</v>
      </c>
      <c r="I108" s="716" t="str">
        <f>'CIAF '!E9</f>
        <v xml:space="preserve">Modelo de Gestión del Conocimiento que comprende: Línea I+D+i, Línea de Transferencia de Conocimientos, Línea Difusión del conocimiento. </v>
      </c>
      <c r="J108" s="716" t="str">
        <f>'CIAF '!F9</f>
        <v>Eficacia</v>
      </c>
      <c r="K108" s="716" t="str">
        <f>'CIAF '!G9</f>
        <v>ALEXANDER ARIZA</v>
      </c>
      <c r="L108" s="716">
        <f>'CIAF '!V9</f>
        <v>1</v>
      </c>
      <c r="M108" s="716">
        <f>'CIAF '!V10</f>
        <v>0</v>
      </c>
      <c r="N108" s="72">
        <f>'CIAF '!B13</f>
        <v>0</v>
      </c>
      <c r="O108" s="72" t="str">
        <f>'CIAF '!C13</f>
        <v>Desarrollo de MetodoloGías y procedimientos innovadores para el uso y aplicación de las tecnoloGías de la información GeoGráfica CIAF-Subdirecciones de AGroloGía, GeoGrafía y CartoGrafía, Catastro, ICDE.</v>
      </c>
      <c r="P108" s="72">
        <f>'CIAF '!V13</f>
        <v>0</v>
      </c>
      <c r="Q108" s="702">
        <f>'CIAF '!V14</f>
        <v>1</v>
      </c>
      <c r="R108" s="722" t="str">
        <f>'CIAF '!G13</f>
        <v>CARLOS ANDRES FRANCO</v>
      </c>
      <c r="S108" s="716" t="str">
        <f>'CIAF '!B9</f>
        <v>OFICINA CIAF</v>
      </c>
      <c r="T108" s="23"/>
      <c r="U108" s="23"/>
      <c r="V108" s="5"/>
      <c r="W108" s="5"/>
      <c r="X108" s="5"/>
      <c r="Y108" s="5"/>
      <c r="Z108" s="5"/>
      <c r="AA108" s="5"/>
      <c r="AB108" s="5"/>
      <c r="AC108" s="5"/>
      <c r="AD108" s="5"/>
      <c r="AE108" s="5"/>
    </row>
    <row r="109" spans="1:31">
      <c r="A109" s="711"/>
      <c r="B109" s="711"/>
      <c r="C109" s="711"/>
      <c r="D109" s="711"/>
      <c r="E109" s="711"/>
      <c r="F109" s="711"/>
      <c r="G109" s="711"/>
      <c r="H109" s="711"/>
      <c r="I109" s="711"/>
      <c r="J109" s="711"/>
      <c r="K109" s="711"/>
      <c r="L109" s="711"/>
      <c r="M109" s="711"/>
      <c r="N109" s="23" t="str">
        <f>'CIAF '!B14</f>
        <v>N/A</v>
      </c>
      <c r="O109" s="23" t="str">
        <f>'CIAF '!C14</f>
        <v>Fase 0 - Planteamiento y formulación</v>
      </c>
      <c r="P109" s="701">
        <f>'CIAF '!V14</f>
        <v>1</v>
      </c>
      <c r="Q109" s="701">
        <f>'CIAF '!V15</f>
        <v>0</v>
      </c>
      <c r="R109" s="711"/>
      <c r="S109" s="711"/>
      <c r="T109" s="11" t="s">
        <v>31</v>
      </c>
      <c r="U109" s="11" t="s">
        <v>49</v>
      </c>
      <c r="V109" s="5"/>
      <c r="W109" s="5"/>
      <c r="X109" s="5"/>
      <c r="Y109" s="5"/>
      <c r="Z109" s="5"/>
      <c r="AA109" s="5"/>
      <c r="AB109" s="5"/>
      <c r="AC109" s="5"/>
      <c r="AD109" s="5"/>
      <c r="AE109" s="5"/>
    </row>
    <row r="110" spans="1:31" ht="30">
      <c r="A110" s="711"/>
      <c r="B110" s="711"/>
      <c r="C110" s="711"/>
      <c r="D110" s="711"/>
      <c r="E110" s="711"/>
      <c r="F110" s="711"/>
      <c r="G110" s="711"/>
      <c r="H110" s="711"/>
      <c r="I110" s="711"/>
      <c r="J110" s="711"/>
      <c r="K110" s="711"/>
      <c r="L110" s="711"/>
      <c r="M110" s="711"/>
      <c r="N110" s="23" t="str">
        <f>'CIAF '!B16</f>
        <v>N/A</v>
      </c>
      <c r="O110" s="23" t="str">
        <f>'CIAF '!C16</f>
        <v>Fase I - Planeación y análisis de requerimientos</v>
      </c>
      <c r="P110" s="701">
        <f>'CIAF '!V16</f>
        <v>1</v>
      </c>
      <c r="Q110" s="701">
        <f>'CIAF '!V17</f>
        <v>0</v>
      </c>
      <c r="R110" s="711"/>
      <c r="S110" s="711"/>
      <c r="T110" s="11" t="s">
        <v>30</v>
      </c>
      <c r="U110" s="11" t="s">
        <v>50</v>
      </c>
      <c r="V110" s="5"/>
      <c r="W110" s="5"/>
      <c r="X110" s="5"/>
      <c r="Y110" s="5"/>
      <c r="Z110" s="5"/>
      <c r="AA110" s="5"/>
      <c r="AB110" s="5"/>
      <c r="AC110" s="5"/>
      <c r="AD110" s="5"/>
      <c r="AE110" s="5"/>
    </row>
    <row r="111" spans="1:31">
      <c r="A111" s="711"/>
      <c r="B111" s="711"/>
      <c r="C111" s="711"/>
      <c r="D111" s="711"/>
      <c r="E111" s="711"/>
      <c r="F111" s="711"/>
      <c r="G111" s="711"/>
      <c r="H111" s="711"/>
      <c r="I111" s="711"/>
      <c r="J111" s="711"/>
      <c r="K111" s="711"/>
      <c r="L111" s="711"/>
      <c r="M111" s="711"/>
      <c r="N111" s="23" t="str">
        <f>'CIAF '!B18</f>
        <v>N/A</v>
      </c>
      <c r="O111" s="23" t="str">
        <f>'CIAF '!C18</f>
        <v>Fase II - Diseño preliminar de la solución</v>
      </c>
      <c r="P111" s="701">
        <f>'CIAF '!V18</f>
        <v>1</v>
      </c>
      <c r="Q111" s="701">
        <f>'CIAF '!V19</f>
        <v>0</v>
      </c>
      <c r="R111" s="711"/>
      <c r="S111" s="711"/>
      <c r="T111" s="11" t="s">
        <v>49</v>
      </c>
      <c r="U111" s="11" t="s">
        <v>34</v>
      </c>
      <c r="V111" s="5"/>
      <c r="W111" s="5"/>
      <c r="X111" s="5"/>
      <c r="Y111" s="5"/>
      <c r="Z111" s="5"/>
      <c r="AA111" s="5"/>
      <c r="AB111" s="5"/>
      <c r="AC111" s="5"/>
      <c r="AD111" s="5"/>
      <c r="AE111" s="5"/>
    </row>
    <row r="112" spans="1:31" ht="30">
      <c r="A112" s="711"/>
      <c r="B112" s="711"/>
      <c r="C112" s="711"/>
      <c r="D112" s="711"/>
      <c r="E112" s="711"/>
      <c r="F112" s="711"/>
      <c r="G112" s="711"/>
      <c r="H112" s="711"/>
      <c r="I112" s="711"/>
      <c r="J112" s="711"/>
      <c r="K112" s="711"/>
      <c r="L112" s="711"/>
      <c r="M112" s="711"/>
      <c r="N112" s="23" t="str">
        <f>'CIAF '!B20</f>
        <v>N/A</v>
      </c>
      <c r="O112" s="23" t="str">
        <f>'CIAF '!C20</f>
        <v>Fase III - Construcción de prototipos de la solución</v>
      </c>
      <c r="P112" s="701">
        <f>'CIAF '!V20</f>
        <v>1</v>
      </c>
      <c r="Q112" s="701">
        <f>'CIAF '!V21</f>
        <v>0</v>
      </c>
      <c r="R112" s="711"/>
      <c r="S112" s="711"/>
      <c r="T112" s="11" t="s">
        <v>105</v>
      </c>
      <c r="U112" s="11" t="s">
        <v>51</v>
      </c>
      <c r="V112" s="5"/>
      <c r="W112" s="5"/>
      <c r="X112" s="5"/>
      <c r="Y112" s="5"/>
      <c r="Z112" s="5"/>
      <c r="AA112" s="5"/>
      <c r="AB112" s="5"/>
      <c r="AC112" s="5"/>
      <c r="AD112" s="5"/>
      <c r="AE112" s="5"/>
    </row>
    <row r="113" spans="1:31" ht="30">
      <c r="A113" s="711"/>
      <c r="B113" s="711"/>
      <c r="C113" s="711"/>
      <c r="D113" s="711"/>
      <c r="E113" s="711"/>
      <c r="F113" s="711"/>
      <c r="G113" s="711"/>
      <c r="H113" s="711"/>
      <c r="I113" s="711"/>
      <c r="J113" s="711"/>
      <c r="K113" s="711"/>
      <c r="L113" s="711"/>
      <c r="M113" s="711"/>
      <c r="N113" s="23" t="str">
        <f>'CIAF '!B22</f>
        <v>N/A</v>
      </c>
      <c r="O113" s="23" t="str">
        <f>'CIAF '!C22</f>
        <v>Fase IV - Desarrollo y analisis de casos de prueba</v>
      </c>
      <c r="P113" s="701">
        <f>'CIAF '!V22</f>
        <v>1.0000000000000002</v>
      </c>
      <c r="Q113" s="701">
        <f>'CIAF '!V23</f>
        <v>0</v>
      </c>
      <c r="R113" s="711"/>
      <c r="S113" s="711"/>
      <c r="T113" s="11" t="s">
        <v>36</v>
      </c>
      <c r="U113" s="11" t="s">
        <v>32</v>
      </c>
      <c r="V113" s="5"/>
      <c r="W113" s="5"/>
      <c r="X113" s="5"/>
      <c r="Y113" s="5"/>
      <c r="Z113" s="5"/>
      <c r="AA113" s="5"/>
      <c r="AB113" s="5"/>
      <c r="AC113" s="5"/>
      <c r="AD113" s="5"/>
      <c r="AE113" s="5"/>
    </row>
    <row r="114" spans="1:31" ht="30">
      <c r="A114" s="711"/>
      <c r="B114" s="711"/>
      <c r="C114" s="711"/>
      <c r="D114" s="711"/>
      <c r="E114" s="711"/>
      <c r="F114" s="711"/>
      <c r="G114" s="711"/>
      <c r="H114" s="711"/>
      <c r="I114" s="711"/>
      <c r="J114" s="711"/>
      <c r="K114" s="711"/>
      <c r="L114" s="711"/>
      <c r="M114" s="711"/>
      <c r="N114" s="23" t="str">
        <f>'CIAF '!B24</f>
        <v>N/A</v>
      </c>
      <c r="O114" s="23" t="str">
        <f>'CIAF '!C24</f>
        <v>Fase V - Estructuración y consolidación de lineamientos para la I+D+i del IGAC.</v>
      </c>
      <c r="P114" s="701">
        <f>'CIAF '!V24</f>
        <v>1.0000000000000002</v>
      </c>
      <c r="Q114" s="701">
        <f>'CIAF '!V25</f>
        <v>0</v>
      </c>
      <c r="R114" s="712"/>
      <c r="S114" s="711"/>
      <c r="T114" s="11" t="s">
        <v>51</v>
      </c>
      <c r="U114" s="11" t="s">
        <v>29</v>
      </c>
      <c r="V114" s="5"/>
      <c r="W114" s="5"/>
      <c r="X114" s="5"/>
      <c r="Y114" s="5"/>
      <c r="Z114" s="5"/>
      <c r="AA114" s="5"/>
      <c r="AB114" s="5"/>
      <c r="AC114" s="5"/>
      <c r="AD114" s="5"/>
      <c r="AE114" s="5"/>
    </row>
    <row r="115" spans="1:31" ht="45">
      <c r="A115" s="711"/>
      <c r="B115" s="711"/>
      <c r="C115" s="711"/>
      <c r="D115" s="711"/>
      <c r="E115" s="711"/>
      <c r="F115" s="711"/>
      <c r="G115" s="711"/>
      <c r="H115" s="711"/>
      <c r="I115" s="711"/>
      <c r="J115" s="711"/>
      <c r="K115" s="711"/>
      <c r="L115" s="711"/>
      <c r="M115" s="711"/>
      <c r="N115" s="72">
        <f>'CIAF '!B26</f>
        <v>0</v>
      </c>
      <c r="O115" s="72" t="str">
        <f>'CIAF '!C26</f>
        <v>Compilación de la memoria técnica de los eventos de difusión de información técnico Cientifica</v>
      </c>
      <c r="P115" s="72"/>
      <c r="Q115" s="702"/>
      <c r="R115" s="722" t="str">
        <f>'CIAF '!G26</f>
        <v>CARLOS ANDRES FRANCO</v>
      </c>
      <c r="S115" s="711"/>
      <c r="T115" s="23"/>
      <c r="U115" s="23"/>
      <c r="V115" s="5"/>
      <c r="W115" s="5"/>
      <c r="X115" s="5"/>
      <c r="Y115" s="5"/>
      <c r="Z115" s="5"/>
      <c r="AA115" s="5"/>
      <c r="AB115" s="5"/>
      <c r="AC115" s="5"/>
      <c r="AD115" s="5"/>
      <c r="AE115" s="5"/>
    </row>
    <row r="116" spans="1:31" ht="45">
      <c r="A116" s="711"/>
      <c r="B116" s="711"/>
      <c r="C116" s="711"/>
      <c r="D116" s="711"/>
      <c r="E116" s="711"/>
      <c r="F116" s="711"/>
      <c r="G116" s="711"/>
      <c r="H116" s="711"/>
      <c r="I116" s="711"/>
      <c r="J116" s="711"/>
      <c r="K116" s="711"/>
      <c r="L116" s="711"/>
      <c r="M116" s="711"/>
      <c r="N116" s="23" t="str">
        <f>'CIAF '!B27</f>
        <v>N/A</v>
      </c>
      <c r="O116" s="23" t="str">
        <f>'CIAF '!C27</f>
        <v>Planeación de los eventos de difusión de información técnico cientifica a realizar (Comité de InvestiGación áreas)</v>
      </c>
      <c r="P116" s="701">
        <f>'CIAF '!V27</f>
        <v>1</v>
      </c>
      <c r="Q116" s="701">
        <f>'CIAF '!V28</f>
        <v>0</v>
      </c>
      <c r="R116" s="711"/>
      <c r="S116" s="711"/>
      <c r="T116" s="11" t="s">
        <v>28</v>
      </c>
      <c r="U116" s="11" t="s">
        <v>49</v>
      </c>
      <c r="V116" s="5"/>
      <c r="W116" s="5"/>
      <c r="X116" s="5"/>
      <c r="Y116" s="5"/>
      <c r="Z116" s="5"/>
      <c r="AA116" s="5"/>
      <c r="AB116" s="5"/>
      <c r="AC116" s="5"/>
      <c r="AD116" s="5"/>
      <c r="AE116" s="5"/>
    </row>
    <row r="117" spans="1:31" ht="45">
      <c r="A117" s="711"/>
      <c r="B117" s="711"/>
      <c r="C117" s="711"/>
      <c r="D117" s="711"/>
      <c r="E117" s="711"/>
      <c r="F117" s="711"/>
      <c r="G117" s="711"/>
      <c r="H117" s="711"/>
      <c r="I117" s="711"/>
      <c r="J117" s="711"/>
      <c r="K117" s="711"/>
      <c r="L117" s="711"/>
      <c r="M117" s="711"/>
      <c r="N117" s="23" t="str">
        <f>'CIAF '!B29</f>
        <v>N/A</v>
      </c>
      <c r="O117" s="23" t="str">
        <f>'CIAF '!C29</f>
        <v>Preparación del material de apoyo y contenidos multiformatos para la difusión de información técnico cientifica</v>
      </c>
      <c r="P117" s="701">
        <f>'CIAF '!V29</f>
        <v>1</v>
      </c>
      <c r="Q117" s="701">
        <f>'CIAF '!V30</f>
        <v>0</v>
      </c>
      <c r="R117" s="711"/>
      <c r="S117" s="711"/>
      <c r="T117" s="11" t="s">
        <v>31</v>
      </c>
      <c r="U117" s="11" t="s">
        <v>34</v>
      </c>
      <c r="V117" s="5"/>
      <c r="W117" s="5"/>
      <c r="X117" s="5"/>
      <c r="Y117" s="5"/>
      <c r="Z117" s="5"/>
      <c r="AA117" s="5"/>
      <c r="AB117" s="5"/>
      <c r="AC117" s="5"/>
      <c r="AD117" s="5"/>
      <c r="AE117" s="5"/>
    </row>
    <row r="118" spans="1:31" ht="30">
      <c r="A118" s="711"/>
      <c r="B118" s="711"/>
      <c r="C118" s="711"/>
      <c r="D118" s="711"/>
      <c r="E118" s="711"/>
      <c r="F118" s="711"/>
      <c r="G118" s="711"/>
      <c r="H118" s="711"/>
      <c r="I118" s="711"/>
      <c r="J118" s="711"/>
      <c r="K118" s="711"/>
      <c r="L118" s="711"/>
      <c r="M118" s="711"/>
      <c r="N118" s="23" t="str">
        <f>'CIAF '!B31</f>
        <v>N/A</v>
      </c>
      <c r="O118" s="23" t="str">
        <f>'CIAF '!C31</f>
        <v>Realización de los eventos de difusión de información técnico cientifica</v>
      </c>
      <c r="P118" s="701">
        <f>'CIAF '!V31</f>
        <v>1</v>
      </c>
      <c r="Q118" s="701">
        <f>'CIAF '!V32</f>
        <v>0</v>
      </c>
      <c r="R118" s="711"/>
      <c r="S118" s="711"/>
      <c r="T118" s="11" t="s">
        <v>50</v>
      </c>
      <c r="U118" s="11" t="s">
        <v>52</v>
      </c>
      <c r="V118" s="5"/>
      <c r="W118" s="5"/>
      <c r="X118" s="5"/>
      <c r="Y118" s="5"/>
      <c r="Z118" s="5"/>
      <c r="AA118" s="5"/>
      <c r="AB118" s="5"/>
      <c r="AC118" s="5"/>
      <c r="AD118" s="5"/>
      <c r="AE118" s="5"/>
    </row>
    <row r="119" spans="1:31" ht="30">
      <c r="A119" s="711"/>
      <c r="B119" s="711"/>
      <c r="C119" s="711"/>
      <c r="D119" s="711"/>
      <c r="E119" s="711"/>
      <c r="F119" s="711"/>
      <c r="G119" s="711"/>
      <c r="H119" s="711"/>
      <c r="I119" s="711"/>
      <c r="J119" s="711"/>
      <c r="K119" s="711"/>
      <c r="L119" s="711"/>
      <c r="M119" s="711"/>
      <c r="N119" s="23" t="str">
        <f>'CIAF '!B33</f>
        <v>N/A</v>
      </c>
      <c r="O119" s="23" t="str">
        <f>'CIAF '!C33</f>
        <v>Consolidación del canal científico, para la difusión de información técnica</v>
      </c>
      <c r="P119" s="701">
        <f>'CIAF '!V33</f>
        <v>1</v>
      </c>
      <c r="Q119" s="701">
        <f>'CIAF '!V34</f>
        <v>0</v>
      </c>
      <c r="R119" s="711"/>
      <c r="S119" s="711"/>
      <c r="T119" s="11" t="s">
        <v>31</v>
      </c>
      <c r="U119" s="11" t="s">
        <v>36</v>
      </c>
      <c r="V119" s="5"/>
      <c r="W119" s="5"/>
      <c r="X119" s="5"/>
      <c r="Y119" s="5"/>
      <c r="Z119" s="5"/>
      <c r="AA119" s="5"/>
      <c r="AB119" s="5"/>
      <c r="AC119" s="5"/>
      <c r="AD119" s="5"/>
      <c r="AE119" s="5"/>
    </row>
    <row r="120" spans="1:31" ht="45">
      <c r="A120" s="711"/>
      <c r="B120" s="711"/>
      <c r="C120" s="711"/>
      <c r="D120" s="711"/>
      <c r="E120" s="711"/>
      <c r="F120" s="711"/>
      <c r="G120" s="711"/>
      <c r="H120" s="711"/>
      <c r="I120" s="711"/>
      <c r="J120" s="711"/>
      <c r="K120" s="711"/>
      <c r="L120" s="711"/>
      <c r="M120" s="711"/>
      <c r="N120" s="23" t="str">
        <f>'CIAF '!B35</f>
        <v>N/A</v>
      </c>
      <c r="O120" s="23" t="str">
        <f>'CIAF '!C35</f>
        <v>Compilación de la memoria técnica de los eventos de difusión de información técnico cientifica</v>
      </c>
      <c r="P120" s="701">
        <f>'CIAF '!V35</f>
        <v>1</v>
      </c>
      <c r="Q120" s="701">
        <f>'CIAF '!V36</f>
        <v>0</v>
      </c>
      <c r="R120" s="711"/>
      <c r="S120" s="711"/>
      <c r="T120" s="11" t="s">
        <v>51</v>
      </c>
      <c r="U120" s="11" t="s">
        <v>52</v>
      </c>
      <c r="V120" s="5"/>
      <c r="W120" s="5"/>
      <c r="X120" s="5"/>
      <c r="Y120" s="5"/>
      <c r="Z120" s="5"/>
      <c r="AA120" s="5"/>
      <c r="AB120" s="5"/>
      <c r="AC120" s="5"/>
      <c r="AD120" s="5"/>
      <c r="AE120" s="5"/>
    </row>
    <row r="121" spans="1:31" ht="30">
      <c r="A121" s="711"/>
      <c r="B121" s="711"/>
      <c r="C121" s="711"/>
      <c r="D121" s="711"/>
      <c r="E121" s="711"/>
      <c r="F121" s="711"/>
      <c r="G121" s="711"/>
      <c r="H121" s="711"/>
      <c r="I121" s="711"/>
      <c r="J121" s="711"/>
      <c r="K121" s="711"/>
      <c r="L121" s="711"/>
      <c r="M121" s="711"/>
      <c r="N121" s="23" t="str">
        <f>'CIAF '!B37</f>
        <v>N/A</v>
      </c>
      <c r="O121" s="23" t="str">
        <f>'CIAF '!C37</f>
        <v>Consolidación de lineamientos para la difusión técnica y científica del IGAC.</v>
      </c>
      <c r="P121" s="701">
        <f>'CIAF '!V37</f>
        <v>1</v>
      </c>
      <c r="Q121" s="701">
        <f>'CIAF '!V38</f>
        <v>0</v>
      </c>
      <c r="R121" s="712"/>
      <c r="S121" s="711"/>
      <c r="T121" s="11" t="s">
        <v>32</v>
      </c>
      <c r="U121" s="11" t="s">
        <v>29</v>
      </c>
      <c r="V121" s="5"/>
      <c r="W121" s="5"/>
      <c r="X121" s="5"/>
      <c r="Y121" s="5"/>
      <c r="Z121" s="5"/>
      <c r="AA121" s="5"/>
      <c r="AB121" s="5"/>
      <c r="AC121" s="5"/>
      <c r="AD121" s="5"/>
      <c r="AE121" s="5"/>
    </row>
    <row r="122" spans="1:31" ht="30">
      <c r="A122" s="711"/>
      <c r="B122" s="711"/>
      <c r="C122" s="711"/>
      <c r="D122" s="711"/>
      <c r="E122" s="711"/>
      <c r="F122" s="711"/>
      <c r="G122" s="711"/>
      <c r="H122" s="711"/>
      <c r="I122" s="711"/>
      <c r="J122" s="711"/>
      <c r="K122" s="711"/>
      <c r="L122" s="711"/>
      <c r="M122" s="711"/>
      <c r="N122" s="72"/>
      <c r="O122" s="72" t="str">
        <f>'CIAF '!C39</f>
        <v>Desarrollo del Plan reGular de capacitación del CIAF- Transferencia de Conocimientos</v>
      </c>
      <c r="P122" s="72"/>
      <c r="Q122" s="72"/>
      <c r="R122" s="722" t="str">
        <f>'CIAF '!G39</f>
        <v>EVY JARAMILLO</v>
      </c>
      <c r="S122" s="711"/>
      <c r="T122" s="23"/>
      <c r="U122" s="23"/>
      <c r="V122" s="5"/>
      <c r="W122" s="5"/>
      <c r="X122" s="5"/>
      <c r="Y122" s="5"/>
      <c r="Z122" s="5"/>
      <c r="AA122" s="5"/>
      <c r="AB122" s="5"/>
      <c r="AC122" s="5"/>
      <c r="AD122" s="5"/>
      <c r="AE122" s="5"/>
    </row>
    <row r="123" spans="1:31" ht="30">
      <c r="A123" s="711"/>
      <c r="B123" s="711"/>
      <c r="C123" s="711"/>
      <c r="D123" s="711"/>
      <c r="E123" s="711"/>
      <c r="F123" s="711"/>
      <c r="G123" s="711"/>
      <c r="H123" s="711"/>
      <c r="I123" s="711"/>
      <c r="J123" s="711"/>
      <c r="K123" s="711"/>
      <c r="L123" s="711"/>
      <c r="M123" s="711"/>
      <c r="N123" s="23" t="str">
        <f>'CIAF '!B40</f>
        <v>N/A</v>
      </c>
      <c r="O123" s="23" t="str">
        <f>'CIAF '!C40</f>
        <v>Ajustes del Plan ReGular de Capacitación del CIAF</v>
      </c>
      <c r="P123" s="701">
        <f>'CIAF '!V40</f>
        <v>1</v>
      </c>
      <c r="Q123" s="701">
        <f>'CIAF '!V41</f>
        <v>0</v>
      </c>
      <c r="R123" s="711"/>
      <c r="S123" s="711"/>
      <c r="T123" s="11" t="s">
        <v>28</v>
      </c>
      <c r="U123" s="11" t="s">
        <v>30</v>
      </c>
      <c r="V123" s="5"/>
      <c r="W123" s="5"/>
      <c r="X123" s="5"/>
      <c r="Y123" s="5"/>
      <c r="Z123" s="5"/>
      <c r="AA123" s="5"/>
      <c r="AB123" s="5"/>
      <c r="AC123" s="5"/>
      <c r="AD123" s="5"/>
      <c r="AE123" s="5"/>
    </row>
    <row r="124" spans="1:31" ht="30">
      <c r="A124" s="711"/>
      <c r="B124" s="711"/>
      <c r="C124" s="711"/>
      <c r="D124" s="711"/>
      <c r="E124" s="711"/>
      <c r="F124" s="711"/>
      <c r="G124" s="711"/>
      <c r="H124" s="711"/>
      <c r="I124" s="711"/>
      <c r="J124" s="711"/>
      <c r="K124" s="711"/>
      <c r="L124" s="711"/>
      <c r="M124" s="711"/>
      <c r="N124" s="23" t="str">
        <f>'CIAF '!B42</f>
        <v>N/A</v>
      </c>
      <c r="O124" s="23" t="str">
        <f>'CIAF '!C42</f>
        <v>Ejecución de los cursos del ProGrama ReGular de Capacitación del CIAF</v>
      </c>
      <c r="P124" s="701">
        <f>'CIAF '!V42</f>
        <v>1</v>
      </c>
      <c r="Q124" s="701">
        <f>'CIAF '!V43</f>
        <v>0</v>
      </c>
      <c r="R124" s="712"/>
      <c r="S124" s="711"/>
      <c r="T124" s="11" t="s">
        <v>28</v>
      </c>
      <c r="U124" s="11" t="s">
        <v>29</v>
      </c>
      <c r="V124" s="5"/>
      <c r="W124" s="5"/>
      <c r="X124" s="5"/>
      <c r="Y124" s="5"/>
      <c r="Z124" s="5"/>
      <c r="AA124" s="5"/>
      <c r="AB124" s="5"/>
      <c r="AC124" s="5"/>
      <c r="AD124" s="5"/>
      <c r="AE124" s="5"/>
    </row>
    <row r="125" spans="1:31" ht="45">
      <c r="A125" s="711"/>
      <c r="B125" s="711"/>
      <c r="C125" s="711"/>
      <c r="D125" s="711"/>
      <c r="E125" s="711"/>
      <c r="F125" s="711"/>
      <c r="G125" s="711"/>
      <c r="H125" s="711"/>
      <c r="I125" s="711"/>
      <c r="J125" s="711"/>
      <c r="K125" s="711"/>
      <c r="L125" s="711"/>
      <c r="M125" s="711"/>
      <c r="N125" s="72"/>
      <c r="O125" s="72" t="str">
        <f>'CIAF '!C44</f>
        <v>Desarrollo de nuevas funcionalidades al SIG - Tierras para el apoyo a la política de Tierras</v>
      </c>
      <c r="P125" s="72"/>
      <c r="Q125" s="72"/>
      <c r="R125" s="722" t="str">
        <f>'CIAF '!G44</f>
        <v>FREDY MONTEALEGRE</v>
      </c>
      <c r="S125" s="711"/>
      <c r="T125" s="23"/>
      <c r="U125" s="23"/>
      <c r="V125" s="5"/>
      <c r="W125" s="5"/>
      <c r="X125" s="5"/>
      <c r="Y125" s="5"/>
      <c r="Z125" s="5"/>
      <c r="AA125" s="5"/>
      <c r="AB125" s="5"/>
      <c r="AC125" s="5"/>
      <c r="AD125" s="5"/>
      <c r="AE125" s="5"/>
    </row>
    <row r="126" spans="1:31" ht="30">
      <c r="A126" s="711"/>
      <c r="B126" s="711"/>
      <c r="C126" s="711"/>
      <c r="D126" s="711"/>
      <c r="E126" s="711"/>
      <c r="F126" s="711"/>
      <c r="G126" s="711"/>
      <c r="H126" s="711"/>
      <c r="I126" s="711"/>
      <c r="J126" s="711"/>
      <c r="K126" s="711"/>
      <c r="L126" s="711"/>
      <c r="M126" s="711"/>
      <c r="N126" s="23" t="str">
        <f>'CIAF '!B45</f>
        <v>N/A</v>
      </c>
      <c r="O126" s="23" t="str">
        <f>'CIAF '!C45</f>
        <v>Levantamiento de requerimientos para la elaobración de las funcionalidades</v>
      </c>
      <c r="P126" s="701">
        <f>'CIAF '!V45</f>
        <v>1</v>
      </c>
      <c r="Q126" s="701">
        <f>'CIAF '!V46</f>
        <v>0</v>
      </c>
      <c r="R126" s="711"/>
      <c r="S126" s="711"/>
      <c r="T126" s="11" t="s">
        <v>31</v>
      </c>
      <c r="U126" s="11" t="s">
        <v>30</v>
      </c>
      <c r="V126" s="5"/>
      <c r="W126" s="5"/>
      <c r="X126" s="5"/>
      <c r="Y126" s="5"/>
      <c r="Z126" s="5"/>
      <c r="AA126" s="5"/>
      <c r="AB126" s="5"/>
      <c r="AC126" s="5"/>
      <c r="AD126" s="5"/>
      <c r="AE126" s="5"/>
    </row>
    <row r="127" spans="1:31" ht="30">
      <c r="A127" s="711"/>
      <c r="B127" s="711"/>
      <c r="C127" s="711"/>
      <c r="D127" s="711"/>
      <c r="E127" s="711"/>
      <c r="F127" s="711"/>
      <c r="G127" s="711"/>
      <c r="H127" s="711"/>
      <c r="I127" s="711"/>
      <c r="J127" s="711"/>
      <c r="K127" s="711"/>
      <c r="L127" s="711"/>
      <c r="M127" s="711"/>
      <c r="N127" s="23" t="str">
        <f>'CIAF '!B47</f>
        <v>N/A</v>
      </c>
      <c r="O127" s="23" t="str">
        <f>'CIAF '!C47</f>
        <v>Diseñar y desarrollar  las funcionalidades  para el SIG - Nodo Tierras</v>
      </c>
      <c r="P127" s="701">
        <f>'CIAF '!V47</f>
        <v>1</v>
      </c>
      <c r="Q127" s="701">
        <f>'CIAF '!V48</f>
        <v>0</v>
      </c>
      <c r="R127" s="711"/>
      <c r="S127" s="711"/>
      <c r="T127" s="11" t="s">
        <v>31</v>
      </c>
      <c r="U127" s="11" t="s">
        <v>51</v>
      </c>
      <c r="V127" s="5"/>
      <c r="W127" s="5"/>
      <c r="X127" s="5"/>
      <c r="Y127" s="5"/>
      <c r="Z127" s="5"/>
      <c r="AA127" s="5"/>
      <c r="AB127" s="5"/>
      <c r="AC127" s="5"/>
      <c r="AD127" s="5"/>
      <c r="AE127" s="5"/>
    </row>
    <row r="128" spans="1:31" ht="30">
      <c r="A128" s="711"/>
      <c r="B128" s="711"/>
      <c r="C128" s="711"/>
      <c r="D128" s="711"/>
      <c r="E128" s="711"/>
      <c r="F128" s="711"/>
      <c r="G128" s="711"/>
      <c r="H128" s="711"/>
      <c r="I128" s="711"/>
      <c r="J128" s="711"/>
      <c r="K128" s="711"/>
      <c r="L128" s="711"/>
      <c r="M128" s="711"/>
      <c r="N128" s="23" t="str">
        <f>'CIAF '!B49</f>
        <v>N/A</v>
      </c>
      <c r="O128" s="23" t="str">
        <f>'CIAF '!C49</f>
        <v>Genreación de pruebas de las funcionalidades desarrolladas</v>
      </c>
      <c r="P128" s="701">
        <f>'CIAF '!V49</f>
        <v>1</v>
      </c>
      <c r="Q128" s="701">
        <f>'CIAF '!V50</f>
        <v>0</v>
      </c>
      <c r="R128" s="711"/>
      <c r="S128" s="711"/>
      <c r="T128" s="11" t="s">
        <v>51</v>
      </c>
      <c r="U128" s="11" t="s">
        <v>52</v>
      </c>
      <c r="V128" s="5"/>
      <c r="W128" s="5"/>
      <c r="X128" s="5"/>
      <c r="Y128" s="5"/>
      <c r="Z128" s="5"/>
      <c r="AA128" s="5"/>
      <c r="AB128" s="5"/>
      <c r="AC128" s="5"/>
      <c r="AD128" s="5"/>
      <c r="AE128" s="5"/>
    </row>
    <row r="129" spans="1:31">
      <c r="A129" s="711"/>
      <c r="B129" s="711"/>
      <c r="C129" s="711"/>
      <c r="D129" s="711"/>
      <c r="E129" s="711"/>
      <c r="F129" s="711"/>
      <c r="G129" s="711"/>
      <c r="H129" s="711"/>
      <c r="I129" s="711"/>
      <c r="J129" s="711"/>
      <c r="K129" s="711"/>
      <c r="L129" s="711"/>
      <c r="M129" s="711"/>
      <c r="N129" s="23" t="str">
        <f>'CIAF '!B51</f>
        <v>N/A</v>
      </c>
      <c r="O129" s="23" t="str">
        <f>'CIAF '!C51</f>
        <v>Implementación de las funcionalidades</v>
      </c>
      <c r="P129" s="701">
        <f>'CIAF '!V51</f>
        <v>1</v>
      </c>
      <c r="Q129" s="701">
        <f>'CIAF '!V52</f>
        <v>0</v>
      </c>
      <c r="R129" s="711"/>
      <c r="S129" s="711"/>
      <c r="T129" s="11" t="s">
        <v>52</v>
      </c>
      <c r="U129" s="11" t="s">
        <v>52</v>
      </c>
      <c r="V129" s="5"/>
      <c r="W129" s="5"/>
      <c r="X129" s="5"/>
      <c r="Y129" s="5"/>
      <c r="Z129" s="5"/>
      <c r="AA129" s="5"/>
      <c r="AB129" s="5"/>
      <c r="AC129" s="5"/>
      <c r="AD129" s="5"/>
      <c r="AE129" s="5"/>
    </row>
    <row r="130" spans="1:31">
      <c r="A130" s="711"/>
      <c r="B130" s="711"/>
      <c r="C130" s="711"/>
      <c r="D130" s="711"/>
      <c r="E130" s="711"/>
      <c r="F130" s="712"/>
      <c r="G130" s="712"/>
      <c r="H130" s="712"/>
      <c r="I130" s="712"/>
      <c r="J130" s="712"/>
      <c r="K130" s="712"/>
      <c r="L130" s="712"/>
      <c r="M130" s="712"/>
      <c r="N130" s="23" t="str">
        <f>'CIAF '!B53</f>
        <v>N/A</v>
      </c>
      <c r="O130" s="23" t="str">
        <f>'CIAF '!C53</f>
        <v>Publicación del SIG - Nodo Tierras</v>
      </c>
      <c r="P130" s="701">
        <f>'CIAF '!V53</f>
        <v>1</v>
      </c>
      <c r="Q130" s="701">
        <f>'CIAF '!V54</f>
        <v>0</v>
      </c>
      <c r="R130" s="712"/>
      <c r="S130" s="712"/>
      <c r="T130" s="11" t="s">
        <v>32</v>
      </c>
      <c r="U130" s="11" t="s">
        <v>32</v>
      </c>
      <c r="V130" s="5"/>
      <c r="W130" s="5"/>
      <c r="X130" s="5"/>
      <c r="Y130" s="5"/>
      <c r="Z130" s="5"/>
      <c r="AA130" s="5"/>
      <c r="AB130" s="5"/>
      <c r="AC130" s="5"/>
      <c r="AD130" s="5"/>
      <c r="AE130" s="5"/>
    </row>
    <row r="131" spans="1:31" ht="45">
      <c r="A131" s="711"/>
      <c r="B131" s="711"/>
      <c r="C131" s="711"/>
      <c r="D131" s="711"/>
      <c r="E131" s="711"/>
      <c r="F131" s="716" t="str">
        <f>'CIAF '!A58</f>
        <v>Servicios de asistencia técnica para la Gestión de los recursos GeoGráficos</v>
      </c>
      <c r="G131" s="716" t="str">
        <f>'CIAF '!C58</f>
        <v>NÚMERO</v>
      </c>
      <c r="H131" s="716">
        <f>'CIAF '!D58</f>
        <v>20</v>
      </c>
      <c r="I131" s="716" t="str">
        <f>'CIAF '!E58</f>
        <v>Entidades Asistidas</v>
      </c>
      <c r="J131" s="716" t="str">
        <f>'CIAF '!F58</f>
        <v>Eficacia</v>
      </c>
      <c r="K131" s="716" t="str">
        <f>'CIAF '!G58</f>
        <v>COORDINADORES IDE-APLICACIONES TIG</v>
      </c>
      <c r="L131" s="716">
        <f>'CIAF '!V58</f>
        <v>20</v>
      </c>
      <c r="M131" s="717">
        <f>'CIAF '!V59</f>
        <v>0</v>
      </c>
      <c r="N131" s="72"/>
      <c r="O131" s="72" t="str">
        <f>'CIAF '!C61</f>
        <v>Documento tecnico resultado del fortalecimiento para las Entidades de la ICDE</v>
      </c>
      <c r="P131" s="702"/>
      <c r="Q131" s="702"/>
      <c r="R131" s="722" t="str">
        <f>'CIAF '!G61</f>
        <v>FREDY GUTIERREZ</v>
      </c>
      <c r="S131" s="716" t="str">
        <f>'CIAF '!B58</f>
        <v>OFICINA CIAF</v>
      </c>
      <c r="T131" s="23"/>
      <c r="U131" s="23"/>
      <c r="V131" s="5"/>
      <c r="W131" s="5"/>
      <c r="X131" s="5"/>
      <c r="Y131" s="5"/>
      <c r="Z131" s="5"/>
      <c r="AA131" s="5"/>
      <c r="AB131" s="5"/>
      <c r="AC131" s="5"/>
      <c r="AD131" s="5"/>
      <c r="AE131" s="5"/>
    </row>
    <row r="132" spans="1:31" ht="30">
      <c r="A132" s="711"/>
      <c r="B132" s="711"/>
      <c r="C132" s="711"/>
      <c r="D132" s="711"/>
      <c r="E132" s="711"/>
      <c r="F132" s="711"/>
      <c r="G132" s="711"/>
      <c r="H132" s="711"/>
      <c r="I132" s="711"/>
      <c r="J132" s="711"/>
      <c r="K132" s="711"/>
      <c r="L132" s="711"/>
      <c r="M132" s="711"/>
      <c r="N132" s="23" t="str">
        <f>'CIAF '!B62</f>
        <v>N/A</v>
      </c>
      <c r="O132" s="23" t="str">
        <f>'CIAF '!C62</f>
        <v>Definición de la estructura del documento técnico</v>
      </c>
      <c r="P132" s="701">
        <f>'CIAF '!V62</f>
        <v>1</v>
      </c>
      <c r="Q132" s="701">
        <f>'CIAF '!V63</f>
        <v>0</v>
      </c>
      <c r="R132" s="711"/>
      <c r="S132" s="711"/>
      <c r="T132" s="11" t="s">
        <v>31</v>
      </c>
      <c r="U132" s="11" t="s">
        <v>49</v>
      </c>
      <c r="V132" s="5"/>
      <c r="W132" s="5"/>
      <c r="X132" s="5"/>
      <c r="Y132" s="5"/>
      <c r="Z132" s="5"/>
      <c r="AA132" s="5"/>
      <c r="AB132" s="5"/>
      <c r="AC132" s="5"/>
      <c r="AD132" s="5"/>
      <c r="AE132" s="5"/>
    </row>
    <row r="133" spans="1:31" ht="30">
      <c r="A133" s="711"/>
      <c r="B133" s="711"/>
      <c r="C133" s="711"/>
      <c r="D133" s="711"/>
      <c r="E133" s="711"/>
      <c r="F133" s="711"/>
      <c r="G133" s="711"/>
      <c r="H133" s="711"/>
      <c r="I133" s="711"/>
      <c r="J133" s="711"/>
      <c r="K133" s="711"/>
      <c r="L133" s="711"/>
      <c r="M133" s="711"/>
      <c r="N133" s="23" t="str">
        <f>'CIAF '!B64</f>
        <v>N/A</v>
      </c>
      <c r="O133" s="23" t="str">
        <f>'CIAF '!C64</f>
        <v>Gestiones de transferencia de conocimiento GeoGráfico</v>
      </c>
      <c r="P133" s="701">
        <f>'CIAF '!V64</f>
        <v>1</v>
      </c>
      <c r="Q133" s="701">
        <f>'CIAF '!V65</f>
        <v>0</v>
      </c>
      <c r="R133" s="711"/>
      <c r="S133" s="711"/>
      <c r="T133" s="11" t="s">
        <v>31</v>
      </c>
      <c r="U133" s="11" t="s">
        <v>32</v>
      </c>
      <c r="V133" s="5"/>
      <c r="W133" s="5"/>
      <c r="X133" s="5"/>
      <c r="Y133" s="5"/>
      <c r="Z133" s="5"/>
      <c r="AA133" s="5"/>
      <c r="AB133" s="5"/>
      <c r="AC133" s="5"/>
      <c r="AD133" s="5"/>
      <c r="AE133" s="5"/>
    </row>
    <row r="134" spans="1:31" ht="30">
      <c r="A134" s="711"/>
      <c r="B134" s="711"/>
      <c r="C134" s="711"/>
      <c r="D134" s="711"/>
      <c r="E134" s="711"/>
      <c r="F134" s="711"/>
      <c r="G134" s="711"/>
      <c r="H134" s="711"/>
      <c r="I134" s="711"/>
      <c r="J134" s="711"/>
      <c r="K134" s="711"/>
      <c r="L134" s="711"/>
      <c r="M134" s="711"/>
      <c r="N134" s="23" t="str">
        <f>'CIAF '!B66</f>
        <v>N/A</v>
      </c>
      <c r="O134" s="23" t="str">
        <f>'CIAF '!C66</f>
        <v>Gestión de información GeoGráfica en las entidades de la ICDE</v>
      </c>
      <c r="P134" s="701">
        <f>'CIAF '!V66</f>
        <v>1</v>
      </c>
      <c r="Q134" s="701">
        <f>'CIAF '!V67</f>
        <v>0</v>
      </c>
      <c r="R134" s="711"/>
      <c r="S134" s="711"/>
      <c r="T134" s="11" t="s">
        <v>31</v>
      </c>
      <c r="U134" s="11" t="s">
        <v>32</v>
      </c>
      <c r="V134" s="5"/>
      <c r="W134" s="5"/>
      <c r="X134" s="5"/>
      <c r="Y134" s="5"/>
      <c r="Z134" s="5"/>
      <c r="AA134" s="5"/>
      <c r="AB134" s="5"/>
      <c r="AC134" s="5"/>
      <c r="AD134" s="5"/>
      <c r="AE134" s="5"/>
    </row>
    <row r="135" spans="1:31" ht="30">
      <c r="A135" s="711"/>
      <c r="B135" s="711"/>
      <c r="C135" s="711"/>
      <c r="D135" s="711"/>
      <c r="E135" s="711"/>
      <c r="F135" s="711"/>
      <c r="G135" s="711"/>
      <c r="H135" s="711"/>
      <c r="I135" s="711"/>
      <c r="J135" s="711"/>
      <c r="K135" s="711"/>
      <c r="L135" s="711"/>
      <c r="M135" s="711"/>
      <c r="N135" s="23" t="str">
        <f>'CIAF '!B68</f>
        <v>N/A</v>
      </c>
      <c r="O135" s="23" t="str">
        <f>'CIAF '!C68</f>
        <v>Resultados del componente tecnolóGico desarrollado en las entidades</v>
      </c>
      <c r="P135" s="701">
        <f>'CIAF '!V68</f>
        <v>1</v>
      </c>
      <c r="Q135" s="701">
        <f>'CIAF '!V69</f>
        <v>0</v>
      </c>
      <c r="R135" s="711"/>
      <c r="S135" s="711"/>
      <c r="T135" s="11" t="s">
        <v>31</v>
      </c>
      <c r="U135" s="11" t="s">
        <v>32</v>
      </c>
      <c r="V135" s="5"/>
      <c r="W135" s="5"/>
      <c r="X135" s="5"/>
      <c r="Y135" s="5"/>
      <c r="Z135" s="5"/>
      <c r="AA135" s="5"/>
      <c r="AB135" s="5"/>
      <c r="AC135" s="5"/>
      <c r="AD135" s="5"/>
      <c r="AE135" s="5"/>
    </row>
    <row r="136" spans="1:31" ht="45">
      <c r="A136" s="711"/>
      <c r="B136" s="711"/>
      <c r="C136" s="711"/>
      <c r="D136" s="711"/>
      <c r="E136" s="711"/>
      <c r="F136" s="711"/>
      <c r="G136" s="711"/>
      <c r="H136" s="711"/>
      <c r="I136" s="711"/>
      <c r="J136" s="711"/>
      <c r="K136" s="711"/>
      <c r="L136" s="711"/>
      <c r="M136" s="711"/>
      <c r="N136" s="23" t="str">
        <f>'CIAF '!B70</f>
        <v>N/A</v>
      </c>
      <c r="O136" s="23" t="str">
        <f>'CIAF '!C70</f>
        <v>Proceso de socialización y difusión de los resultados Generados en el marco de la ICDE</v>
      </c>
      <c r="P136" s="701">
        <f>'CIAF '!V70</f>
        <v>1</v>
      </c>
      <c r="Q136" s="701">
        <f>'CIAF '!V71</f>
        <v>0</v>
      </c>
      <c r="R136" s="712"/>
      <c r="S136" s="711"/>
      <c r="T136" s="11" t="s">
        <v>32</v>
      </c>
      <c r="U136" s="11" t="s">
        <v>29</v>
      </c>
      <c r="V136" s="5"/>
      <c r="W136" s="5"/>
      <c r="X136" s="5"/>
      <c r="Y136" s="5"/>
      <c r="Z136" s="5"/>
      <c r="AA136" s="5"/>
      <c r="AB136" s="5"/>
      <c r="AC136" s="5"/>
      <c r="AD136" s="5"/>
      <c r="AE136" s="5"/>
    </row>
    <row r="137" spans="1:31" ht="30">
      <c r="A137" s="711"/>
      <c r="B137" s="711"/>
      <c r="C137" s="711"/>
      <c r="D137" s="711"/>
      <c r="E137" s="711"/>
      <c r="F137" s="711"/>
      <c r="G137" s="711"/>
      <c r="H137" s="711"/>
      <c r="I137" s="711"/>
      <c r="J137" s="711"/>
      <c r="K137" s="711"/>
      <c r="L137" s="711"/>
      <c r="M137" s="711"/>
      <c r="N137" s="72"/>
      <c r="O137" s="72" t="str">
        <f>'CIAF '!C72</f>
        <v>Consultorías desarrolladas en el uso y aplicación de las TIG</v>
      </c>
      <c r="P137" s="72"/>
      <c r="Q137" s="72"/>
      <c r="R137" s="722" t="str">
        <f>'CIAF '!G72</f>
        <v>FREDY MONTEALEGRE</v>
      </c>
      <c r="S137" s="711"/>
      <c r="T137" s="23"/>
      <c r="U137" s="23"/>
      <c r="V137" s="5"/>
      <c r="W137" s="5"/>
      <c r="X137" s="5"/>
      <c r="Y137" s="5"/>
      <c r="Z137" s="5"/>
      <c r="AA137" s="5"/>
      <c r="AB137" s="5"/>
      <c r="AC137" s="5"/>
      <c r="AD137" s="5"/>
      <c r="AE137" s="5"/>
    </row>
    <row r="138" spans="1:31" ht="30">
      <c r="A138" s="711"/>
      <c r="B138" s="711"/>
      <c r="C138" s="711"/>
      <c r="D138" s="711"/>
      <c r="E138" s="711"/>
      <c r="F138" s="711"/>
      <c r="G138" s="711"/>
      <c r="H138" s="711"/>
      <c r="I138" s="711"/>
      <c r="J138" s="711"/>
      <c r="K138" s="711"/>
      <c r="L138" s="711"/>
      <c r="M138" s="711"/>
      <c r="N138" s="23" t="str">
        <f>'CIAF '!B73</f>
        <v>N/A</v>
      </c>
      <c r="O138" s="23" t="str">
        <f>'CIAF '!C73</f>
        <v>Realizar la planificación de la asesoría o consultoría a desarrollar</v>
      </c>
      <c r="P138" s="701">
        <f>'CIAF '!V73</f>
        <v>1</v>
      </c>
      <c r="Q138" s="701">
        <f>'CIAF '!V74</f>
        <v>0</v>
      </c>
      <c r="R138" s="711"/>
      <c r="S138" s="711"/>
      <c r="T138" s="11" t="s">
        <v>28</v>
      </c>
      <c r="U138" s="11" t="s">
        <v>32</v>
      </c>
      <c r="V138" s="5"/>
      <c r="W138" s="5"/>
      <c r="X138" s="5"/>
      <c r="Y138" s="5"/>
      <c r="Z138" s="5"/>
      <c r="AA138" s="5"/>
      <c r="AB138" s="5"/>
      <c r="AC138" s="5"/>
      <c r="AD138" s="5"/>
      <c r="AE138" s="5"/>
    </row>
    <row r="139" spans="1:31" ht="30">
      <c r="A139" s="711"/>
      <c r="B139" s="711"/>
      <c r="C139" s="711"/>
      <c r="D139" s="711"/>
      <c r="E139" s="711"/>
      <c r="F139" s="711"/>
      <c r="G139" s="711"/>
      <c r="H139" s="711"/>
      <c r="I139" s="711"/>
      <c r="J139" s="711"/>
      <c r="K139" s="711"/>
      <c r="L139" s="711"/>
      <c r="M139" s="711"/>
      <c r="N139" s="23" t="str">
        <f>'CIAF '!B75</f>
        <v>N/A</v>
      </c>
      <c r="O139" s="23" t="str">
        <f>'CIAF '!C75</f>
        <v>Ejecutar el plan de Gestión de la asesoría o consultoría</v>
      </c>
      <c r="P139" s="701">
        <f>'CIAF '!V75</f>
        <v>0.99999999999999989</v>
      </c>
      <c r="Q139" s="701">
        <f>'CIAF '!V76</f>
        <v>0</v>
      </c>
      <c r="R139" s="711"/>
      <c r="S139" s="711"/>
      <c r="T139" s="11" t="s">
        <v>31</v>
      </c>
      <c r="U139" s="11" t="s">
        <v>29</v>
      </c>
      <c r="V139" s="5"/>
      <c r="W139" s="5"/>
      <c r="X139" s="5"/>
      <c r="Y139" s="5"/>
      <c r="Z139" s="5"/>
      <c r="AA139" s="5"/>
      <c r="AB139" s="5"/>
      <c r="AC139" s="5"/>
      <c r="AD139" s="5"/>
      <c r="AE139" s="5"/>
    </row>
    <row r="140" spans="1:31" ht="45">
      <c r="A140" s="711"/>
      <c r="B140" s="711"/>
      <c r="C140" s="711"/>
      <c r="D140" s="711"/>
      <c r="E140" s="711"/>
      <c r="F140" s="711"/>
      <c r="G140" s="711"/>
      <c r="H140" s="711"/>
      <c r="I140" s="711"/>
      <c r="J140" s="711"/>
      <c r="K140" s="711"/>
      <c r="L140" s="711"/>
      <c r="M140" s="711"/>
      <c r="N140" s="23" t="str">
        <f>'CIAF '!B77</f>
        <v>N/A</v>
      </c>
      <c r="O140" s="23" t="str">
        <f>'CIAF '!C77</f>
        <v>Generar informe de resultados, mediciones de impacto y lecciones aprendidas</v>
      </c>
      <c r="P140" s="701">
        <f>'CIAF '!V77</f>
        <v>1</v>
      </c>
      <c r="Q140" s="701">
        <f>'CIAF '!V78</f>
        <v>0</v>
      </c>
      <c r="R140" s="711"/>
      <c r="S140" s="711"/>
      <c r="T140" s="11" t="s">
        <v>31</v>
      </c>
      <c r="U140" s="11" t="s">
        <v>29</v>
      </c>
      <c r="V140" s="5"/>
      <c r="W140" s="5"/>
      <c r="X140" s="5"/>
      <c r="Y140" s="5"/>
      <c r="Z140" s="5"/>
      <c r="AA140" s="5"/>
      <c r="AB140" s="5"/>
      <c r="AC140" s="5"/>
      <c r="AD140" s="5"/>
      <c r="AE140" s="5"/>
    </row>
    <row r="141" spans="1:31" ht="45">
      <c r="A141" s="711"/>
      <c r="B141" s="711"/>
      <c r="C141" s="711"/>
      <c r="D141" s="711"/>
      <c r="E141" s="711"/>
      <c r="F141" s="712"/>
      <c r="G141" s="712"/>
      <c r="H141" s="712"/>
      <c r="I141" s="712"/>
      <c r="J141" s="712"/>
      <c r="K141" s="712"/>
      <c r="L141" s="712"/>
      <c r="M141" s="712"/>
      <c r="N141" s="23" t="str">
        <f>'CIAF '!B79</f>
        <v>N/A</v>
      </c>
      <c r="O141" s="23" t="str">
        <f>'CIAF '!C79</f>
        <v>Realizar procesos de socialización y difusión de los resultados Generados por la asesoría o consultoria</v>
      </c>
      <c r="P141" s="701">
        <f>'CIAF '!V79</f>
        <v>1</v>
      </c>
      <c r="Q141" s="701">
        <f>'CIAF '!V80</f>
        <v>0</v>
      </c>
      <c r="R141" s="712"/>
      <c r="S141" s="712"/>
      <c r="T141" s="11" t="s">
        <v>50</v>
      </c>
      <c r="U141" s="11" t="s">
        <v>29</v>
      </c>
      <c r="V141" s="5"/>
      <c r="W141" s="5"/>
      <c r="X141" s="5"/>
      <c r="Y141" s="5"/>
      <c r="Z141" s="5"/>
      <c r="AA141" s="5"/>
      <c r="AB141" s="5"/>
      <c r="AC141" s="5"/>
      <c r="AD141" s="5"/>
      <c r="AE141" s="5"/>
    </row>
    <row r="142" spans="1:31" ht="45">
      <c r="A142" s="711"/>
      <c r="B142" s="711"/>
      <c r="C142" s="711"/>
      <c r="D142" s="711"/>
      <c r="E142" s="711"/>
      <c r="F142" s="716" t="str">
        <f>'CIAF '!A84</f>
        <v>Documentos normativos</v>
      </c>
      <c r="G142" s="716" t="str">
        <f>'CIAF '!C84</f>
        <v>NÚMERO</v>
      </c>
      <c r="H142" s="716">
        <f>'CIAF '!D84</f>
        <v>2</v>
      </c>
      <c r="I142" s="716" t="str">
        <f>'CIAF '!E84</f>
        <v>Documentos normativos elaborados y socializados</v>
      </c>
      <c r="J142" s="716" t="str">
        <f>'CIAF '!F84</f>
        <v>Eficacia</v>
      </c>
      <c r="K142" s="716" t="str">
        <f>'CIAF '!G84</f>
        <v>FREDY GUTIERREZ</v>
      </c>
      <c r="L142" s="717">
        <f>'CIAF '!V84</f>
        <v>2</v>
      </c>
      <c r="M142" s="717">
        <f>'CIAF '!V85</f>
        <v>0</v>
      </c>
      <c r="N142" s="23" t="str">
        <f>'CIAF '!B87</f>
        <v>N/A</v>
      </c>
      <c r="O142" s="23" t="str">
        <f>'CIAF '!C87</f>
        <v>Realizar el análisis del estado actual de los documentos normativos para la Gestión de los recursos GeoGráficos</v>
      </c>
      <c r="P142" s="701">
        <f>'CIAF '!V87</f>
        <v>1</v>
      </c>
      <c r="Q142" s="701">
        <f>'CIAF '!V88</f>
        <v>0</v>
      </c>
      <c r="R142" s="23">
        <f>'CIAF '!G87</f>
        <v>0</v>
      </c>
      <c r="S142" s="23"/>
      <c r="T142" s="11" t="s">
        <v>31</v>
      </c>
      <c r="U142" s="11" t="s">
        <v>50</v>
      </c>
      <c r="V142" s="5"/>
      <c r="W142" s="5"/>
      <c r="X142" s="5"/>
      <c r="Y142" s="5"/>
      <c r="Z142" s="5"/>
      <c r="AA142" s="5"/>
      <c r="AB142" s="5"/>
      <c r="AC142" s="5"/>
      <c r="AD142" s="5"/>
      <c r="AE142" s="5"/>
    </row>
    <row r="143" spans="1:31" ht="30">
      <c r="A143" s="711"/>
      <c r="B143" s="711"/>
      <c r="C143" s="711"/>
      <c r="D143" s="711"/>
      <c r="E143" s="711"/>
      <c r="F143" s="711"/>
      <c r="G143" s="711"/>
      <c r="H143" s="711"/>
      <c r="I143" s="711"/>
      <c r="J143" s="711"/>
      <c r="K143" s="711"/>
      <c r="L143" s="711"/>
      <c r="M143" s="711"/>
      <c r="N143" s="23" t="str">
        <f>'CIAF '!B89</f>
        <v>N/A</v>
      </c>
      <c r="O143" s="23" t="str">
        <f>'CIAF '!C89</f>
        <v>Desarrollar o actualizar los documentos normativos</v>
      </c>
      <c r="P143" s="701">
        <f>'CIAF '!V89</f>
        <v>1.0000000000000002</v>
      </c>
      <c r="Q143" s="701">
        <f>'CIAF '!V90</f>
        <v>0</v>
      </c>
      <c r="R143" s="23">
        <f>'CIAF '!G89</f>
        <v>0</v>
      </c>
      <c r="S143" s="23"/>
      <c r="T143" s="11" t="s">
        <v>30</v>
      </c>
      <c r="U143" s="11" t="s">
        <v>52</v>
      </c>
      <c r="V143" s="5"/>
      <c r="W143" s="5"/>
      <c r="X143" s="5"/>
      <c r="Y143" s="5"/>
      <c r="Z143" s="5"/>
      <c r="AA143" s="5"/>
      <c r="AB143" s="5"/>
      <c r="AC143" s="5"/>
      <c r="AD143" s="5"/>
      <c r="AE143" s="5"/>
    </row>
    <row r="144" spans="1:31" ht="30">
      <c r="A144" s="711"/>
      <c r="B144" s="711"/>
      <c r="C144" s="711"/>
      <c r="D144" s="711"/>
      <c r="E144" s="711"/>
      <c r="F144" s="711"/>
      <c r="G144" s="711"/>
      <c r="H144" s="711"/>
      <c r="I144" s="711"/>
      <c r="J144" s="711"/>
      <c r="K144" s="711"/>
      <c r="L144" s="711"/>
      <c r="M144" s="711"/>
      <c r="N144" s="23" t="str">
        <f>'CIAF '!B91</f>
        <v>N/A</v>
      </c>
      <c r="O144" s="23" t="str">
        <f>'CIAF '!C91</f>
        <v>Estructurar a nivel pedaGóGico los documentos normativos</v>
      </c>
      <c r="P144" s="701">
        <f>'CIAF '!V91</f>
        <v>1.0000000000000002</v>
      </c>
      <c r="Q144" s="701">
        <f>'CIAF '!V92</f>
        <v>0</v>
      </c>
      <c r="R144" s="23">
        <f>'CIAF '!G91</f>
        <v>0</v>
      </c>
      <c r="S144" s="23"/>
      <c r="T144" s="11" t="s">
        <v>49</v>
      </c>
      <c r="U144" s="11" t="s">
        <v>32</v>
      </c>
      <c r="V144" s="5"/>
      <c r="W144" s="5"/>
      <c r="X144" s="5"/>
      <c r="Y144" s="5"/>
      <c r="Z144" s="5"/>
      <c r="AA144" s="5"/>
      <c r="AB144" s="5"/>
      <c r="AC144" s="5"/>
      <c r="AD144" s="5"/>
      <c r="AE144" s="5"/>
    </row>
    <row r="145" spans="1:31" ht="30">
      <c r="A145" s="712"/>
      <c r="B145" s="712"/>
      <c r="C145" s="712"/>
      <c r="D145" s="712"/>
      <c r="E145" s="712"/>
      <c r="F145" s="712"/>
      <c r="G145" s="712"/>
      <c r="H145" s="712"/>
      <c r="I145" s="712"/>
      <c r="J145" s="712"/>
      <c r="K145" s="712"/>
      <c r="L145" s="712"/>
      <c r="M145" s="712"/>
      <c r="N145" s="23" t="str">
        <f>'CIAF '!B93</f>
        <v>N/A</v>
      </c>
      <c r="O145" s="23" t="str">
        <f>'CIAF '!C93</f>
        <v>Realizar procesos de socialización y difusión</v>
      </c>
      <c r="P145" s="701">
        <f>'CIAF '!V93</f>
        <v>1</v>
      </c>
      <c r="Q145" s="701">
        <f>'CIAF '!V94</f>
        <v>0</v>
      </c>
      <c r="R145" s="23">
        <f>'CIAF '!G93</f>
        <v>0</v>
      </c>
      <c r="S145" s="23"/>
      <c r="T145" s="11" t="s">
        <v>32</v>
      </c>
      <c r="U145" s="11" t="s">
        <v>29</v>
      </c>
      <c r="V145" s="5"/>
      <c r="W145" s="5"/>
      <c r="X145" s="5"/>
      <c r="Y145" s="5"/>
      <c r="Z145" s="5"/>
      <c r="AA145" s="5"/>
      <c r="AB145" s="5"/>
      <c r="AC145" s="5"/>
      <c r="AD145" s="5"/>
      <c r="AE145" s="5"/>
    </row>
    <row r="146" spans="1:31" ht="45">
      <c r="A146" s="722" t="str">
        <f>ODM!F2</f>
        <v>DIFUSIÓN Y COMERCIALIZACIÓN</v>
      </c>
      <c r="B146" s="716" t="str">
        <f>ODM!C5</f>
        <v>Facilitar y promover el acceso a los trámites, servicios e información GeoGráfica que produce el instituto, racionalizando y optimizando el uso de recursos.</v>
      </c>
      <c r="C146" s="716" t="str">
        <f>ODM!L5</f>
        <v xml:space="preserve">Diversificar y dinamizar la oferta de productos y servicios del portafolio  institucional     
</v>
      </c>
      <c r="D146" s="716" t="str">
        <f>ODM!C7</f>
        <v xml:space="preserve">1. Gestión con valores para resultados 2. Información y Comunicación </v>
      </c>
      <c r="E146" s="716" t="str">
        <f>ODM!L7</f>
        <v xml:space="preserve">1. Política Planeación institucional 2. Política Gestión presupuestal y eficiencia del Gasto público. 3. Política SeGuimiento y evaluación del desempeño institucional 4.Participación ciudadana en la Gestión pública. 5. Transparencia, acceso a la información pública y lucha contra la corrupción. 6. Politica de servicio al ciudadano. </v>
      </c>
      <c r="F146" s="716" t="str">
        <f>ODM!A9</f>
        <v xml:space="preserve">Documentos de Lineamientos Técnicos </v>
      </c>
      <c r="G146" s="715" t="str">
        <f>ODM!C9</f>
        <v>Porcentaje</v>
      </c>
      <c r="H146" s="714">
        <f>ODM!D9</f>
        <v>1</v>
      </c>
      <c r="I146" s="715" t="str">
        <f>ODM!E9</f>
        <v>Porcentaje avance de los documentos de lineamientos técnicos realizados</v>
      </c>
      <c r="J146" s="715" t="str">
        <f>ODM!F9</f>
        <v>Eficacia</v>
      </c>
      <c r="K146" s="715" t="str">
        <f>ODM!G9</f>
        <v>Oficina de Difusion y Mercadeo</v>
      </c>
      <c r="L146" s="714">
        <f>ODM!V9</f>
        <v>1</v>
      </c>
      <c r="M146" s="714">
        <f>ODM!V10</f>
        <v>0</v>
      </c>
      <c r="N146" s="715" t="str">
        <f>ODM!B12</f>
        <v>N/A</v>
      </c>
      <c r="O146" s="10" t="str">
        <f>ODM!C12</f>
        <v xml:space="preserve">Realizar uno (1) estudio de oferta y demanda de los productos y servicios priorizados por la Entidad. </v>
      </c>
      <c r="P146" s="701">
        <f>ODM!V12</f>
        <v>1</v>
      </c>
      <c r="Q146" s="701">
        <f>ODM!V13</f>
        <v>0</v>
      </c>
      <c r="R146" s="10" t="str">
        <f>ODM!G12</f>
        <v>Oficina de Difusion y Mercadeo</v>
      </c>
      <c r="S146" s="716" t="str">
        <f>ODM!B9</f>
        <v>Oficina de Difusión y Mercadeo</v>
      </c>
      <c r="T146" s="11" t="s">
        <v>30</v>
      </c>
      <c r="U146" s="11" t="s">
        <v>52</v>
      </c>
      <c r="V146" s="5"/>
      <c r="W146" s="5"/>
      <c r="X146" s="5"/>
      <c r="Y146" s="5"/>
      <c r="Z146" s="5"/>
      <c r="AA146" s="5"/>
      <c r="AB146" s="5"/>
      <c r="AC146" s="5"/>
      <c r="AD146" s="5"/>
      <c r="AE146" s="5"/>
    </row>
    <row r="147" spans="1:31" ht="30">
      <c r="A147" s="711"/>
      <c r="B147" s="711"/>
      <c r="C147" s="711"/>
      <c r="D147" s="711"/>
      <c r="E147" s="711"/>
      <c r="F147" s="711"/>
      <c r="G147" s="711"/>
      <c r="H147" s="711"/>
      <c r="I147" s="711"/>
      <c r="J147" s="711"/>
      <c r="K147" s="711"/>
      <c r="L147" s="711"/>
      <c r="M147" s="711"/>
      <c r="N147" s="711"/>
      <c r="O147" s="10" t="str">
        <f>ODM!C14</f>
        <v>Actualizar, ejecutar y monitorear el plan de mercadeo de la Entidad.</v>
      </c>
      <c r="P147" s="701">
        <f>ODM!V14</f>
        <v>0.99999999999999989</v>
      </c>
      <c r="Q147" s="701">
        <f>ODM!V15</f>
        <v>0</v>
      </c>
      <c r="R147" s="10" t="str">
        <f>ODM!G14</f>
        <v>Oficina de Difusion y Mercadeo</v>
      </c>
      <c r="S147" s="711"/>
      <c r="T147" s="11" t="s">
        <v>28</v>
      </c>
      <c r="U147" s="11" t="s">
        <v>29</v>
      </c>
      <c r="V147" s="5"/>
      <c r="W147" s="5"/>
      <c r="X147" s="5"/>
      <c r="Y147" s="5"/>
      <c r="Z147" s="5"/>
      <c r="AA147" s="5"/>
      <c r="AB147" s="5"/>
      <c r="AC147" s="5"/>
      <c r="AD147" s="5"/>
      <c r="AE147" s="5"/>
    </row>
    <row r="148" spans="1:31" ht="45">
      <c r="A148" s="711"/>
      <c r="B148" s="711"/>
      <c r="C148" s="711"/>
      <c r="D148" s="711"/>
      <c r="E148" s="711"/>
      <c r="F148" s="711"/>
      <c r="G148" s="711"/>
      <c r="H148" s="711"/>
      <c r="I148" s="711"/>
      <c r="J148" s="711"/>
      <c r="K148" s="711"/>
      <c r="L148" s="711"/>
      <c r="M148" s="711"/>
      <c r="N148" s="711"/>
      <c r="O148" s="10" t="str">
        <f>ODM!C16</f>
        <v>Rediseñar y mantener actualizado el catáloGo de productos y servicios de la Entidad.</v>
      </c>
      <c r="P148" s="701">
        <f>ODM!V16</f>
        <v>0.99999999999999989</v>
      </c>
      <c r="Q148" s="701">
        <f>ODM!V17</f>
        <v>0</v>
      </c>
      <c r="R148" s="10" t="str">
        <f>ODM!G16</f>
        <v>Oficina de Difusion y Mercadeo</v>
      </c>
      <c r="S148" s="711"/>
      <c r="T148" s="11" t="s">
        <v>28</v>
      </c>
      <c r="U148" s="11" t="s">
        <v>29</v>
      </c>
      <c r="V148" s="5"/>
      <c r="W148" s="5"/>
      <c r="X148" s="5"/>
      <c r="Y148" s="5"/>
      <c r="Z148" s="5"/>
      <c r="AA148" s="5"/>
      <c r="AB148" s="5"/>
      <c r="AC148" s="5"/>
      <c r="AD148" s="5"/>
      <c r="AE148" s="5"/>
    </row>
    <row r="149" spans="1:31" ht="45">
      <c r="A149" s="711"/>
      <c r="B149" s="711"/>
      <c r="C149" s="711"/>
      <c r="D149" s="711"/>
      <c r="E149" s="711"/>
      <c r="F149" s="711"/>
      <c r="G149" s="711"/>
      <c r="H149" s="711"/>
      <c r="I149" s="711"/>
      <c r="J149" s="711"/>
      <c r="K149" s="711"/>
      <c r="L149" s="711"/>
      <c r="M149" s="711"/>
      <c r="N149" s="711"/>
      <c r="O149" s="10" t="str">
        <f>ODM!C18</f>
        <v>Implementar un (1) sistema de customer relatiónship manaGement - (CRM) de clientes de la Entidad.</v>
      </c>
      <c r="P149" s="701">
        <f>ODM!V18</f>
        <v>0.99999999999999989</v>
      </c>
      <c r="Q149" s="701">
        <f>ODM!V19</f>
        <v>0</v>
      </c>
      <c r="R149" s="10" t="str">
        <f>ODM!G18</f>
        <v>Oficina de Difusion y Mercadeo
Oficina de Informatica</v>
      </c>
      <c r="S149" s="711"/>
      <c r="T149" s="11" t="s">
        <v>31</v>
      </c>
      <c r="U149" s="11" t="s">
        <v>29</v>
      </c>
      <c r="V149" s="5"/>
      <c r="W149" s="5"/>
      <c r="X149" s="5"/>
      <c r="Y149" s="5"/>
      <c r="Z149" s="5"/>
      <c r="AA149" s="5"/>
      <c r="AB149" s="5"/>
      <c r="AC149" s="5"/>
      <c r="AD149" s="5"/>
      <c r="AE149" s="5"/>
    </row>
    <row r="150" spans="1:31" ht="45">
      <c r="A150" s="711"/>
      <c r="B150" s="711"/>
      <c r="C150" s="711"/>
      <c r="D150" s="711"/>
      <c r="E150" s="711"/>
      <c r="F150" s="712"/>
      <c r="G150" s="712"/>
      <c r="H150" s="712"/>
      <c r="I150" s="712"/>
      <c r="J150" s="712"/>
      <c r="K150" s="712"/>
      <c r="L150" s="712"/>
      <c r="M150" s="712"/>
      <c r="N150" s="712"/>
      <c r="O150" s="10" t="str">
        <f>ODM!C20</f>
        <v>Formular un modelo de distribución de productos y servicios en diferentes plataformas on-line  multicanal.</v>
      </c>
      <c r="P150" s="701">
        <f>ODM!V20</f>
        <v>1</v>
      </c>
      <c r="Q150" s="701">
        <f>ODM!V21</f>
        <v>0</v>
      </c>
      <c r="R150" s="10" t="str">
        <f>ODM!G20</f>
        <v>Oficina de Difusion y Mercadeo</v>
      </c>
      <c r="S150" s="712"/>
      <c r="T150" s="11" t="s">
        <v>31</v>
      </c>
      <c r="U150" s="11" t="s">
        <v>29</v>
      </c>
      <c r="V150" s="5"/>
      <c r="W150" s="5"/>
      <c r="X150" s="5"/>
      <c r="Y150" s="5"/>
      <c r="Z150" s="5"/>
      <c r="AA150" s="5"/>
      <c r="AB150" s="5"/>
      <c r="AC150" s="5"/>
      <c r="AD150" s="5"/>
      <c r="AE150" s="5"/>
    </row>
    <row r="151" spans="1:31" ht="60">
      <c r="A151" s="711"/>
      <c r="B151" s="711"/>
      <c r="C151" s="711"/>
      <c r="D151" s="711"/>
      <c r="E151" s="711"/>
      <c r="F151" s="716" t="str">
        <f>ODM!A25</f>
        <v>Servicios de Información Implementados</v>
      </c>
      <c r="G151" s="715" t="str">
        <f>ODM!C25</f>
        <v>Porcentaje</v>
      </c>
      <c r="H151" s="714">
        <f>ODM!D25</f>
        <v>1</v>
      </c>
      <c r="I151" s="715" t="str">
        <f>ODM!E25</f>
        <v>Porcentaje de servicios de información implementados</v>
      </c>
      <c r="J151" s="715" t="str">
        <f>ODM!F25</f>
        <v>Eficacia</v>
      </c>
      <c r="K151" s="715" t="str">
        <f>ODM!G25</f>
        <v>Oficina de Difusion y Mercadeo</v>
      </c>
      <c r="L151" s="714">
        <f>ODM!V25</f>
        <v>0.99999999999999989</v>
      </c>
      <c r="M151" s="714">
        <f>ODM!V26</f>
        <v>0</v>
      </c>
      <c r="N151" s="10" t="str">
        <f>ODM!B28</f>
        <v>N/A</v>
      </c>
      <c r="O151" s="23" t="str">
        <f>ODM!C28</f>
        <v>Diseñar y ejecutar un plan para el desarrollo de estrateGias de marketinG diGital y de atención a los ciudadanos y Grupos de interes.</v>
      </c>
      <c r="P151" s="701">
        <f>ODM!V28</f>
        <v>0.99999999999999989</v>
      </c>
      <c r="Q151" s="701">
        <f>ODM!V29</f>
        <v>0</v>
      </c>
      <c r="R151" s="10" t="str">
        <f>ODM!G28</f>
        <v>Oficina de Difusion y Mercadeo</v>
      </c>
      <c r="S151" s="716" t="str">
        <f>ODM!B25</f>
        <v>Oficina de Difusión y Mercadeo</v>
      </c>
      <c r="T151" s="11" t="s">
        <v>28</v>
      </c>
      <c r="U151" s="11" t="s">
        <v>29</v>
      </c>
      <c r="V151" s="5"/>
      <c r="W151" s="5"/>
      <c r="X151" s="5"/>
      <c r="Y151" s="5"/>
      <c r="Z151" s="5"/>
      <c r="AA151" s="5"/>
      <c r="AB151" s="5"/>
      <c r="AC151" s="5"/>
      <c r="AD151" s="5"/>
      <c r="AE151" s="5"/>
    </row>
    <row r="152" spans="1:31" ht="60">
      <c r="A152" s="711"/>
      <c r="B152" s="711"/>
      <c r="C152" s="711"/>
      <c r="D152" s="711"/>
      <c r="E152" s="711"/>
      <c r="F152" s="711"/>
      <c r="G152" s="711"/>
      <c r="H152" s="711"/>
      <c r="I152" s="711"/>
      <c r="J152" s="711"/>
      <c r="K152" s="711"/>
      <c r="L152" s="711"/>
      <c r="M152" s="711"/>
      <c r="N152" s="10" t="str">
        <f>ODM!B30</f>
        <v>N/A</v>
      </c>
      <c r="O152" s="23" t="str">
        <f>ODM!C30</f>
        <v>Diseñar y ejecutar dos (2) campañas de comunicación en medios diGitales</v>
      </c>
      <c r="P152" s="701">
        <f>ODM!V30</f>
        <v>1</v>
      </c>
      <c r="Q152" s="701">
        <f>ODM!V31</f>
        <v>0</v>
      </c>
      <c r="R152" s="10" t="str">
        <f>ODM!G30</f>
        <v>Oficina de Difusion y Mercadeo
Comunicaciones
Oficina de Informatica</v>
      </c>
      <c r="S152" s="711"/>
      <c r="T152" s="11" t="s">
        <v>28</v>
      </c>
      <c r="U152" s="11" t="s">
        <v>29</v>
      </c>
      <c r="V152" s="5"/>
      <c r="W152" s="5"/>
      <c r="X152" s="5"/>
      <c r="Y152" s="5"/>
      <c r="Z152" s="5"/>
      <c r="AA152" s="5"/>
      <c r="AB152" s="5"/>
      <c r="AC152" s="5"/>
      <c r="AD152" s="5"/>
      <c r="AE152" s="5"/>
    </row>
    <row r="153" spans="1:31" ht="60">
      <c r="A153" s="711"/>
      <c r="B153" s="711"/>
      <c r="C153" s="711"/>
      <c r="D153" s="711"/>
      <c r="E153" s="711"/>
      <c r="F153" s="711"/>
      <c r="G153" s="711"/>
      <c r="H153" s="711"/>
      <c r="I153" s="711"/>
      <c r="J153" s="711"/>
      <c r="K153" s="711"/>
      <c r="L153" s="711"/>
      <c r="M153" s="711"/>
      <c r="N153" s="10" t="str">
        <f>ODM!B32</f>
        <v>N/A</v>
      </c>
      <c r="O153" s="23" t="str">
        <f>ODM!C32</f>
        <v>Diseñar una (1) aplicación móvil (apps); de la informacion GeoGráfica a nivel nacional, teniendo en cuenta las prioridades de la entidad.</v>
      </c>
      <c r="P153" s="701">
        <f>ODM!V32</f>
        <v>1</v>
      </c>
      <c r="Q153" s="701">
        <f>ODM!V33</f>
        <v>0</v>
      </c>
      <c r="R153" s="10" t="str">
        <f>ODM!G32</f>
        <v>Oficina de Difusion y Mercadeo
Área Técnica</v>
      </c>
      <c r="S153" s="711"/>
      <c r="T153" s="11" t="s">
        <v>31</v>
      </c>
      <c r="U153" s="11" t="s">
        <v>29</v>
      </c>
      <c r="V153" s="5"/>
      <c r="W153" s="5"/>
      <c r="X153" s="5"/>
      <c r="Y153" s="5"/>
      <c r="Z153" s="5"/>
      <c r="AA153" s="5"/>
      <c r="AB153" s="5"/>
      <c r="AC153" s="5"/>
      <c r="AD153" s="5"/>
      <c r="AE153" s="5"/>
    </row>
    <row r="154" spans="1:31" ht="75">
      <c r="A154" s="711"/>
      <c r="B154" s="711"/>
      <c r="C154" s="711"/>
      <c r="D154" s="711"/>
      <c r="E154" s="711"/>
      <c r="F154" s="711"/>
      <c r="G154" s="711"/>
      <c r="H154" s="711"/>
      <c r="I154" s="711"/>
      <c r="J154" s="711"/>
      <c r="K154" s="711"/>
      <c r="L154" s="711"/>
      <c r="M154" s="711"/>
      <c r="N154" s="10" t="str">
        <f>ODM!B34</f>
        <v>N/A</v>
      </c>
      <c r="O154" s="23" t="str">
        <f>ODM!C34</f>
        <v>Desarrollar cuatro (4) contenidos de realidad aumentada en el Museo Nacional de GeoGrafía y CartoGrafía y realizar el recorrido virtual del Museo Nacional de Suelos.</v>
      </c>
      <c r="P154" s="701">
        <f>ODM!V34</f>
        <v>1</v>
      </c>
      <c r="Q154" s="701">
        <f>ODM!V35</f>
        <v>0</v>
      </c>
      <c r="R154" s="10" t="str">
        <f>ODM!G34</f>
        <v>Oficina de Difusion y Mercadeo
Oficina de Informatica
Área Técnica</v>
      </c>
      <c r="S154" s="711"/>
      <c r="T154" s="11" t="s">
        <v>30</v>
      </c>
      <c r="U154" s="11" t="s">
        <v>29</v>
      </c>
      <c r="V154" s="5"/>
      <c r="W154" s="5"/>
      <c r="X154" s="5"/>
      <c r="Y154" s="5"/>
      <c r="Z154" s="5"/>
      <c r="AA154" s="5"/>
      <c r="AB154" s="5"/>
      <c r="AC154" s="5"/>
      <c r="AD154" s="5"/>
      <c r="AE154" s="5"/>
    </row>
    <row r="155" spans="1:31" ht="45">
      <c r="A155" s="711"/>
      <c r="B155" s="711"/>
      <c r="C155" s="711"/>
      <c r="D155" s="711"/>
      <c r="E155" s="711"/>
      <c r="F155" s="711"/>
      <c r="G155" s="711"/>
      <c r="H155" s="711"/>
      <c r="I155" s="711"/>
      <c r="J155" s="711"/>
      <c r="K155" s="711"/>
      <c r="L155" s="711"/>
      <c r="M155" s="711"/>
      <c r="N155" s="10" t="str">
        <f>ODM!B36</f>
        <v>N/A</v>
      </c>
      <c r="O155" s="23" t="str">
        <f>ODM!C36</f>
        <v>Implementar la II Fase de la tienda virtual para incorporar otros productos y servicios en linea para los ciudadanos.</v>
      </c>
      <c r="P155" s="701">
        <f>ODM!V36</f>
        <v>0.99999999999999989</v>
      </c>
      <c r="Q155" s="701">
        <f>ODM!V37</f>
        <v>0</v>
      </c>
      <c r="R155" s="10" t="str">
        <f>ODM!G36</f>
        <v>Oficina de Difusion y Mercadeo
Oficina de Informatica</v>
      </c>
      <c r="S155" s="711"/>
      <c r="T155" s="11" t="s">
        <v>28</v>
      </c>
      <c r="U155" s="11" t="s">
        <v>29</v>
      </c>
      <c r="V155" s="5"/>
      <c r="W155" s="5"/>
      <c r="X155" s="5"/>
      <c r="Y155" s="5"/>
      <c r="Z155" s="5"/>
      <c r="AA155" s="5"/>
      <c r="AB155" s="5"/>
      <c r="AC155" s="5"/>
      <c r="AD155" s="5"/>
      <c r="AE155" s="5"/>
    </row>
    <row r="156" spans="1:31" ht="90">
      <c r="A156" s="711"/>
      <c r="B156" s="711"/>
      <c r="C156" s="711"/>
      <c r="D156" s="711"/>
      <c r="E156" s="711"/>
      <c r="F156" s="711"/>
      <c r="G156" s="711"/>
      <c r="H156" s="711"/>
      <c r="I156" s="711"/>
      <c r="J156" s="711"/>
      <c r="K156" s="711"/>
      <c r="L156" s="711"/>
      <c r="M156" s="711"/>
      <c r="N156" s="10" t="str">
        <f>ODM!B38</f>
        <v>N/A</v>
      </c>
      <c r="O156" s="23" t="str">
        <f>ODM!C38</f>
        <v>Diseñar y poner a disposición de los ciudadanos seis (6) contenidos diGitales (infoGrafías, boletines virtuales, webinar, foros virtuales, entre otros) de conformidad con las prioridades de la entidad.</v>
      </c>
      <c r="P156" s="701">
        <f>ODM!V38</f>
        <v>1</v>
      </c>
      <c r="Q156" s="701">
        <f>ODM!V39</f>
        <v>0</v>
      </c>
      <c r="R156" s="10" t="str">
        <f>ODM!G38</f>
        <v>Oficina de Difusion y Mercadeo
Comunicaciones</v>
      </c>
      <c r="S156" s="711"/>
      <c r="T156" s="11" t="s">
        <v>30</v>
      </c>
      <c r="U156" s="11" t="s">
        <v>29</v>
      </c>
      <c r="V156" s="5"/>
      <c r="W156" s="5"/>
      <c r="X156" s="5"/>
      <c r="Y156" s="5"/>
      <c r="Z156" s="5"/>
      <c r="AA156" s="5"/>
      <c r="AB156" s="5"/>
      <c r="AC156" s="5"/>
      <c r="AD156" s="5"/>
      <c r="AE156" s="5"/>
    </row>
    <row r="157" spans="1:31" ht="75">
      <c r="A157" s="711"/>
      <c r="B157" s="711"/>
      <c r="C157" s="711"/>
      <c r="D157" s="711"/>
      <c r="E157" s="711"/>
      <c r="F157" s="711"/>
      <c r="G157" s="711"/>
      <c r="H157" s="711"/>
      <c r="I157" s="711"/>
      <c r="J157" s="711"/>
      <c r="K157" s="711"/>
      <c r="L157" s="711"/>
      <c r="M157" s="711"/>
      <c r="N157" s="10" t="str">
        <f>ODM!B40</f>
        <v>N/A</v>
      </c>
      <c r="O157" s="23" t="str">
        <f>ODM!C40</f>
        <v>Diseñar una (1) publicación con contenido transmedia (realidad aumentada, anaGlifos, complementada con la web) relacionadas con las prioridades y/o politicas de la Entidad.</v>
      </c>
      <c r="P157" s="701">
        <f>ODM!V40</f>
        <v>1</v>
      </c>
      <c r="Q157" s="701">
        <f>ODM!V41</f>
        <v>0</v>
      </c>
      <c r="R157" s="10" t="str">
        <f>ODM!G40</f>
        <v>Oficina de Difusion y Mercadeo
Área Técnica</v>
      </c>
      <c r="S157" s="711"/>
      <c r="T157" s="11" t="s">
        <v>49</v>
      </c>
      <c r="U157" s="11" t="s">
        <v>29</v>
      </c>
      <c r="V157" s="5"/>
      <c r="W157" s="5"/>
      <c r="X157" s="5"/>
      <c r="Y157" s="5"/>
      <c r="Z157" s="5"/>
      <c r="AA157" s="5"/>
      <c r="AB157" s="5"/>
      <c r="AC157" s="5"/>
      <c r="AD157" s="5"/>
      <c r="AE157" s="5"/>
    </row>
    <row r="158" spans="1:31" ht="75">
      <c r="A158" s="711"/>
      <c r="B158" s="711"/>
      <c r="C158" s="711"/>
      <c r="D158" s="711"/>
      <c r="E158" s="711"/>
      <c r="F158" s="711"/>
      <c r="G158" s="711"/>
      <c r="H158" s="711"/>
      <c r="I158" s="711"/>
      <c r="J158" s="711"/>
      <c r="K158" s="711"/>
      <c r="L158" s="711"/>
      <c r="M158" s="711"/>
      <c r="N158" s="10" t="str">
        <f>ODM!B42</f>
        <v>N/A</v>
      </c>
      <c r="O158" s="10" t="str">
        <f>ODM!C42</f>
        <v>Adaptar dos (2) publicaciones de la entidad haciendolas accesibles para la lectura de la comunidad con discapacidad visual y auditiva, a través de las herramientas JAWS y MAGIC.</v>
      </c>
      <c r="P158" s="701">
        <f>ODM!V42</f>
        <v>1</v>
      </c>
      <c r="Q158" s="701">
        <f>ODM!V43</f>
        <v>0</v>
      </c>
      <c r="R158" s="10" t="str">
        <f>ODM!G42</f>
        <v>Oficina de Difusion y Mercadeo
Área Técnica</v>
      </c>
      <c r="S158" s="711"/>
      <c r="T158" s="11" t="s">
        <v>31</v>
      </c>
      <c r="U158" s="11" t="s">
        <v>29</v>
      </c>
      <c r="V158" s="5"/>
      <c r="W158" s="5"/>
      <c r="X158" s="5"/>
      <c r="Y158" s="5"/>
      <c r="Z158" s="5"/>
      <c r="AA158" s="5"/>
      <c r="AB158" s="5"/>
      <c r="AC158" s="5"/>
      <c r="AD158" s="5"/>
      <c r="AE158" s="5"/>
    </row>
    <row r="159" spans="1:31" ht="105">
      <c r="A159" s="711"/>
      <c r="B159" s="711"/>
      <c r="C159" s="711"/>
      <c r="D159" s="711"/>
      <c r="E159" s="711"/>
      <c r="F159" s="711"/>
      <c r="G159" s="711"/>
      <c r="H159" s="711"/>
      <c r="I159" s="711"/>
      <c r="J159" s="711"/>
      <c r="K159" s="711"/>
      <c r="L159" s="711"/>
      <c r="M159" s="711"/>
      <c r="N159" s="10" t="str">
        <f>ODM!B44</f>
        <v>N/A</v>
      </c>
      <c r="O159" s="10" t="str">
        <f>ODM!C44</f>
        <v>InteGrar mil doscientas (1200) publicaciones de la colección General, mapoteca, hemeroteca y material incunable a través de un códiGo QR que permita un fácil  acceso y difusión mediante los diferentes canales de información.</v>
      </c>
      <c r="P159" s="701">
        <f>ODM!V44</f>
        <v>0.99999999999999989</v>
      </c>
      <c r="Q159" s="701">
        <f>ODM!V45</f>
        <v>0</v>
      </c>
      <c r="R159" s="10" t="str">
        <f>ODM!G44</f>
        <v>Oficina de Difusion y Mercadeo</v>
      </c>
      <c r="S159" s="711"/>
      <c r="T159" s="11" t="s">
        <v>31</v>
      </c>
      <c r="U159" s="11" t="s">
        <v>29</v>
      </c>
      <c r="V159" s="5"/>
      <c r="W159" s="5"/>
      <c r="X159" s="5"/>
      <c r="Y159" s="5"/>
      <c r="Z159" s="5"/>
      <c r="AA159" s="5"/>
      <c r="AB159" s="5"/>
      <c r="AC159" s="5"/>
      <c r="AD159" s="5"/>
      <c r="AE159" s="5"/>
    </row>
    <row r="160" spans="1:31" ht="90">
      <c r="A160" s="711"/>
      <c r="B160" s="711"/>
      <c r="C160" s="711"/>
      <c r="D160" s="711"/>
      <c r="E160" s="711"/>
      <c r="F160" s="712"/>
      <c r="G160" s="712"/>
      <c r="H160" s="712"/>
      <c r="I160" s="712"/>
      <c r="J160" s="712"/>
      <c r="K160" s="712"/>
      <c r="L160" s="712"/>
      <c r="M160" s="712"/>
      <c r="N160" s="10" t="str">
        <f>ODM!B46</f>
        <v>N/A</v>
      </c>
      <c r="O160" s="10" t="str">
        <f>ODM!C46</f>
        <v>Actualizar los servicios de la biblioteca virtual a través del analisis de información descripción y diGitalización de la colección General, mapoteca, hemeroteca y material incunable de 500 títulos para la difusión de información GeoGráfica.</v>
      </c>
      <c r="P160" s="701">
        <f>ODM!V46</f>
        <v>0.99999999999999989</v>
      </c>
      <c r="Q160" s="701">
        <f>ODM!V47</f>
        <v>0</v>
      </c>
      <c r="R160" s="10" t="str">
        <f>ODM!G46</f>
        <v>Oficina de Difusion y Mercadeo</v>
      </c>
      <c r="S160" s="712"/>
      <c r="T160" s="11" t="s">
        <v>31</v>
      </c>
      <c r="U160" s="11" t="s">
        <v>29</v>
      </c>
      <c r="V160" s="5"/>
      <c r="W160" s="5"/>
      <c r="X160" s="5"/>
      <c r="Y160" s="5"/>
      <c r="Z160" s="5"/>
      <c r="AA160" s="5"/>
      <c r="AB160" s="5"/>
      <c r="AC160" s="5"/>
      <c r="AD160" s="5"/>
      <c r="AE160" s="5"/>
    </row>
    <row r="161" spans="1:31" ht="75">
      <c r="A161" s="711"/>
      <c r="B161" s="711"/>
      <c r="C161" s="711"/>
      <c r="D161" s="711"/>
      <c r="E161" s="711"/>
      <c r="F161" s="716" t="str">
        <f>ODM!A51</f>
        <v>Informe de medición de la satisfacción del ciudadano</v>
      </c>
      <c r="G161" s="715" t="str">
        <f>ODM!C51</f>
        <v>Porcentaje</v>
      </c>
      <c r="H161" s="714">
        <f>ODM!D51</f>
        <v>1</v>
      </c>
      <c r="I161" s="715" t="str">
        <f>ODM!E51</f>
        <v>Porcentaje de satisfacción</v>
      </c>
      <c r="J161" s="715" t="str">
        <f>ODM!F51</f>
        <v>Eficacia</v>
      </c>
      <c r="K161" s="715" t="str">
        <f>ODM!G51</f>
        <v>Oficina de Difusion y Mercadeo</v>
      </c>
      <c r="L161" s="714">
        <f>ODM!V51</f>
        <v>1.0000000000000002</v>
      </c>
      <c r="M161" s="714">
        <f>ODM!V52</f>
        <v>0</v>
      </c>
      <c r="N161" s="10" t="str">
        <f>ODM!B54</f>
        <v>N/A</v>
      </c>
      <c r="O161" s="10" t="str">
        <f>ODM!C54</f>
        <v>Evaluar la satisfacción del cliente externo a nivel de producto adquirido y el servicio proporcionado en los Centros de Información GeoGráfica (CIG) de la Entidad.</v>
      </c>
      <c r="P161" s="701">
        <f>ODM!V54</f>
        <v>1</v>
      </c>
      <c r="Q161" s="701">
        <f>ODM!V55</f>
        <v>0</v>
      </c>
      <c r="R161" s="10" t="str">
        <f>ODM!G54</f>
        <v>Oficina de Difusion y Mercadeo
Oficina de Informatica</v>
      </c>
      <c r="S161" s="716" t="str">
        <f>ODM!B51</f>
        <v>Oficina de Difusión y Mercadeo</v>
      </c>
      <c r="T161" s="11" t="s">
        <v>28</v>
      </c>
      <c r="U161" s="11" t="s">
        <v>29</v>
      </c>
      <c r="V161" s="5"/>
      <c r="W161" s="5"/>
      <c r="X161" s="5"/>
      <c r="Y161" s="5"/>
      <c r="Z161" s="5"/>
      <c r="AA161" s="5"/>
      <c r="AB161" s="5"/>
      <c r="AC161" s="5"/>
      <c r="AD161" s="5"/>
      <c r="AE161" s="5"/>
    </row>
    <row r="162" spans="1:31" ht="60">
      <c r="A162" s="711"/>
      <c r="B162" s="711"/>
      <c r="C162" s="711"/>
      <c r="D162" s="711"/>
      <c r="E162" s="711"/>
      <c r="F162" s="712"/>
      <c r="G162" s="712"/>
      <c r="H162" s="712"/>
      <c r="I162" s="712"/>
      <c r="J162" s="712"/>
      <c r="K162" s="712"/>
      <c r="L162" s="712"/>
      <c r="M162" s="712"/>
      <c r="N162" s="10" t="str">
        <f>ODM!B56</f>
        <v>N/A</v>
      </c>
      <c r="O162" s="10" t="str">
        <f>ODM!C56</f>
        <v>Atender las solicitudes que realicen los ciudadanos que manifiestan su interés de conocer las instalaciones del Instituto y los procesos misionales.</v>
      </c>
      <c r="P162" s="701">
        <f>ODM!V56</f>
        <v>0.99999999999999989</v>
      </c>
      <c r="Q162" s="701">
        <f>ODM!V57</f>
        <v>0</v>
      </c>
      <c r="R162" s="10" t="str">
        <f>ODM!G56</f>
        <v>Oficina de Difusion y Mercadeo</v>
      </c>
      <c r="S162" s="712"/>
      <c r="T162" s="11" t="s">
        <v>31</v>
      </c>
      <c r="U162" s="11" t="s">
        <v>29</v>
      </c>
      <c r="V162" s="5"/>
      <c r="W162" s="5"/>
      <c r="X162" s="5"/>
      <c r="Y162" s="5"/>
      <c r="Z162" s="5"/>
      <c r="AA162" s="5"/>
      <c r="AB162" s="5"/>
      <c r="AC162" s="5"/>
      <c r="AD162" s="5"/>
      <c r="AE162" s="5"/>
    </row>
    <row r="163" spans="1:31" ht="60">
      <c r="A163" s="711"/>
      <c r="B163" s="711"/>
      <c r="C163" s="711"/>
      <c r="D163" s="711"/>
      <c r="E163" s="711"/>
      <c r="F163" s="716" t="str">
        <f>ODM!A61</f>
        <v>Informe de ventas consolidado a nivel Nacional</v>
      </c>
      <c r="G163" s="715" t="str">
        <f>ODM!C61</f>
        <v>Porcentaje</v>
      </c>
      <c r="H163" s="714">
        <f>ODM!D61</f>
        <v>1</v>
      </c>
      <c r="I163" s="715" t="str">
        <f>ODM!E61</f>
        <v>Cumplimiento de la meta de ventas establecida</v>
      </c>
      <c r="J163" s="715" t="str">
        <f>ODM!F61</f>
        <v>Eficiencia</v>
      </c>
      <c r="K163" s="715" t="str">
        <f>ODM!G61</f>
        <v>Oficina de Difusion y Mercadeo</v>
      </c>
      <c r="L163" s="714">
        <f>ODM!V61</f>
        <v>0.99999999999999989</v>
      </c>
      <c r="M163" s="714">
        <f>ODM!V62</f>
        <v>0</v>
      </c>
      <c r="N163" s="10" t="str">
        <f>ODM!B64</f>
        <v>N/A</v>
      </c>
      <c r="O163" s="23" t="str">
        <f>ODM!C64</f>
        <v xml:space="preserve">Realizar seGuimiento, monitoreo  y acompañamiento para el cumplimiento de la meta de ventas de contado a la Sede Central y Direcciones Territoriales </v>
      </c>
      <c r="P163" s="701">
        <f>ODM!V64</f>
        <v>1</v>
      </c>
      <c r="Q163" s="701">
        <f>ODM!V65</f>
        <v>0</v>
      </c>
      <c r="R163" s="10" t="str">
        <f>ODM!G64</f>
        <v>Oficina de Difusion y Mercadeo</v>
      </c>
      <c r="S163" s="716"/>
      <c r="T163" s="11" t="s">
        <v>48</v>
      </c>
      <c r="U163" s="11" t="s">
        <v>29</v>
      </c>
      <c r="V163" s="5"/>
      <c r="W163" s="5"/>
      <c r="X163" s="5"/>
      <c r="Y163" s="5"/>
      <c r="Z163" s="5"/>
      <c r="AA163" s="5"/>
      <c r="AB163" s="5"/>
      <c r="AC163" s="5"/>
      <c r="AD163" s="5"/>
      <c r="AE163" s="5"/>
    </row>
    <row r="164" spans="1:31" ht="60">
      <c r="A164" s="712"/>
      <c r="B164" s="712"/>
      <c r="C164" s="712"/>
      <c r="D164" s="712"/>
      <c r="E164" s="712"/>
      <c r="F164" s="712"/>
      <c r="G164" s="712"/>
      <c r="H164" s="712"/>
      <c r="I164" s="712"/>
      <c r="J164" s="712"/>
      <c r="K164" s="712"/>
      <c r="L164" s="712"/>
      <c r="M164" s="712"/>
      <c r="N164" s="10" t="str">
        <f>ODM!B66</f>
        <v>N/A</v>
      </c>
      <c r="O164" s="23" t="str">
        <f>ODM!C66</f>
        <v>Participar en diez (10) ferias y/o eventos para la divulGación, promoción y comercialización de bienes y servicios del IGAC.</v>
      </c>
      <c r="P164" s="701">
        <f>ODM!V66</f>
        <v>1</v>
      </c>
      <c r="Q164" s="701">
        <f>ODM!V67</f>
        <v>0</v>
      </c>
      <c r="R164" s="10" t="str">
        <f>ODM!G66</f>
        <v>Oficina de Difusion y Mercadeo</v>
      </c>
      <c r="S164" s="712"/>
      <c r="T164" s="11" t="s">
        <v>50</v>
      </c>
      <c r="U164" s="11" t="s">
        <v>29</v>
      </c>
      <c r="V164" s="5"/>
      <c r="W164" s="5"/>
      <c r="X164" s="5"/>
      <c r="Y164" s="5"/>
      <c r="Z164" s="5"/>
      <c r="AA164" s="5"/>
      <c r="AB164" s="5"/>
      <c r="AC164" s="5"/>
      <c r="AD164" s="5"/>
      <c r="AE164" s="5"/>
    </row>
    <row r="165" spans="1:31" ht="45">
      <c r="A165" s="722" t="str">
        <f>COMUNIC!F2</f>
        <v>GESTION COMUNICACIONES</v>
      </c>
      <c r="B165" s="716" t="str">
        <f>COMUNIC!C5</f>
        <v>Brindar atención al ciudadano fomentando los mecanismos de participación y transparencia</v>
      </c>
      <c r="C165" s="716" t="str">
        <f>COMUNIC!L5</f>
        <v>Dar cumplimiento a las Políticas de Gobierno en Línea y de Servicio al Ciudadano.</v>
      </c>
      <c r="D165" s="716" t="str">
        <f>COMUNIC!C7</f>
        <v>Dimensión información y comunicación</v>
      </c>
      <c r="E165" s="716" t="str">
        <f>COMUNIC!L7</f>
        <v>Transparencia, acceso a la información pública y lucha contra la corrupción / Gobierno DiGital</v>
      </c>
      <c r="F165" s="716" t="str">
        <f>COMUNIC!A9</f>
        <v>Plan de Comunicaciones del IGAC implementado</v>
      </c>
      <c r="G165" s="715" t="str">
        <f>COMUNIC!C9</f>
        <v>Plan</v>
      </c>
      <c r="H165" s="716">
        <f>COMUNIC!D9</f>
        <v>1</v>
      </c>
      <c r="I165" s="715" t="str">
        <f>COMUNIC!E9</f>
        <v>Porcentaje avance Implementación EstrateGía de comunicación.</v>
      </c>
      <c r="J165" s="715" t="str">
        <f>COMUNIC!F9</f>
        <v>Eficacia</v>
      </c>
      <c r="K165" s="715" t="str">
        <f>COMUNIC!G9</f>
        <v>Líder Comunicaciones</v>
      </c>
      <c r="L165" s="713">
        <f>COMUNIC!V9</f>
        <v>0.99999999999999989</v>
      </c>
      <c r="M165" s="713">
        <f>COMUNIC!V10</f>
        <v>0</v>
      </c>
      <c r="N165" s="10" t="str">
        <f>COMUNIC!B12</f>
        <v>N/A</v>
      </c>
      <c r="O165" s="10" t="str">
        <f>COMUNIC!C12</f>
        <v>1- DivulGar información a los servidores del IGAC, a través de las herramientas de comunicación interna del Instituto</v>
      </c>
      <c r="P165" s="701">
        <f>COMUNIC!V12</f>
        <v>0.99999999999999989</v>
      </c>
      <c r="Q165" s="701">
        <f>COMUNIC!V13</f>
        <v>0</v>
      </c>
      <c r="R165" s="10" t="str">
        <f>COMUNIC!G12</f>
        <v>Líder Comunicaciones</v>
      </c>
      <c r="S165" s="716" t="str">
        <f>COMUNIC!B9</f>
        <v>COMUNICACIONES</v>
      </c>
      <c r="T165" s="11" t="s">
        <v>48</v>
      </c>
      <c r="U165" s="11" t="s">
        <v>29</v>
      </c>
      <c r="V165" s="5"/>
      <c r="W165" s="5"/>
      <c r="X165" s="5"/>
      <c r="Y165" s="5"/>
      <c r="Z165" s="5"/>
      <c r="AA165" s="5"/>
      <c r="AB165" s="5"/>
      <c r="AC165" s="5"/>
      <c r="AD165" s="5"/>
      <c r="AE165" s="5"/>
    </row>
    <row r="166" spans="1:31" ht="60">
      <c r="A166" s="711"/>
      <c r="B166" s="711"/>
      <c r="C166" s="711"/>
      <c r="D166" s="711"/>
      <c r="E166" s="711"/>
      <c r="F166" s="711"/>
      <c r="G166" s="711"/>
      <c r="H166" s="711"/>
      <c r="I166" s="711"/>
      <c r="J166" s="711"/>
      <c r="K166" s="711"/>
      <c r="L166" s="711"/>
      <c r="M166" s="711"/>
      <c r="N166" s="10" t="str">
        <f>COMUNIC!B14</f>
        <v>N/A</v>
      </c>
      <c r="O166" s="10" t="str">
        <f>COMUNIC!C14</f>
        <v xml:space="preserve">2- Generar interacciones a través de los contenidos temáticos e información publicados sobre la Gestión y actividades del IGAC a través de las Redes Sociales </v>
      </c>
      <c r="P166" s="701">
        <f>COMUNIC!V14</f>
        <v>1</v>
      </c>
      <c r="Q166" s="701">
        <f>COMUNIC!V15</f>
        <v>0</v>
      </c>
      <c r="R166" s="10" t="str">
        <f>COMUNIC!G14</f>
        <v>Líder Comunicaciones</v>
      </c>
      <c r="S166" s="711"/>
      <c r="T166" s="11" t="s">
        <v>48</v>
      </c>
      <c r="U166" s="11" t="s">
        <v>29</v>
      </c>
      <c r="V166" s="5"/>
      <c r="W166" s="5"/>
      <c r="X166" s="5"/>
      <c r="Y166" s="5"/>
      <c r="Z166" s="5"/>
      <c r="AA166" s="5"/>
      <c r="AB166" s="5"/>
      <c r="AC166" s="5"/>
      <c r="AD166" s="5"/>
      <c r="AE166" s="5"/>
    </row>
    <row r="167" spans="1:31" ht="75">
      <c r="A167" s="712"/>
      <c r="B167" s="712"/>
      <c r="C167" s="712"/>
      <c r="D167" s="712"/>
      <c r="E167" s="712"/>
      <c r="F167" s="712"/>
      <c r="G167" s="712"/>
      <c r="H167" s="712"/>
      <c r="I167" s="712"/>
      <c r="J167" s="712"/>
      <c r="K167" s="712"/>
      <c r="L167" s="712"/>
      <c r="M167" s="712"/>
      <c r="N167" s="10" t="str">
        <f>COMUNIC!B16</f>
        <v>N/A</v>
      </c>
      <c r="O167" s="10" t="str">
        <f>COMUNIC!C16</f>
        <v>Generar reGistros informativos en medios de comunicación, a través de la publicación  y socialización de comunicados de prensa con contenidos estratéGicos sobre el IGAC</v>
      </c>
      <c r="P167" s="701">
        <f>COMUNIC!V16</f>
        <v>1</v>
      </c>
      <c r="Q167" s="701">
        <f>COMUNIC!V17</f>
        <v>0</v>
      </c>
      <c r="R167" s="10" t="str">
        <f>COMUNIC!G16</f>
        <v>Líder Comunicaciones</v>
      </c>
      <c r="S167" s="712"/>
      <c r="T167" s="11" t="s">
        <v>48</v>
      </c>
      <c r="U167" s="11" t="s">
        <v>29</v>
      </c>
      <c r="V167" s="5"/>
      <c r="W167" s="5"/>
      <c r="X167" s="5"/>
      <c r="Y167" s="5"/>
      <c r="Z167" s="5"/>
      <c r="AA167" s="5"/>
      <c r="AB167" s="5"/>
      <c r="AC167" s="5"/>
      <c r="AD167" s="5"/>
      <c r="AE167" s="5"/>
    </row>
    <row r="168" spans="1:31" ht="45">
      <c r="A168" s="722" t="str">
        <f>PLANEA!F2</f>
        <v>DIRECCIONAMIENTO ESTRATEGICO</v>
      </c>
      <c r="B168" s="716" t="str">
        <f>PLANEA!C5</f>
        <v>Fortalecer al instituto como ente rector, autoridad y ejecutor determinante de políticas, metodoloGías y el marco normativo en materia GeoGráfica.</v>
      </c>
      <c r="C168" s="716" t="str">
        <f>PLANEA!L5</f>
        <v>Política Planeación institucional. Política Gestión presupuestal y eficiencia del Gasto público. Política SeGuimiento y evaluación del desempeño institucional. Participación ciudadana en la Gestión pública. Transparencia, acceso a la información pública y lucha contra la corrupción. Política de servicio al ciudadano</v>
      </c>
      <c r="D168" s="716" t="str">
        <f>PLANEA!C7</f>
        <v>Direccionamiento EstratéGico y Planeación</v>
      </c>
      <c r="E168" s="716" t="str">
        <f>PLANEA!L7</f>
        <v>Planeación Institucional/ Gestión presupuestal y eficiencia del Gasto público/InteGridad/Participación ciudadana en la Gestión pública</v>
      </c>
      <c r="F168" s="716" t="str">
        <f>PLANEA!A9</f>
        <v>Formulación y seguimiento del Plan Estratégico Institucional 2019-2022 y Planes de Acción Anuales de la Entidad</v>
      </c>
      <c r="G168" s="715" t="str">
        <f>PLANEA!C9</f>
        <v>Documento</v>
      </c>
      <c r="H168" s="716">
        <f>PLANEA!D9</f>
        <v>1</v>
      </c>
      <c r="I168" s="715" t="str">
        <f>PLANEA!E9</f>
        <v>Documento aprobado y socializado</v>
      </c>
      <c r="J168" s="715" t="str">
        <f>PLANEA!F9</f>
        <v>Eficacia</v>
      </c>
      <c r="K168" s="715" t="str">
        <f>PLANEA!G9</f>
        <v>Jefe de la Oficina Asesora de Planeación</v>
      </c>
      <c r="L168" s="713">
        <f>PLANEA!V9</f>
        <v>1</v>
      </c>
      <c r="M168" s="713">
        <f>PLANEA!V10</f>
        <v>0</v>
      </c>
      <c r="N168" s="10" t="str">
        <f>PLANEA!B14</f>
        <v>N/A</v>
      </c>
      <c r="O168" s="23" t="str">
        <f>PLANEA!C14</f>
        <v>Realizar el ejercicio de planeación estratégica a nivel nacional (Nivel central y territoriales)</v>
      </c>
      <c r="P168" s="701">
        <f>PLANEA!V14</f>
        <v>1</v>
      </c>
      <c r="Q168" s="701">
        <f>PLANEA!V15</f>
        <v>0</v>
      </c>
      <c r="R168" s="10" t="str">
        <f>PLANEA!G14</f>
        <v>Oficina Asesora de Planeación</v>
      </c>
      <c r="S168" s="716" t="str">
        <f>PLANEA!B9</f>
        <v>Oficina Asesora de Planeación (OAP)</v>
      </c>
      <c r="T168" s="11" t="s">
        <v>28</v>
      </c>
      <c r="U168" s="11" t="s">
        <v>49</v>
      </c>
      <c r="V168" s="5"/>
      <c r="W168" s="5"/>
      <c r="X168" s="5"/>
      <c r="Y168" s="5"/>
      <c r="Z168" s="5"/>
      <c r="AA168" s="5"/>
      <c r="AB168" s="5"/>
      <c r="AC168" s="5"/>
      <c r="AD168" s="5"/>
      <c r="AE168" s="5"/>
    </row>
    <row r="169" spans="1:31" ht="30">
      <c r="A169" s="711"/>
      <c r="B169" s="711"/>
      <c r="C169" s="711"/>
      <c r="D169" s="711"/>
      <c r="E169" s="711"/>
      <c r="F169" s="711"/>
      <c r="G169" s="711"/>
      <c r="H169" s="711"/>
      <c r="I169" s="711"/>
      <c r="J169" s="711"/>
      <c r="K169" s="711"/>
      <c r="L169" s="711"/>
      <c r="M169" s="711"/>
      <c r="N169" s="10" t="str">
        <f>PLANEA!B16</f>
        <v>N/A</v>
      </c>
      <c r="O169" s="10" t="str">
        <f>PLANEA!C16</f>
        <v>Consolidación del Plan Estratégico Institucional</v>
      </c>
      <c r="P169" s="701">
        <f>PLANEA!V16</f>
        <v>1</v>
      </c>
      <c r="Q169" s="701">
        <f>PLANEA!V17</f>
        <v>0</v>
      </c>
      <c r="R169" s="10" t="str">
        <f>PLANEA!G16</f>
        <v>Oficina Asesora de Planeación</v>
      </c>
      <c r="S169" s="711"/>
      <c r="T169" s="11" t="s">
        <v>30</v>
      </c>
      <c r="U169" s="11" t="s">
        <v>50</v>
      </c>
      <c r="V169" s="5"/>
      <c r="W169" s="5"/>
      <c r="X169" s="5"/>
      <c r="Y169" s="5"/>
      <c r="Z169" s="5"/>
      <c r="AA169" s="5"/>
      <c r="AB169" s="5"/>
      <c r="AC169" s="5"/>
      <c r="AD169" s="5"/>
      <c r="AE169" s="5"/>
    </row>
    <row r="170" spans="1:31" ht="75">
      <c r="A170" s="711"/>
      <c r="B170" s="711"/>
      <c r="C170" s="711"/>
      <c r="D170" s="711"/>
      <c r="E170" s="711"/>
      <c r="F170" s="711"/>
      <c r="G170" s="712"/>
      <c r="H170" s="712"/>
      <c r="I170" s="712"/>
      <c r="J170" s="712"/>
      <c r="K170" s="712"/>
      <c r="L170" s="712"/>
      <c r="M170" s="712"/>
      <c r="N170" s="10" t="str">
        <f>PLANEA!B18</f>
        <v>N/A</v>
      </c>
      <c r="O170" s="10" t="str">
        <f>PLANEA!C18</f>
        <v>Presentación del Plan Estratégico Institucional y Planes de Acción Anuales para aprobación en Consejo Directivo y en Comité de Gestión y Desempeño Institucional</v>
      </c>
      <c r="P170" s="701">
        <f>PLANEA!V18</f>
        <v>1</v>
      </c>
      <c r="Q170" s="701">
        <f>PLANEA!V19</f>
        <v>0</v>
      </c>
      <c r="R170" s="10" t="str">
        <f>PLANEA!G18</f>
        <v>Oficina Asesora de Planeación</v>
      </c>
      <c r="S170" s="712"/>
      <c r="T170" s="11" t="s">
        <v>28</v>
      </c>
      <c r="U170" s="11" t="s">
        <v>28</v>
      </c>
      <c r="V170" s="5"/>
      <c r="W170" s="5"/>
      <c r="X170" s="5"/>
      <c r="Y170" s="5"/>
      <c r="Z170" s="5"/>
      <c r="AA170" s="5"/>
      <c r="AB170" s="5"/>
      <c r="AC170" s="5"/>
      <c r="AD170" s="5"/>
      <c r="AE170" s="5"/>
    </row>
    <row r="171" spans="1:31" ht="45">
      <c r="A171" s="711"/>
      <c r="B171" s="711"/>
      <c r="C171" s="711"/>
      <c r="D171" s="711"/>
      <c r="E171" s="711"/>
      <c r="F171" s="711"/>
      <c r="G171" s="716" t="str">
        <f>PLANEA!C11</f>
        <v>Informes</v>
      </c>
      <c r="H171" s="716">
        <f>PLANEA!D11</f>
        <v>3</v>
      </c>
      <c r="I171" s="716" t="str">
        <f>PLANEA!E11</f>
        <v>Informes ejecutivos de cumplimiento a los planes de acción anuales</v>
      </c>
      <c r="J171" s="716" t="str">
        <f>PLANEA!F11</f>
        <v>Eficacia</v>
      </c>
      <c r="K171" s="716" t="str">
        <f>PLANEA!G11</f>
        <v>Oficina Asesora de Planeación</v>
      </c>
      <c r="L171" s="713">
        <f>PLANEA!V11</f>
        <v>0.99900000000000011</v>
      </c>
      <c r="M171" s="713">
        <f>PLANEA!V12</f>
        <v>0</v>
      </c>
      <c r="N171" s="10" t="str">
        <f>PLANEA!B20</f>
        <v>N/A</v>
      </c>
      <c r="O171" s="10" t="str">
        <f>PLANEA!C20</f>
        <v>Publicación del Plan Estratégico Institucional y Plan de Acción Anual Consolidado</v>
      </c>
      <c r="P171" s="701">
        <f>PLANEA!V20</f>
        <v>1</v>
      </c>
      <c r="Q171" s="701">
        <f>PLANEA!V21</f>
        <v>0</v>
      </c>
      <c r="R171" s="10" t="str">
        <f>PLANEA!G20</f>
        <v>Oficina Asesora de Planeación</v>
      </c>
      <c r="S171" s="716" t="str">
        <f>PLANEA!B11</f>
        <v>Oficina Asesora de Planeación (OAP)</v>
      </c>
      <c r="T171" s="11" t="s">
        <v>28</v>
      </c>
      <c r="U171" s="11" t="s">
        <v>31</v>
      </c>
      <c r="V171" s="5"/>
      <c r="W171" s="5"/>
      <c r="X171" s="5"/>
      <c r="Y171" s="5"/>
      <c r="Z171" s="5"/>
      <c r="AA171" s="5"/>
      <c r="AB171" s="5"/>
      <c r="AC171" s="5"/>
      <c r="AD171" s="5"/>
      <c r="AE171" s="5"/>
    </row>
    <row r="172" spans="1:31" ht="60">
      <c r="A172" s="711"/>
      <c r="B172" s="711"/>
      <c r="C172" s="711"/>
      <c r="D172" s="711"/>
      <c r="E172" s="711"/>
      <c r="F172" s="711"/>
      <c r="G172" s="711"/>
      <c r="H172" s="711"/>
      <c r="I172" s="711"/>
      <c r="J172" s="711"/>
      <c r="K172" s="711"/>
      <c r="L172" s="711"/>
      <c r="M172" s="711"/>
      <c r="N172" s="10" t="str">
        <f>PLANEA!B24</f>
        <v>N/A</v>
      </c>
      <c r="O172" s="10" t="str">
        <f>PLANEA!C22</f>
        <v>Cargue en los modulos de planes e indicadores del sistema SOFIGAC, los Planes Operativos Anuales de Sede Central y Direcciones Territoriales</v>
      </c>
      <c r="P172" s="701">
        <f>PLANEA!V22</f>
        <v>1</v>
      </c>
      <c r="Q172" s="701">
        <f>PLANEA!V23</f>
        <v>0</v>
      </c>
      <c r="R172" s="10" t="str">
        <f>PLANEA!G24</f>
        <v>Oficina Asesora de Planeación</v>
      </c>
      <c r="S172" s="711"/>
      <c r="T172" s="11" t="s">
        <v>28</v>
      </c>
      <c r="U172" s="11" t="s">
        <v>30</v>
      </c>
      <c r="V172" s="5"/>
      <c r="W172" s="5"/>
      <c r="X172" s="5"/>
      <c r="Y172" s="5"/>
      <c r="Z172" s="5"/>
      <c r="AA172" s="5"/>
      <c r="AB172" s="5"/>
      <c r="AC172" s="5"/>
      <c r="AD172" s="5"/>
      <c r="AE172" s="5"/>
    </row>
    <row r="173" spans="1:31" ht="60">
      <c r="A173" s="711"/>
      <c r="B173" s="711"/>
      <c r="C173" s="711"/>
      <c r="D173" s="711"/>
      <c r="E173" s="711"/>
      <c r="F173" s="711"/>
      <c r="G173" s="711"/>
      <c r="H173" s="711"/>
      <c r="I173" s="711"/>
      <c r="J173" s="711"/>
      <c r="K173" s="711"/>
      <c r="L173" s="711"/>
      <c r="M173" s="711"/>
      <c r="N173" s="10" t="str">
        <f>PLANEA!B26</f>
        <v>N/A</v>
      </c>
      <c r="O173" s="10" t="str">
        <f>PLANEA!C24</f>
        <v xml:space="preserve">Realizar el seguimiento mensual en SOFIGAC a los indicadores de productos y a las actividades definidas en los Planes de Acción Anuales de la Entidad </v>
      </c>
      <c r="P173" s="701">
        <f>PLANEA!V24</f>
        <v>0.99999999999999989</v>
      </c>
      <c r="Q173" s="701">
        <f>PLANEA!V25</f>
        <v>0</v>
      </c>
      <c r="R173" s="10" t="str">
        <f>PLANEA!G26</f>
        <v>Oficina Asesora de Planeación</v>
      </c>
      <c r="S173" s="712"/>
      <c r="T173" s="11" t="s">
        <v>48</v>
      </c>
      <c r="U173" s="11" t="s">
        <v>29</v>
      </c>
      <c r="V173" s="5"/>
      <c r="W173" s="5"/>
      <c r="X173" s="5"/>
      <c r="Y173" s="5"/>
      <c r="Z173" s="5"/>
      <c r="AA173" s="5"/>
      <c r="AB173" s="5"/>
      <c r="AC173" s="5"/>
      <c r="AD173" s="5"/>
      <c r="AE173" s="5"/>
    </row>
    <row r="174" spans="1:31" ht="75">
      <c r="A174" s="711"/>
      <c r="B174" s="711"/>
      <c r="C174" s="711"/>
      <c r="D174" s="711"/>
      <c r="E174" s="711"/>
      <c r="F174" s="712"/>
      <c r="G174" s="712"/>
      <c r="H174" s="712"/>
      <c r="I174" s="712"/>
      <c r="J174" s="712"/>
      <c r="K174" s="712"/>
      <c r="L174" s="712"/>
      <c r="M174" s="712"/>
      <c r="N174" s="10" t="str">
        <f>PLANEA!B26</f>
        <v>N/A</v>
      </c>
      <c r="O174" s="10" t="str">
        <f>PLANEA!C26</f>
        <v>Elaboración de informes ejecutivos trimestrales de seguimiento al cumplimiento de las metas del Plan Estratégico Institucional y los planes de acción anuales</v>
      </c>
      <c r="P174" s="701">
        <f>PLANEA!V26</f>
        <v>1</v>
      </c>
      <c r="Q174" s="701">
        <f>PLANEA!V27</f>
        <v>0</v>
      </c>
      <c r="R174" s="10" t="str">
        <f>PLANEA!G26</f>
        <v>Oficina Asesora de Planeación</v>
      </c>
      <c r="S174" s="23"/>
      <c r="T174" s="11" t="s">
        <v>30</v>
      </c>
      <c r="U174" s="11" t="s">
        <v>52</v>
      </c>
      <c r="V174" s="5"/>
      <c r="W174" s="5"/>
      <c r="X174" s="5"/>
      <c r="Y174" s="5"/>
      <c r="Z174" s="5"/>
      <c r="AA174" s="5"/>
      <c r="AB174" s="5"/>
      <c r="AC174" s="5"/>
      <c r="AD174" s="5"/>
      <c r="AE174" s="5"/>
    </row>
    <row r="175" spans="1:31" ht="30">
      <c r="A175" s="711"/>
      <c r="B175" s="711"/>
      <c r="C175" s="711"/>
      <c r="D175" s="711"/>
      <c r="E175" s="711"/>
      <c r="F175" s="716" t="str">
        <f>PLANEA!A31</f>
        <v>Plan EstratéGico Sectorial formulado y con seGuimiento</v>
      </c>
      <c r="G175" s="714" t="str">
        <f>PLANEA!C31</f>
        <v>Documento</v>
      </c>
      <c r="H175" s="716">
        <f>PLANEA!D31</f>
        <v>1</v>
      </c>
      <c r="I175" s="715" t="str">
        <f>PLANEA!E31</f>
        <v>Documento aprobado y socializado</v>
      </c>
      <c r="J175" s="715" t="str">
        <f>PLANEA!F31</f>
        <v>Eficacia</v>
      </c>
      <c r="K175" s="715" t="str">
        <f>PLANEA!G31</f>
        <v>Oficina Asesora de Planeación</v>
      </c>
      <c r="L175" s="713">
        <f>PLANEA!V31</f>
        <v>1</v>
      </c>
      <c r="M175" s="713">
        <f>PLANEA!V32</f>
        <v>0</v>
      </c>
      <c r="N175" s="10" t="str">
        <f>PLANEA!B36</f>
        <v>N/A</v>
      </c>
      <c r="O175" s="23" t="str">
        <f>PLANEA!C36</f>
        <v>Formulación del Plan Estratégico Sectorial 2019-2022</v>
      </c>
      <c r="P175" s="701">
        <f>PLANEA!V36</f>
        <v>1</v>
      </c>
      <c r="Q175" s="701">
        <f>PLANEA!V37</f>
        <v>0</v>
      </c>
      <c r="R175" s="10" t="str">
        <f>PLANEA!G36</f>
        <v>Oficina Asesora de Planeación</v>
      </c>
      <c r="S175" s="716" t="str">
        <f>PLANEA!B31</f>
        <v>Oficina Asesora de Planeación (OAP)</v>
      </c>
      <c r="T175" s="11" t="s">
        <v>48</v>
      </c>
      <c r="U175" s="11" t="s">
        <v>28</v>
      </c>
      <c r="V175" s="5"/>
      <c r="W175" s="5"/>
      <c r="X175" s="5"/>
      <c r="Y175" s="5"/>
      <c r="Z175" s="5"/>
      <c r="AA175" s="5"/>
      <c r="AB175" s="5"/>
      <c r="AC175" s="5"/>
      <c r="AD175" s="5"/>
      <c r="AE175" s="5"/>
    </row>
    <row r="176" spans="1:31" ht="30">
      <c r="A176" s="711"/>
      <c r="B176" s="711"/>
      <c r="C176" s="711"/>
      <c r="D176" s="711"/>
      <c r="E176" s="711"/>
      <c r="F176" s="711"/>
      <c r="G176" s="712"/>
      <c r="H176" s="712"/>
      <c r="I176" s="712"/>
      <c r="J176" s="712"/>
      <c r="K176" s="712"/>
      <c r="L176" s="712"/>
      <c r="M176" s="712"/>
      <c r="N176" s="10" t="str">
        <f>PLANEA!B38</f>
        <v>N/A</v>
      </c>
      <c r="O176" s="23" t="str">
        <f>PLANEA!C38</f>
        <v>Consolidación del Plan Estrátegico Sectorial 2019 - 2022</v>
      </c>
      <c r="P176" s="701">
        <f>PLANEA!V38</f>
        <v>1</v>
      </c>
      <c r="Q176" s="701">
        <f>PLANEA!V39</f>
        <v>0</v>
      </c>
      <c r="R176" s="10" t="str">
        <f>PLANEA!G38</f>
        <v>Oficina Asesora de Planeación</v>
      </c>
      <c r="S176" s="712"/>
      <c r="T176" s="11" t="s">
        <v>28</v>
      </c>
      <c r="U176" s="11" t="s">
        <v>28</v>
      </c>
      <c r="V176" s="5"/>
      <c r="W176" s="5"/>
      <c r="X176" s="5"/>
      <c r="Y176" s="5"/>
      <c r="Z176" s="5"/>
      <c r="AA176" s="5"/>
      <c r="AB176" s="5"/>
      <c r="AC176" s="5"/>
      <c r="AD176" s="5"/>
      <c r="AE176" s="5"/>
    </row>
    <row r="177" spans="1:31" ht="45">
      <c r="A177" s="711"/>
      <c r="B177" s="711"/>
      <c r="C177" s="711"/>
      <c r="D177" s="711"/>
      <c r="E177" s="711"/>
      <c r="F177" s="711"/>
      <c r="G177" s="714" t="str">
        <f>PLANEA!C33</f>
        <v>Informes</v>
      </c>
      <c r="H177" s="714">
        <f>PLANEA!D33</f>
        <v>1</v>
      </c>
      <c r="I177" s="715" t="str">
        <f>PLANEA!E33</f>
        <v xml:space="preserve">Informes de seguimiento </v>
      </c>
      <c r="J177" s="715" t="str">
        <f>PLANEA!F33</f>
        <v>Eficacia</v>
      </c>
      <c r="K177" s="715" t="str">
        <f>PLANEA!G33</f>
        <v>Oficina Asedora de Planeación</v>
      </c>
      <c r="L177" s="714">
        <f>PLANEA!V33</f>
        <v>1</v>
      </c>
      <c r="M177" s="714">
        <f>PLANEA!V34</f>
        <v>0</v>
      </c>
      <c r="N177" s="10" t="str">
        <f>PLANEA!B50</f>
        <v>N/A</v>
      </c>
      <c r="O177" s="10" t="str">
        <f>PLANEA!C50</f>
        <v xml:space="preserve">Socializar lineamientos para la formulación del anteproyecto de presupesto con todos los procesos de la Entidad </v>
      </c>
      <c r="P177" s="701">
        <f>PLANEA!V50</f>
        <v>1</v>
      </c>
      <c r="Q177" s="701">
        <f>PLANEA!V51</f>
        <v>0</v>
      </c>
      <c r="R177" s="10" t="str">
        <f>PLANEA!G50</f>
        <v>Oficina Asesora de Planeación</v>
      </c>
      <c r="S177" s="716" t="str">
        <f>PLANEA!B33</f>
        <v>Oficina Asesora de Planeación (OAP)</v>
      </c>
      <c r="T177" s="11" t="s">
        <v>31</v>
      </c>
      <c r="U177" s="11" t="s">
        <v>31</v>
      </c>
      <c r="V177" s="5"/>
      <c r="W177" s="5"/>
      <c r="X177" s="5"/>
      <c r="Y177" s="5"/>
      <c r="Z177" s="5"/>
      <c r="AA177" s="5"/>
      <c r="AB177" s="5"/>
      <c r="AC177" s="5"/>
      <c r="AD177" s="5"/>
      <c r="AE177" s="5"/>
    </row>
    <row r="178" spans="1:31" ht="45">
      <c r="A178" s="711"/>
      <c r="B178" s="711"/>
      <c r="C178" s="711"/>
      <c r="D178" s="711"/>
      <c r="E178" s="711"/>
      <c r="F178" s="712"/>
      <c r="G178" s="712"/>
      <c r="H178" s="712"/>
      <c r="I178" s="712"/>
      <c r="J178" s="712"/>
      <c r="K178" s="712"/>
      <c r="L178" s="712"/>
      <c r="M178" s="712"/>
      <c r="N178" s="10" t="str">
        <f>PLANEA!B52</f>
        <v>N/A</v>
      </c>
      <c r="O178" s="10" t="str">
        <f>PLANEA!C52</f>
        <v>ProGramar y Gestionar el anteproyecto de presupuesto MGMP (funcionamiento e Inversión)</v>
      </c>
      <c r="P178" s="701">
        <f>PLANEA!V52</f>
        <v>1</v>
      </c>
      <c r="Q178" s="701">
        <f>PLANEA!V53</f>
        <v>0</v>
      </c>
      <c r="R178" s="10" t="str">
        <f>PLANEA!G52</f>
        <v>Oficina Asesora de Planeación</v>
      </c>
      <c r="S178" s="712"/>
      <c r="T178" s="11" t="s">
        <v>30</v>
      </c>
      <c r="U178" s="11" t="s">
        <v>52</v>
      </c>
      <c r="V178" s="5"/>
      <c r="W178" s="5"/>
      <c r="X178" s="5"/>
      <c r="Y178" s="5"/>
      <c r="Z178" s="5"/>
      <c r="AA178" s="5"/>
      <c r="AB178" s="5"/>
      <c r="AC178" s="5"/>
      <c r="AD178" s="5"/>
      <c r="AE178" s="5"/>
    </row>
    <row r="179" spans="1:31" ht="45">
      <c r="A179" s="711"/>
      <c r="B179" s="711"/>
      <c r="C179" s="711"/>
      <c r="D179" s="711"/>
      <c r="E179" s="711"/>
      <c r="F179" s="716" t="str">
        <f>PLANEA!A47</f>
        <v>Documento de anteproyecto de presupuesto - MGMP- viGencia 2020</v>
      </c>
      <c r="G179" s="714" t="str">
        <f>PLANEA!C47</f>
        <v>Documento</v>
      </c>
      <c r="H179" s="716">
        <f>PLANEA!D47</f>
        <v>1</v>
      </c>
      <c r="I179" s="715" t="str">
        <f>PLANEA!E47</f>
        <v>Anteproyecto de presupuesto</v>
      </c>
      <c r="J179" s="715" t="str">
        <f>PLANEA!F47</f>
        <v>Eficacia</v>
      </c>
      <c r="K179" s="715" t="str">
        <f>PLANEA!G47</f>
        <v>Jefe de la Oficina Asesora de Planeación</v>
      </c>
      <c r="L179" s="713">
        <f>PLANEA!V47</f>
        <v>1</v>
      </c>
      <c r="M179" s="713">
        <f>PLANEA!V48</f>
        <v>0</v>
      </c>
      <c r="N179" s="10" t="str">
        <f>PLANEA!B50</f>
        <v>N/A</v>
      </c>
      <c r="O179" s="10" t="str">
        <f>PLANEA!C50</f>
        <v xml:space="preserve">Socializar lineamientos para la formulación del anteproyecto de presupesto con todos los procesos de la Entidad </v>
      </c>
      <c r="P179" s="701">
        <f>PLANEA!V50</f>
        <v>1</v>
      </c>
      <c r="Q179" s="701">
        <f>PLANEA!V51</f>
        <v>0</v>
      </c>
      <c r="R179" s="10" t="str">
        <f>PLANEA!G50</f>
        <v>Oficina Asesora de Planeación</v>
      </c>
      <c r="S179" s="716" t="str">
        <f>PLANEA!B47</f>
        <v>Oficina Asesora de Planeación (OAP)</v>
      </c>
      <c r="T179" s="11" t="s">
        <v>28</v>
      </c>
      <c r="U179" s="11" t="s">
        <v>31</v>
      </c>
      <c r="V179" s="5"/>
      <c r="W179" s="5"/>
      <c r="X179" s="5"/>
      <c r="Y179" s="5"/>
      <c r="Z179" s="5"/>
      <c r="AA179" s="5"/>
      <c r="AB179" s="5"/>
      <c r="AC179" s="5"/>
      <c r="AD179" s="5"/>
      <c r="AE179" s="5"/>
    </row>
    <row r="180" spans="1:31" ht="45">
      <c r="A180" s="711"/>
      <c r="B180" s="711"/>
      <c r="C180" s="711"/>
      <c r="D180" s="711"/>
      <c r="E180" s="711"/>
      <c r="F180" s="711"/>
      <c r="G180" s="711"/>
      <c r="H180" s="711"/>
      <c r="I180" s="711"/>
      <c r="J180" s="711"/>
      <c r="K180" s="711"/>
      <c r="L180" s="711"/>
      <c r="M180" s="711"/>
      <c r="N180" s="10" t="str">
        <f>PLANEA!B52</f>
        <v>N/A</v>
      </c>
      <c r="O180" s="10" t="str">
        <f>PLANEA!C52</f>
        <v>ProGramar y Gestionar el anteproyecto de presupuesto MGMP (funcionamiento e Inversión)</v>
      </c>
      <c r="P180" s="701">
        <f>PLANEA!V52</f>
        <v>1</v>
      </c>
      <c r="Q180" s="701">
        <f>PLANEA!V53</f>
        <v>0</v>
      </c>
      <c r="R180" s="10" t="str">
        <f>PLANEA!G52</f>
        <v>Oficina Asesora de Planeación</v>
      </c>
      <c r="S180" s="711"/>
      <c r="T180" s="11" t="s">
        <v>28</v>
      </c>
      <c r="U180" s="11" t="s">
        <v>49</v>
      </c>
      <c r="V180" s="5"/>
      <c r="W180" s="5"/>
      <c r="X180" s="5"/>
      <c r="Y180" s="5"/>
      <c r="Z180" s="5"/>
      <c r="AA180" s="5"/>
      <c r="AB180" s="5"/>
      <c r="AC180" s="5"/>
      <c r="AD180" s="5"/>
      <c r="AE180" s="5"/>
    </row>
    <row r="181" spans="1:31" ht="45">
      <c r="A181" s="711"/>
      <c r="B181" s="711"/>
      <c r="C181" s="711"/>
      <c r="D181" s="711"/>
      <c r="E181" s="711"/>
      <c r="F181" s="712"/>
      <c r="G181" s="712"/>
      <c r="H181" s="712"/>
      <c r="I181" s="712"/>
      <c r="J181" s="712"/>
      <c r="K181" s="712"/>
      <c r="L181" s="712"/>
      <c r="M181" s="712"/>
      <c r="N181" s="10" t="str">
        <f>PLANEA!B54</f>
        <v>N/A</v>
      </c>
      <c r="O181" s="10" t="str">
        <f>PLANEA!C54</f>
        <v>Aprobar anteproyecto en comité institucional de Gestión y desempeño y/o las instancias pertinentes.</v>
      </c>
      <c r="P181" s="701">
        <f>PLANEA!V54</f>
        <v>1</v>
      </c>
      <c r="Q181" s="701">
        <f>PLANEA!V55</f>
        <v>0</v>
      </c>
      <c r="R181" s="10" t="str">
        <f>PLANEA!G54</f>
        <v>Oficina Asesora de Planeación</v>
      </c>
      <c r="S181" s="712"/>
      <c r="T181" s="11" t="s">
        <v>49</v>
      </c>
      <c r="U181" s="11" t="s">
        <v>49</v>
      </c>
      <c r="V181" s="5"/>
      <c r="W181" s="5"/>
      <c r="X181" s="5"/>
      <c r="Y181" s="5"/>
      <c r="Z181" s="5"/>
      <c r="AA181" s="5"/>
      <c r="AB181" s="5"/>
      <c r="AC181" s="5"/>
      <c r="AD181" s="5"/>
      <c r="AE181" s="5"/>
    </row>
    <row r="182" spans="1:31" ht="60">
      <c r="A182" s="711"/>
      <c r="B182" s="711"/>
      <c r="C182" s="711"/>
      <c r="D182" s="711"/>
      <c r="E182" s="711"/>
      <c r="F182" s="716" t="str">
        <f>PLANEA!A59</f>
        <v>Informes mensuales de seguimiento presupuestal</v>
      </c>
      <c r="G182" s="716" t="str">
        <f>PLANEA!C59</f>
        <v>Informes</v>
      </c>
      <c r="H182" s="716">
        <f>PLANEA!D59</f>
        <v>12</v>
      </c>
      <c r="I182" s="716" t="str">
        <f>PLANEA!E59</f>
        <v>SeGuimiento y acompañamiento a DT y Subdirecciones y Oficinas</v>
      </c>
      <c r="J182" s="716" t="str">
        <f>PLANEA!F59</f>
        <v>Eficacia</v>
      </c>
      <c r="K182" s="715" t="str">
        <f>PLANEA!G59</f>
        <v>Oficina Asesora de Planeación</v>
      </c>
      <c r="L182" s="713">
        <f>PLANEA!V59</f>
        <v>0.9998999999999999</v>
      </c>
      <c r="M182" s="713">
        <f>PLANEA!V60</f>
        <v>0</v>
      </c>
      <c r="N182" s="10" t="str">
        <f>PLANEA!B62</f>
        <v>N/A</v>
      </c>
      <c r="O182" s="23" t="str">
        <f>PLANEA!C62</f>
        <v>Seguimiento a la ejecucion presupuestal en  los módulos de planes  e indicadores en el aplicativo SOFIGAC para sede central y Direcciones Territoriales.</v>
      </c>
      <c r="P182" s="701">
        <f>PLANEA!V62</f>
        <v>1.0000000000000002</v>
      </c>
      <c r="Q182" s="701">
        <f>PLANEA!V63</f>
        <v>0</v>
      </c>
      <c r="R182" s="10" t="str">
        <f>PLANEA!G62</f>
        <v>Oficina Asesora de Planeación</v>
      </c>
      <c r="S182" s="715" t="str">
        <f>PLANEA!B59</f>
        <v>Oficina Asesora de Planeación (OAP)</v>
      </c>
      <c r="T182" s="11" t="s">
        <v>48</v>
      </c>
      <c r="U182" s="11" t="s">
        <v>29</v>
      </c>
      <c r="V182" s="5"/>
      <c r="W182" s="5"/>
      <c r="X182" s="5"/>
      <c r="Y182" s="5"/>
      <c r="Z182" s="5"/>
      <c r="AA182" s="5"/>
      <c r="AB182" s="5"/>
      <c r="AC182" s="5"/>
      <c r="AD182" s="5"/>
      <c r="AE182" s="5"/>
    </row>
    <row r="183" spans="1:31" ht="45">
      <c r="A183" s="711"/>
      <c r="B183" s="711"/>
      <c r="C183" s="711"/>
      <c r="D183" s="711"/>
      <c r="E183" s="711"/>
      <c r="F183" s="712"/>
      <c r="G183" s="712"/>
      <c r="H183" s="712"/>
      <c r="I183" s="712"/>
      <c r="J183" s="712"/>
      <c r="K183" s="712"/>
      <c r="L183" s="712"/>
      <c r="M183" s="712"/>
      <c r="N183" s="10" t="str">
        <f>PLANEA!B64</f>
        <v>N/A</v>
      </c>
      <c r="O183" s="23" t="str">
        <f>PLANEA!C64</f>
        <v>Consolidar, analizar y Publicar los Informes mensuales de ejecución presupuestal 2019.</v>
      </c>
      <c r="P183" s="701">
        <f>PLANEA!V64</f>
        <v>1.0000000000000002</v>
      </c>
      <c r="Q183" s="701">
        <f>PLANEA!V65</f>
        <v>0</v>
      </c>
      <c r="R183" s="10" t="str">
        <f>PLANEA!G64</f>
        <v>Oficina Asesora de Planeación</v>
      </c>
      <c r="S183" s="712"/>
      <c r="T183" s="11" t="s">
        <v>48</v>
      </c>
      <c r="U183" s="11" t="s">
        <v>29</v>
      </c>
      <c r="V183" s="5"/>
      <c r="W183" s="5"/>
      <c r="X183" s="5"/>
      <c r="Y183" s="5"/>
      <c r="Z183" s="5"/>
      <c r="AA183" s="5"/>
      <c r="AB183" s="5"/>
      <c r="AC183" s="5"/>
      <c r="AD183" s="5"/>
      <c r="AE183" s="5"/>
    </row>
    <row r="184" spans="1:31" ht="45">
      <c r="A184" s="711"/>
      <c r="B184" s="711"/>
      <c r="C184" s="711"/>
      <c r="D184" s="711"/>
      <c r="E184" s="711"/>
      <c r="F184" s="716" t="str">
        <f>PLANEA!A71</f>
        <v>Sistema de medición de la Entidad mejorado y articulado en coherencia con  las metas transformacionales del Plan Nacional de Desarrollo, los Procesos institucionales y el Modelo Integrado de Planeación y Gestión.</v>
      </c>
      <c r="G184" s="714" t="str">
        <f>PLANEA!C71</f>
        <v>Documento</v>
      </c>
      <c r="H184" s="716">
        <f>PLANEA!D71</f>
        <v>1</v>
      </c>
      <c r="I184" s="715" t="str">
        <f>PLANEA!E71</f>
        <v>Propuesta de mejoramiento del Sistema de Medición de la Entidad</v>
      </c>
      <c r="J184" s="715" t="str">
        <f>PLANEA!F71</f>
        <v>Eficacia</v>
      </c>
      <c r="K184" s="715" t="str">
        <f>PLANEA!G71</f>
        <v>Jefe de la Oficina Asesora de Planeación</v>
      </c>
      <c r="L184" s="713">
        <f>PLANEA!V71</f>
        <v>1</v>
      </c>
      <c r="M184" s="713">
        <f>PLANEA!V72</f>
        <v>0</v>
      </c>
      <c r="N184" s="10" t="str">
        <f>PLANEA!B74</f>
        <v>N/A</v>
      </c>
      <c r="O184" s="23" t="str">
        <f>PLANEA!C74</f>
        <v>Revisar las herramientas de medición de la Entidad y la bateria de indicadores definida para el Instituto</v>
      </c>
      <c r="P184" s="701">
        <f>PLANEA!V74</f>
        <v>1</v>
      </c>
      <c r="Q184" s="701">
        <f>PLANEA!V75</f>
        <v>0</v>
      </c>
      <c r="R184" s="10" t="str">
        <f>PLANEA!G74</f>
        <v>Jefe de la Oficina Asesora de Planeación</v>
      </c>
      <c r="S184" s="716" t="str">
        <f>PLANEA!B71</f>
        <v>Oficina Asesora de Planeación (OAP)</v>
      </c>
      <c r="T184" s="11" t="s">
        <v>28</v>
      </c>
      <c r="U184" s="11" t="s">
        <v>30</v>
      </c>
      <c r="V184" s="5"/>
      <c r="W184" s="5"/>
      <c r="X184" s="5"/>
      <c r="Y184" s="5"/>
      <c r="Z184" s="5"/>
      <c r="AA184" s="5"/>
      <c r="AB184" s="5"/>
      <c r="AC184" s="5"/>
      <c r="AD184" s="5"/>
      <c r="AE184" s="5"/>
    </row>
    <row r="185" spans="1:31" ht="90">
      <c r="A185" s="711"/>
      <c r="B185" s="711"/>
      <c r="C185" s="711"/>
      <c r="D185" s="711"/>
      <c r="E185" s="711"/>
      <c r="F185" s="712"/>
      <c r="G185" s="712"/>
      <c r="H185" s="712"/>
      <c r="I185" s="712"/>
      <c r="J185" s="712"/>
      <c r="K185" s="712"/>
      <c r="L185" s="712"/>
      <c r="M185" s="712"/>
      <c r="N185" s="10" t="str">
        <f>PLANEA!B76</f>
        <v>N/A</v>
      </c>
      <c r="O185" s="23" t="str">
        <f>PLANEA!C76</f>
        <v xml:space="preserve">Presentar una propuesta de indicadores que refleje la articulación entre los Procesos de la entidad, el Modelo Integrado de Planeación y Gestión, y los objetivos transformacionales definidos en el Plan Nacional de Desarrollo.  </v>
      </c>
      <c r="P185" s="701">
        <f>PLANEA!V76</f>
        <v>1</v>
      </c>
      <c r="Q185" s="701">
        <f>PLANEA!V77</f>
        <v>0</v>
      </c>
      <c r="R185" s="10" t="str">
        <f>PLANEA!G76</f>
        <v>Jefe de la Oficina Asesora de Planeación</v>
      </c>
      <c r="S185" s="712"/>
      <c r="T185" s="11" t="s">
        <v>30</v>
      </c>
      <c r="U185" s="11" t="s">
        <v>49</v>
      </c>
      <c r="V185" s="5"/>
      <c r="W185" s="5"/>
      <c r="X185" s="5"/>
      <c r="Y185" s="5"/>
      <c r="Z185" s="5"/>
      <c r="AA185" s="5"/>
      <c r="AB185" s="5"/>
      <c r="AC185" s="5"/>
      <c r="AD185" s="5"/>
      <c r="AE185" s="5"/>
    </row>
    <row r="186" spans="1:31" ht="45">
      <c r="A186" s="711"/>
      <c r="B186" s="711"/>
      <c r="C186" s="711"/>
      <c r="D186" s="711"/>
      <c r="E186" s="711"/>
      <c r="F186" s="716" t="str">
        <f>PLANEA!A81</f>
        <v>Iniciativas identificadas por el IGAC que se enmarcan en los ODS de la hoja de ruta de la Cooperación Internacioal del IGAC</v>
      </c>
      <c r="G186" s="715" t="str">
        <f>PLANEA!C81</f>
        <v>Número</v>
      </c>
      <c r="H186" s="716" t="str">
        <f>PLANEA!D81</f>
        <v>Identificar mínimo 1 una iniciativa de Cooperación enmarcada en cada uno de los ODS que se encuentran en la Hoja de ruta del IGAC (9).</v>
      </c>
      <c r="I186" s="715" t="str">
        <f>PLANEA!E81</f>
        <v>No de iniciativas identificadas por el IGAC que se enmarcan en la Hoja de ruta de la CI del IGAC/ No de ODS priorizados en la Hoja de R</v>
      </c>
      <c r="J186" s="715" t="str">
        <f>PLANEA!F81</f>
        <v>Eficacia</v>
      </c>
      <c r="K186" s="715" t="str">
        <f>PLANEA!G81</f>
        <v>Jefe OAP</v>
      </c>
      <c r="L186" s="713">
        <f>PLANEA!V81</f>
        <v>1</v>
      </c>
      <c r="M186" s="713">
        <f>PLANEA!V82</f>
        <v>0</v>
      </c>
      <c r="N186" s="10" t="str">
        <f>PLANEA!B84</f>
        <v>N/A</v>
      </c>
      <c r="O186" s="10" t="str">
        <f>PLANEA!C84</f>
        <v>Realizar seGuimiento a los proyectos, convenios, compromisos y afiliaciones de carácter internacional de la entidad.</v>
      </c>
      <c r="P186" s="701">
        <f>PLANEA!V84</f>
        <v>1</v>
      </c>
      <c r="Q186" s="701">
        <f>PLANEA!V85</f>
        <v>0</v>
      </c>
      <c r="R186" s="10" t="str">
        <f>PLANEA!G84</f>
        <v>Grupo de Cooperación Internacional</v>
      </c>
      <c r="S186" s="716" t="str">
        <f>PLANEA!B81</f>
        <v xml:space="preserve">Oficina Asesora de Planeación </v>
      </c>
      <c r="T186" s="11" t="s">
        <v>30</v>
      </c>
      <c r="U186" s="11" t="s">
        <v>29</v>
      </c>
      <c r="V186" s="5"/>
      <c r="W186" s="5"/>
      <c r="X186" s="5"/>
      <c r="Y186" s="5"/>
      <c r="Z186" s="5"/>
      <c r="AA186" s="5"/>
      <c r="AB186" s="5"/>
      <c r="AC186" s="5"/>
      <c r="AD186" s="5"/>
      <c r="AE186" s="5"/>
    </row>
    <row r="187" spans="1:31" ht="60">
      <c r="A187" s="711"/>
      <c r="B187" s="711"/>
      <c r="C187" s="711"/>
      <c r="D187" s="711"/>
      <c r="E187" s="711"/>
      <c r="F187" s="711"/>
      <c r="G187" s="711"/>
      <c r="H187" s="711"/>
      <c r="I187" s="711"/>
      <c r="J187" s="711"/>
      <c r="K187" s="711"/>
      <c r="L187" s="711"/>
      <c r="M187" s="711"/>
      <c r="N187" s="10" t="str">
        <f>PLANEA!B86</f>
        <v>N/A</v>
      </c>
      <c r="O187" s="10" t="str">
        <f>PLANEA!C86</f>
        <v xml:space="preserve">Apoyar la formulación, Gestionar y consolidar por lo menos una iniciativa de cooperación internacional, de manera exitosa. </v>
      </c>
      <c r="P187" s="701">
        <f>PLANEA!V86</f>
        <v>1</v>
      </c>
      <c r="Q187" s="701">
        <f>PLANEA!V87</f>
        <v>0</v>
      </c>
      <c r="R187" s="10" t="str">
        <f>PLANEA!G86</f>
        <v>Grupo de Cooperación Internacional</v>
      </c>
      <c r="S187" s="711"/>
      <c r="T187" s="11" t="s">
        <v>28</v>
      </c>
      <c r="U187" s="11" t="s">
        <v>29</v>
      </c>
      <c r="V187" s="5"/>
      <c r="W187" s="5"/>
      <c r="X187" s="5"/>
      <c r="Y187" s="5"/>
      <c r="Z187" s="5"/>
      <c r="AA187" s="5"/>
      <c r="AB187" s="5"/>
      <c r="AC187" s="5"/>
      <c r="AD187" s="5"/>
      <c r="AE187" s="5"/>
    </row>
    <row r="188" spans="1:31" ht="60">
      <c r="A188" s="711"/>
      <c r="B188" s="711"/>
      <c r="C188" s="711"/>
      <c r="D188" s="711"/>
      <c r="E188" s="711"/>
      <c r="F188" s="711"/>
      <c r="G188" s="711"/>
      <c r="H188" s="711"/>
      <c r="I188" s="711"/>
      <c r="J188" s="711"/>
      <c r="K188" s="711"/>
      <c r="L188" s="711"/>
      <c r="M188" s="711"/>
      <c r="N188" s="10" t="str">
        <f>PLANEA!B88</f>
        <v>N/A</v>
      </c>
      <c r="O188" s="10" t="str">
        <f>PLANEA!C88</f>
        <v xml:space="preserve">Realizar labores de coordinación con entidades del orden nacional vinculadas a la CI, para fortalecer la Gestión internacional del Instituto. </v>
      </c>
      <c r="P188" s="701">
        <f>PLANEA!V88</f>
        <v>1.0000000000000002</v>
      </c>
      <c r="Q188" s="701">
        <f>PLANEA!V89</f>
        <v>0</v>
      </c>
      <c r="R188" s="10" t="str">
        <f>PLANEA!G88</f>
        <v>Grupo de Cooperación Internacional</v>
      </c>
      <c r="S188" s="711"/>
      <c r="T188" s="11" t="s">
        <v>28</v>
      </c>
      <c r="U188" s="11" t="s">
        <v>29</v>
      </c>
      <c r="V188" s="5"/>
      <c r="W188" s="5"/>
      <c r="X188" s="5"/>
      <c r="Y188" s="5"/>
      <c r="Z188" s="5"/>
      <c r="AA188" s="5"/>
      <c r="AB188" s="5"/>
      <c r="AC188" s="5"/>
      <c r="AD188" s="5"/>
      <c r="AE188" s="5"/>
    </row>
    <row r="189" spans="1:31" ht="45">
      <c r="A189" s="711"/>
      <c r="B189" s="711"/>
      <c r="C189" s="711"/>
      <c r="D189" s="711"/>
      <c r="E189" s="711"/>
      <c r="F189" s="711"/>
      <c r="G189" s="711"/>
      <c r="H189" s="711"/>
      <c r="I189" s="711"/>
      <c r="J189" s="711"/>
      <c r="K189" s="711"/>
      <c r="L189" s="711"/>
      <c r="M189" s="711"/>
      <c r="N189" s="10" t="str">
        <f>PLANEA!B90</f>
        <v>N/A</v>
      </c>
      <c r="O189" s="10" t="str">
        <f>PLANEA!C90</f>
        <v xml:space="preserve">Actualizar y socializar la hoja de ruta de cooperación internacional del instituto para el periodo 2019-2022 </v>
      </c>
      <c r="P189" s="701">
        <f>PLANEA!V90</f>
        <v>1</v>
      </c>
      <c r="Q189" s="701">
        <f>PLANEA!V91</f>
        <v>0</v>
      </c>
      <c r="R189" s="10" t="str">
        <f>PLANEA!G90</f>
        <v>Grupo de Cooperación Internacional</v>
      </c>
      <c r="S189" s="711"/>
      <c r="T189" s="11" t="s">
        <v>28</v>
      </c>
      <c r="U189" s="11" t="s">
        <v>31</v>
      </c>
      <c r="V189" s="5"/>
      <c r="W189" s="5"/>
      <c r="X189" s="5"/>
      <c r="Y189" s="5"/>
      <c r="Z189" s="5"/>
      <c r="AA189" s="5"/>
      <c r="AB189" s="5"/>
      <c r="AC189" s="5"/>
      <c r="AD189" s="5"/>
      <c r="AE189" s="5"/>
    </row>
    <row r="190" spans="1:31" ht="45">
      <c r="A190" s="711"/>
      <c r="B190" s="711"/>
      <c r="C190" s="711"/>
      <c r="D190" s="711"/>
      <c r="E190" s="711"/>
      <c r="F190" s="711"/>
      <c r="G190" s="711"/>
      <c r="H190" s="711"/>
      <c r="I190" s="711"/>
      <c r="J190" s="711"/>
      <c r="K190" s="711"/>
      <c r="L190" s="711"/>
      <c r="M190" s="711"/>
      <c r="N190" s="10" t="str">
        <f>PLANEA!B92</f>
        <v>N/A</v>
      </c>
      <c r="O190" s="10" t="str">
        <f>PLANEA!C92</f>
        <v xml:space="preserve">Mantener el monitoreo de Oferta y Demanda de la Cooperación Internacional para el IGAC. </v>
      </c>
      <c r="P190" s="701">
        <f>PLANEA!V92</f>
        <v>1</v>
      </c>
      <c r="Q190" s="701">
        <f>PLANEA!V93</f>
        <v>0</v>
      </c>
      <c r="R190" s="10" t="str">
        <f>PLANEA!G92</f>
        <v>Grupo de Cooperación Internacional</v>
      </c>
      <c r="S190" s="711"/>
      <c r="T190" s="11" t="s">
        <v>28</v>
      </c>
      <c r="U190" s="11" t="s">
        <v>29</v>
      </c>
      <c r="V190" s="5"/>
      <c r="W190" s="5"/>
      <c r="X190" s="5"/>
      <c r="Y190" s="5"/>
      <c r="Z190" s="5"/>
      <c r="AA190" s="5"/>
      <c r="AB190" s="5"/>
      <c r="AC190" s="5"/>
      <c r="AD190" s="5"/>
      <c r="AE190" s="5"/>
    </row>
    <row r="191" spans="1:31" ht="30">
      <c r="A191" s="712"/>
      <c r="B191" s="712"/>
      <c r="C191" s="712"/>
      <c r="D191" s="712"/>
      <c r="E191" s="712"/>
      <c r="F191" s="712"/>
      <c r="G191" s="712"/>
      <c r="H191" s="712"/>
      <c r="I191" s="712"/>
      <c r="J191" s="712"/>
      <c r="K191" s="712"/>
      <c r="L191" s="712"/>
      <c r="M191" s="712"/>
      <c r="N191" s="10" t="str">
        <f>PLANEA!B94</f>
        <v>N/A</v>
      </c>
      <c r="O191" s="10" t="str">
        <f>PLANEA!C94</f>
        <v>Adelantar la Gestión de los compromisos de Cooperación Internacional.</v>
      </c>
      <c r="P191" s="701">
        <f>PLANEA!V94</f>
        <v>1.0000000000000004</v>
      </c>
      <c r="Q191" s="701">
        <f>PLANEA!V95</f>
        <v>0</v>
      </c>
      <c r="R191" s="10" t="str">
        <f>PLANEA!G94</f>
        <v>Grupo de Cooperación Internacional</v>
      </c>
      <c r="S191" s="712"/>
      <c r="T191" s="11" t="s">
        <v>28</v>
      </c>
      <c r="U191" s="11" t="s">
        <v>29</v>
      </c>
      <c r="V191" s="5"/>
      <c r="W191" s="5"/>
      <c r="X191" s="5"/>
      <c r="Y191" s="5"/>
      <c r="Z191" s="5"/>
      <c r="AA191" s="5"/>
      <c r="AB191" s="5"/>
      <c r="AC191" s="5"/>
      <c r="AD191" s="5"/>
      <c r="AE191" s="5"/>
    </row>
    <row r="192" spans="1:31" ht="30">
      <c r="A192" s="722" t="str">
        <f>C.INT!F2</f>
        <v>GESTION EVALUACION Y CONTROL DE LA GESTION INTERNA</v>
      </c>
      <c r="B192" s="716" t="str">
        <f>C.INT!C5</f>
        <v xml:space="preserve">Facilitar y promover el acceso a los trámites, servicios e información GeoGráfica que produce el Instituto, racionalizando y optimizando el uso de los recursos 
</v>
      </c>
      <c r="C192" s="716" t="str">
        <f>C.INT!L5</f>
        <v>Implementar, mantener y mejorar Sistemas de Gestión y Control en el contexto del Sistema de Gestión.
Aportar en la lucha contra la corrupción.</v>
      </c>
      <c r="D192" s="716" t="str">
        <f>C.INT!C7</f>
        <v xml:space="preserve">Control  Interno </v>
      </c>
      <c r="E192" s="716" t="str">
        <f>C.INT!L7</f>
        <v xml:space="preserve">"Política Control Interno
Polìtica  Transparencia, acceso a la información pública y lucha contra la corrupción
"
</v>
      </c>
      <c r="F192" s="716" t="str">
        <f>C.INT!A9</f>
        <v>Informes de auditorias</v>
      </c>
      <c r="G192" s="715" t="str">
        <f>C.INT!C9</f>
        <v xml:space="preserve">Porcentaje </v>
      </c>
      <c r="H192" s="714">
        <f>C.INT!D9</f>
        <v>1</v>
      </c>
      <c r="I192" s="715" t="str">
        <f>C.INT!E9</f>
        <v>Porcentaje avance cumplimiento del plan auditorías</v>
      </c>
      <c r="J192" s="715" t="str">
        <f>C.INT!F9</f>
        <v>Eficacia</v>
      </c>
      <c r="K192" s="715" t="str">
        <f>C.INT!G9</f>
        <v xml:space="preserve">Gloria Marcela Luna </v>
      </c>
      <c r="L192" s="714">
        <f>C.INT!V9</f>
        <v>1</v>
      </c>
      <c r="M192" s="714">
        <f>C.INT!V10</f>
        <v>0</v>
      </c>
      <c r="N192" s="10" t="str">
        <f>C.INT!B12</f>
        <v>N/A</v>
      </c>
      <c r="O192" s="10" t="str">
        <f>C.INT!C12</f>
        <v>Realizar 15 auditorias inteGrales priorizadas</v>
      </c>
      <c r="P192" s="698">
        <f>C.INT!V12</f>
        <v>15</v>
      </c>
      <c r="Q192" s="161">
        <f>C.INT!V13</f>
        <v>0</v>
      </c>
      <c r="R192" s="10" t="str">
        <f>C.INT!G12</f>
        <v xml:space="preserve">Maria Fernanda Rivera Torres </v>
      </c>
      <c r="S192" s="716" t="str">
        <f>C.INT!B9</f>
        <v>Oficina de Control Interno</v>
      </c>
      <c r="T192" s="11" t="s">
        <v>31</v>
      </c>
      <c r="U192" s="11" t="s">
        <v>32</v>
      </c>
      <c r="V192" s="5"/>
      <c r="W192" s="5"/>
      <c r="X192" s="5"/>
      <c r="Y192" s="5"/>
      <c r="Z192" s="5"/>
      <c r="AA192" s="5"/>
      <c r="AB192" s="5"/>
      <c r="AC192" s="5"/>
      <c r="AD192" s="5"/>
      <c r="AE192" s="5"/>
    </row>
    <row r="193" spans="1:31" ht="30">
      <c r="A193" s="711"/>
      <c r="B193" s="711"/>
      <c r="C193" s="711"/>
      <c r="D193" s="711"/>
      <c r="E193" s="711"/>
      <c r="F193" s="711"/>
      <c r="G193" s="711"/>
      <c r="H193" s="711"/>
      <c r="I193" s="711"/>
      <c r="J193" s="711"/>
      <c r="K193" s="711"/>
      <c r="L193" s="711"/>
      <c r="M193" s="711"/>
      <c r="N193" s="10" t="str">
        <f>C.INT!B14</f>
        <v>N/A</v>
      </c>
      <c r="O193" s="10" t="str">
        <f>C.INT!C14</f>
        <v>Realizar 5 auditorias de seGuimiento priorizadas</v>
      </c>
      <c r="P193" s="698">
        <f>C.INT!V14</f>
        <v>5</v>
      </c>
      <c r="Q193" s="161">
        <f>C.INT!V15</f>
        <v>0</v>
      </c>
      <c r="R193" s="10" t="str">
        <f>C.INT!G14</f>
        <v xml:space="preserve">Maria Fernanda Rivera Torres </v>
      </c>
      <c r="S193" s="711"/>
      <c r="T193" s="11" t="s">
        <v>31</v>
      </c>
      <c r="U193" s="11" t="s">
        <v>52</v>
      </c>
      <c r="V193" s="5"/>
      <c r="W193" s="5"/>
      <c r="X193" s="5"/>
      <c r="Y193" s="5"/>
      <c r="Z193" s="5"/>
      <c r="AA193" s="5"/>
      <c r="AB193" s="5"/>
      <c r="AC193" s="5"/>
      <c r="AD193" s="5"/>
      <c r="AE193" s="5"/>
    </row>
    <row r="194" spans="1:31" ht="60">
      <c r="A194" s="711"/>
      <c r="B194" s="711"/>
      <c r="C194" s="711"/>
      <c r="D194" s="711"/>
      <c r="E194" s="711"/>
      <c r="F194" s="711"/>
      <c r="G194" s="711"/>
      <c r="H194" s="711"/>
      <c r="I194" s="711"/>
      <c r="J194" s="711"/>
      <c r="K194" s="711"/>
      <c r="L194" s="711"/>
      <c r="M194" s="711"/>
      <c r="N194" s="10" t="str">
        <f>C.INT!B16</f>
        <v>N/A</v>
      </c>
      <c r="O194" s="10" t="str">
        <f>C.INT!C16</f>
        <v>Auditoría Interna de Calidad a los procesos que hacen parte del SGI de la entidad en las 5 Direcciones Territoriales, 20 Sede Central y SeGuimiento a ISO/IEC 17025</v>
      </c>
      <c r="P194" s="698">
        <f>C.INT!V16</f>
        <v>25</v>
      </c>
      <c r="Q194" s="161">
        <f>C.INT!V17</f>
        <v>0</v>
      </c>
      <c r="R194" s="10" t="str">
        <f>C.INT!G16</f>
        <v xml:space="preserve">Maria Fernanda Rivera Torres </v>
      </c>
      <c r="S194" s="711"/>
      <c r="T194" s="11" t="s">
        <v>34</v>
      </c>
      <c r="U194" s="11" t="s">
        <v>36</v>
      </c>
      <c r="V194" s="5"/>
      <c r="W194" s="5"/>
      <c r="X194" s="5"/>
      <c r="Y194" s="5"/>
      <c r="Z194" s="5"/>
      <c r="AA194" s="5"/>
      <c r="AB194" s="5"/>
      <c r="AC194" s="5"/>
      <c r="AD194" s="5"/>
      <c r="AE194" s="5"/>
    </row>
    <row r="195" spans="1:31" ht="60">
      <c r="A195" s="711"/>
      <c r="B195" s="711"/>
      <c r="C195" s="711"/>
      <c r="D195" s="711"/>
      <c r="E195" s="711"/>
      <c r="F195" s="711"/>
      <c r="G195" s="711"/>
      <c r="H195" s="711"/>
      <c r="I195" s="711"/>
      <c r="J195" s="711"/>
      <c r="K195" s="711"/>
      <c r="L195" s="711"/>
      <c r="M195" s="711"/>
      <c r="N195" s="10" t="str">
        <f>C.INT!B18</f>
        <v>N/A</v>
      </c>
      <c r="O195" s="10" t="str">
        <f>C.INT!C18</f>
        <v>Otros informes (Ejecutivo Anual, Control Interno Contable, SeGuimientos PMCGR,  PAA, PES, Plan de fortalecimiento, Acuerdos de Gestión, ACPM), entre otros.</v>
      </c>
      <c r="P195" s="701">
        <f>C.INT!V18</f>
        <v>1.0000000000000002</v>
      </c>
      <c r="Q195" s="701">
        <f>C.INT!V19</f>
        <v>0</v>
      </c>
      <c r="R195" s="10" t="str">
        <f>C.INT!G18</f>
        <v xml:space="preserve">Maria Fernanda Rivera Torres </v>
      </c>
      <c r="S195" s="711"/>
      <c r="T195" s="11" t="s">
        <v>48</v>
      </c>
      <c r="U195" s="11" t="s">
        <v>29</v>
      </c>
      <c r="V195" s="5"/>
      <c r="W195" s="5"/>
      <c r="X195" s="5"/>
      <c r="Y195" s="5"/>
      <c r="Z195" s="5"/>
      <c r="AA195" s="5"/>
      <c r="AB195" s="5"/>
      <c r="AC195" s="5"/>
      <c r="AD195" s="5"/>
      <c r="AE195" s="5"/>
    </row>
    <row r="196" spans="1:31" ht="30">
      <c r="A196" s="711"/>
      <c r="B196" s="711"/>
      <c r="C196" s="711"/>
      <c r="D196" s="711"/>
      <c r="E196" s="711"/>
      <c r="F196" s="712"/>
      <c r="G196" s="712"/>
      <c r="H196" s="712"/>
      <c r="I196" s="712"/>
      <c r="J196" s="712"/>
      <c r="K196" s="712"/>
      <c r="L196" s="712"/>
      <c r="M196" s="712"/>
      <c r="N196" s="10" t="str">
        <f>C.INT!B20</f>
        <v>N/A</v>
      </c>
      <c r="O196" s="10" t="str">
        <f>C.INT!C20</f>
        <v>Realizar SeGuimiento del Plan Anticorrupción y Atención al Ciudadano</v>
      </c>
      <c r="P196" s="10">
        <f>C.INT!V20</f>
        <v>1</v>
      </c>
      <c r="Q196" s="161">
        <f>C.INT!V21</f>
        <v>0</v>
      </c>
      <c r="R196" s="10" t="str">
        <f>C.INT!G20</f>
        <v xml:space="preserve">Maria Fernanda Rivera Torres </v>
      </c>
      <c r="S196" s="712"/>
      <c r="T196" s="11" t="s">
        <v>48</v>
      </c>
      <c r="U196" s="11" t="s">
        <v>51</v>
      </c>
      <c r="V196" s="5"/>
      <c r="W196" s="5"/>
      <c r="X196" s="5"/>
      <c r="Y196" s="5"/>
      <c r="Z196" s="5"/>
      <c r="AA196" s="5"/>
      <c r="AB196" s="5"/>
      <c r="AC196" s="5"/>
      <c r="AD196" s="5"/>
      <c r="AE196" s="5"/>
    </row>
    <row r="197" spans="1:31" ht="105">
      <c r="A197" s="712"/>
      <c r="B197" s="712"/>
      <c r="C197" s="712"/>
      <c r="D197" s="712"/>
      <c r="E197" s="712"/>
      <c r="F197" s="10" t="str">
        <f>C.INT!A25</f>
        <v>Fomento de la cultura de autocontrol y  autoevaluación</v>
      </c>
      <c r="G197" s="10" t="str">
        <f>C.INT!C25</f>
        <v xml:space="preserve">Porcentaje </v>
      </c>
      <c r="H197" s="65">
        <f>C.INT!D25</f>
        <v>1</v>
      </c>
      <c r="I197" s="10" t="str">
        <f>C.INT!E25</f>
        <v>Cumplimiento actividades de fomento de la cultura de autocontrol y  autoevaluación</v>
      </c>
      <c r="J197" s="10" t="str">
        <f>C.INT!F25</f>
        <v xml:space="preserve">Eficacia </v>
      </c>
      <c r="K197" s="10" t="str">
        <f>C.INT!G25</f>
        <v xml:space="preserve">Gloria Marcela Luna </v>
      </c>
      <c r="L197" s="65">
        <f>C.INT!V25</f>
        <v>1</v>
      </c>
      <c r="M197" s="65">
        <f>C.INT!V26</f>
        <v>0</v>
      </c>
      <c r="N197" s="10" t="str">
        <f>C.INT!B28</f>
        <v>N/A</v>
      </c>
      <c r="O197" s="10" t="str">
        <f>C.INT!C28</f>
        <v>Realizar actividades para el fomento de la cultura de autocontrol y autoevaluación.</v>
      </c>
      <c r="P197" s="701">
        <f>C.INT!V28</f>
        <v>1</v>
      </c>
      <c r="Q197" s="701">
        <f>C.INT!V29</f>
        <v>0</v>
      </c>
      <c r="R197" s="10" t="str">
        <f>C.INT!G28</f>
        <v>Maria Fernanda Rivera Torres</v>
      </c>
      <c r="S197" s="23"/>
      <c r="T197" s="11" t="s">
        <v>31</v>
      </c>
      <c r="U197" s="11" t="s">
        <v>29</v>
      </c>
      <c r="V197" s="5"/>
      <c r="W197" s="5"/>
      <c r="X197" s="5"/>
      <c r="Y197" s="5"/>
      <c r="Z197" s="5"/>
      <c r="AA197" s="5"/>
      <c r="AB197" s="5"/>
      <c r="AC197" s="5"/>
      <c r="AD197" s="5"/>
      <c r="AE197" s="5"/>
    </row>
    <row r="198" spans="1:31" ht="60">
      <c r="A198" s="722" t="str">
        <f>'MEJORA C'!F2</f>
        <v>GESTION MEJORA CONTINUA</v>
      </c>
      <c r="B198" s="716" t="str">
        <f>'MEJORA C'!C5</f>
        <v>Facilitar y promover el acceso a los trámites, servicios e información GeoGráfica que produce el Instituto, racionalizando y optimizando el uso de los recursos</v>
      </c>
      <c r="C198" s="716" t="str">
        <f>'MEJORA C'!L5</f>
        <v>Implementar, mantener y mejorar Sistemas de Gestión y Control en el contexto del Sistema de Gestión.</v>
      </c>
      <c r="D198" s="716" t="str">
        <f>'MEJORA C'!C7</f>
        <v>Direccionamiento estratéGico y Planeación</v>
      </c>
      <c r="E198" s="716" t="str">
        <f>'MEJORA C'!L7</f>
        <v>Fortalecimiento orGanizacional y simplificación de procesos</v>
      </c>
      <c r="F198" s="716" t="str">
        <f>'MEJORA C'!A9</f>
        <v>Sistema de Gestión de Calidad  implementado y mejorado cumpliendo los requisitos de la norma ISO 9001:2015, de manera articulada y complementaria con el Modelo InteGrado de Planeación y Gestión</v>
      </c>
      <c r="G198" s="715" t="str">
        <f>'MEJORA C'!C9</f>
        <v xml:space="preserve">Porcentaje
</v>
      </c>
      <c r="H198" s="714">
        <f>'MEJORA C'!D9</f>
        <v>1</v>
      </c>
      <c r="I198" s="715" t="str">
        <f>'MEJORA C'!E9</f>
        <v>Cumplimiento de los requisitos del Sistema de Gestión de Calidad, de acuerdo con la norma ISO 9001- 2015</v>
      </c>
      <c r="J198" s="715" t="str">
        <f>'MEJORA C'!F9</f>
        <v>Eficacia</v>
      </c>
      <c r="K198" s="715" t="str">
        <f>'MEJORA C'!G9</f>
        <v>Jefe Oficina Asesora de Planeación</v>
      </c>
      <c r="L198" s="714">
        <f>'MEJORA C'!V9</f>
        <v>1</v>
      </c>
      <c r="M198" s="714">
        <f>'MEJORA C'!V10</f>
        <v>0</v>
      </c>
      <c r="N198" s="10" t="str">
        <f>'MEJORA C'!B12</f>
        <v>N/A</v>
      </c>
      <c r="O198" s="23" t="str">
        <f>'MEJORA C'!C12</f>
        <v>Realizar 3 sensibilizaciones y/o socializaciones por trimestre, en cada proceso de la sede central divulGando los diferentes temas del SGI</v>
      </c>
      <c r="P198" s="701">
        <f>'MEJORA C'!V12</f>
        <v>1</v>
      </c>
      <c r="Q198" s="701">
        <f>'MEJORA C'!V13</f>
        <v>0</v>
      </c>
      <c r="R198" s="10" t="str">
        <f>'MEJORA C'!G12</f>
        <v>Jefe Oficina Asesora de Planeación</v>
      </c>
      <c r="S198" s="716" t="str">
        <f>'MEJORA C'!B9</f>
        <v>Oficina Asesora de Planeación OAP</v>
      </c>
      <c r="T198" s="11" t="s">
        <v>31</v>
      </c>
      <c r="U198" s="11" t="s">
        <v>29</v>
      </c>
      <c r="V198" s="5"/>
      <c r="W198" s="5"/>
      <c r="X198" s="5"/>
      <c r="Y198" s="5"/>
      <c r="Z198" s="5"/>
      <c r="AA198" s="5"/>
      <c r="AB198" s="5"/>
      <c r="AC198" s="5"/>
      <c r="AD198" s="5"/>
      <c r="AE198" s="5"/>
    </row>
    <row r="199" spans="1:31" ht="90">
      <c r="A199" s="711"/>
      <c r="B199" s="711"/>
      <c r="C199" s="711"/>
      <c r="D199" s="711"/>
      <c r="E199" s="711"/>
      <c r="F199" s="711"/>
      <c r="G199" s="711"/>
      <c r="H199" s="711"/>
      <c r="I199" s="711"/>
      <c r="J199" s="711"/>
      <c r="K199" s="711"/>
      <c r="L199" s="711"/>
      <c r="M199" s="711"/>
      <c r="N199" s="10" t="str">
        <f>'MEJORA C'!B14</f>
        <v>N/A</v>
      </c>
      <c r="O199" s="23" t="str">
        <f>'MEJORA C'!C14</f>
        <v>Orientar metodolóGicamente la creación, actualización y deroGación de los documentos del SGI (Caracterizaciones, Manuales de procedimientos, instructivos, metodoloGías, proGramas, Guías, formatos)</v>
      </c>
      <c r="P199" s="701">
        <f>'MEJORA C'!V14</f>
        <v>1</v>
      </c>
      <c r="Q199" s="701">
        <f>'MEJORA C'!V15</f>
        <v>0</v>
      </c>
      <c r="R199" s="10" t="str">
        <f>'MEJORA C'!G14</f>
        <v>Jefe Oficina Asesora de Planeación</v>
      </c>
      <c r="S199" s="711"/>
      <c r="T199" s="11" t="s">
        <v>31</v>
      </c>
      <c r="U199" s="11" t="s">
        <v>29</v>
      </c>
      <c r="V199" s="5"/>
      <c r="W199" s="5"/>
      <c r="X199" s="5"/>
      <c r="Y199" s="5"/>
      <c r="Z199" s="5"/>
      <c r="AA199" s="5"/>
      <c r="AB199" s="5"/>
      <c r="AC199" s="5"/>
      <c r="AD199" s="5"/>
      <c r="AE199" s="5"/>
    </row>
    <row r="200" spans="1:31" ht="60">
      <c r="A200" s="711"/>
      <c r="B200" s="711"/>
      <c r="C200" s="711"/>
      <c r="D200" s="711"/>
      <c r="E200" s="711"/>
      <c r="F200" s="711"/>
      <c r="G200" s="711"/>
      <c r="H200" s="711"/>
      <c r="I200" s="711"/>
      <c r="J200" s="711"/>
      <c r="K200" s="711"/>
      <c r="L200" s="711"/>
      <c r="M200" s="711"/>
      <c r="N200" s="10" t="str">
        <f>'MEJORA C'!B16</f>
        <v>N/A</v>
      </c>
      <c r="O200" s="23" t="str">
        <f>'MEJORA C'!C16</f>
        <v>Asesorar la actualización de los mapas de riesGos de corrupción y Gestión por procesos y publicarlos de acuerdo con la normatividad viGente</v>
      </c>
      <c r="P200" s="701">
        <f>'MEJORA C'!V16</f>
        <v>1</v>
      </c>
      <c r="Q200" s="701">
        <f>'MEJORA C'!V17</f>
        <v>0</v>
      </c>
      <c r="R200" s="10" t="str">
        <f>'MEJORA C'!G16</f>
        <v>Jefe Oficina Asesora de Planeación</v>
      </c>
      <c r="S200" s="711"/>
      <c r="T200" s="11" t="s">
        <v>48</v>
      </c>
      <c r="U200" s="11" t="s">
        <v>29</v>
      </c>
      <c r="V200" s="5"/>
      <c r="W200" s="5"/>
      <c r="X200" s="5"/>
      <c r="Y200" s="5"/>
      <c r="Z200" s="5"/>
      <c r="AA200" s="5"/>
      <c r="AB200" s="5"/>
      <c r="AC200" s="5"/>
      <c r="AD200" s="5"/>
      <c r="AE200" s="5"/>
    </row>
    <row r="201" spans="1:31" ht="60">
      <c r="A201" s="711"/>
      <c r="B201" s="711"/>
      <c r="C201" s="711"/>
      <c r="D201" s="711"/>
      <c r="E201" s="711"/>
      <c r="F201" s="711"/>
      <c r="G201" s="711"/>
      <c r="H201" s="711"/>
      <c r="I201" s="711"/>
      <c r="J201" s="711"/>
      <c r="K201" s="711"/>
      <c r="L201" s="711"/>
      <c r="M201" s="711"/>
      <c r="N201" s="10" t="str">
        <f>'MEJORA C'!B18</f>
        <v>N/A</v>
      </c>
      <c r="O201" s="23" t="str">
        <f>'MEJORA C'!C18</f>
        <v>Orientar a los procesos de la sede central y Direcciones Territoriales en la formulación y seGuimiento de acciones de mejoramiento</v>
      </c>
      <c r="P201" s="701">
        <f>'MEJORA C'!V18</f>
        <v>0.99999999999999989</v>
      </c>
      <c r="Q201" s="701">
        <f>'MEJORA C'!V19</f>
        <v>0</v>
      </c>
      <c r="R201" s="10" t="str">
        <f>'MEJORA C'!G18</f>
        <v>Jefe Oficina Asesora de Planeación</v>
      </c>
      <c r="S201" s="711"/>
      <c r="T201" s="11" t="s">
        <v>28</v>
      </c>
      <c r="U201" s="11" t="s">
        <v>29</v>
      </c>
      <c r="V201" s="5"/>
      <c r="W201" s="5"/>
      <c r="X201" s="5"/>
      <c r="Y201" s="5"/>
      <c r="Z201" s="5"/>
      <c r="AA201" s="5"/>
      <c r="AB201" s="5"/>
      <c r="AC201" s="5"/>
      <c r="AD201" s="5"/>
      <c r="AE201" s="5"/>
    </row>
    <row r="202" spans="1:31" ht="30">
      <c r="A202" s="711"/>
      <c r="B202" s="711"/>
      <c r="C202" s="711"/>
      <c r="D202" s="711"/>
      <c r="E202" s="711"/>
      <c r="F202" s="711"/>
      <c r="G202" s="711"/>
      <c r="H202" s="711"/>
      <c r="I202" s="711"/>
      <c r="J202" s="711"/>
      <c r="K202" s="711"/>
      <c r="L202" s="711"/>
      <c r="M202" s="711"/>
      <c r="N202" s="10" t="str">
        <f>'MEJORA C'!B20</f>
        <v>N/A</v>
      </c>
      <c r="O202" s="23" t="str">
        <f>'MEJORA C'!C20</f>
        <v>Coordinar la Revisión del SGI por la alta dirección</v>
      </c>
      <c r="P202" s="701">
        <f>'MEJORA C'!V20</f>
        <v>1</v>
      </c>
      <c r="Q202" s="701">
        <f>'MEJORA C'!V21</f>
        <v>0</v>
      </c>
      <c r="R202" s="10" t="str">
        <f>'MEJORA C'!G20</f>
        <v>Jefe Oficina Asesora de Planeación</v>
      </c>
      <c r="S202" s="711"/>
      <c r="T202" s="11" t="s">
        <v>51</v>
      </c>
      <c r="U202" s="11" t="s">
        <v>32</v>
      </c>
      <c r="V202" s="5"/>
      <c r="W202" s="5"/>
      <c r="X202" s="5"/>
      <c r="Y202" s="5"/>
      <c r="Z202" s="5"/>
      <c r="AA202" s="5"/>
      <c r="AB202" s="5"/>
      <c r="AC202" s="5"/>
      <c r="AD202" s="5"/>
      <c r="AE202" s="5"/>
    </row>
    <row r="203" spans="1:31" ht="30">
      <c r="A203" s="711"/>
      <c r="B203" s="711"/>
      <c r="C203" s="711"/>
      <c r="D203" s="711"/>
      <c r="E203" s="711"/>
      <c r="F203" s="711"/>
      <c r="G203" s="711"/>
      <c r="H203" s="711"/>
      <c r="I203" s="711"/>
      <c r="J203" s="711"/>
      <c r="K203" s="711"/>
      <c r="L203" s="711"/>
      <c r="M203" s="711"/>
      <c r="N203" s="10" t="str">
        <f>'MEJORA C'!B22</f>
        <v>N/A</v>
      </c>
      <c r="O203" s="23" t="str">
        <f>'MEJORA C'!C22</f>
        <v>Preparar y acompañar la auditoria externa del ente certificador</v>
      </c>
      <c r="P203" s="701">
        <f>'MEJORA C'!V22</f>
        <v>1</v>
      </c>
      <c r="Q203" s="701">
        <f>'MEJORA C'!V23</f>
        <v>0</v>
      </c>
      <c r="R203" s="10" t="str">
        <f>'MEJORA C'!G22</f>
        <v>Jefe Oficina Asesora de Planeación</v>
      </c>
      <c r="S203" s="711"/>
      <c r="T203" s="11" t="s">
        <v>30</v>
      </c>
      <c r="U203" s="11" t="s">
        <v>32</v>
      </c>
      <c r="V203" s="5"/>
      <c r="W203" s="5"/>
      <c r="X203" s="5"/>
      <c r="Y203" s="5"/>
      <c r="Z203" s="5"/>
      <c r="AA203" s="5"/>
      <c r="AB203" s="5"/>
      <c r="AC203" s="5"/>
      <c r="AD203" s="5"/>
      <c r="AE203" s="5"/>
    </row>
    <row r="204" spans="1:31" ht="45">
      <c r="A204" s="711"/>
      <c r="B204" s="711"/>
      <c r="C204" s="711"/>
      <c r="D204" s="711"/>
      <c r="E204" s="711"/>
      <c r="F204" s="711"/>
      <c r="G204" s="711"/>
      <c r="H204" s="711"/>
      <c r="I204" s="711"/>
      <c r="J204" s="711"/>
      <c r="K204" s="711"/>
      <c r="L204" s="711"/>
      <c r="M204" s="711"/>
      <c r="N204" s="10" t="str">
        <f>'MEJORA C'!B24</f>
        <v>N/A</v>
      </c>
      <c r="O204" s="23" t="str">
        <f>'MEJORA C'!C24</f>
        <v>Apoyar la articulación de los sistemas que conforman el SGI, a través de mesas de trabajo, seGún requerimientos</v>
      </c>
      <c r="P204" s="701">
        <f>'MEJORA C'!V24</f>
        <v>1</v>
      </c>
      <c r="Q204" s="701">
        <f>'MEJORA C'!V25</f>
        <v>0</v>
      </c>
      <c r="R204" s="10" t="str">
        <f>'MEJORA C'!G24</f>
        <v>Jefe Oficina Asesora de Planeación</v>
      </c>
      <c r="S204" s="711"/>
      <c r="T204" s="11" t="s">
        <v>31</v>
      </c>
      <c r="U204" s="11" t="s">
        <v>29</v>
      </c>
      <c r="V204" s="5"/>
      <c r="W204" s="5"/>
      <c r="X204" s="5"/>
      <c r="Y204" s="5"/>
      <c r="Z204" s="5"/>
      <c r="AA204" s="5"/>
      <c r="AB204" s="5"/>
      <c r="AC204" s="5"/>
      <c r="AD204" s="5"/>
      <c r="AE204" s="5"/>
    </row>
    <row r="205" spans="1:31" ht="45">
      <c r="A205" s="711"/>
      <c r="B205" s="711"/>
      <c r="C205" s="711"/>
      <c r="D205" s="711"/>
      <c r="E205" s="711"/>
      <c r="F205" s="711"/>
      <c r="G205" s="711"/>
      <c r="H205" s="711"/>
      <c r="I205" s="711"/>
      <c r="J205" s="711"/>
      <c r="K205" s="711"/>
      <c r="L205" s="711"/>
      <c r="M205" s="711"/>
      <c r="N205" s="10" t="str">
        <f>'MEJORA C'!B26</f>
        <v>N/A</v>
      </c>
      <c r="O205" s="23" t="str">
        <f>'MEJORA C'!C26</f>
        <v>Orientar la administración de Gestión de los trámites y OPAS institucionales y su EstrateGia de Racionalización</v>
      </c>
      <c r="P205" s="701">
        <f>'MEJORA C'!V26</f>
        <v>1</v>
      </c>
      <c r="Q205" s="701">
        <f>'MEJORA C'!V27</f>
        <v>0</v>
      </c>
      <c r="R205" s="10" t="str">
        <f>'MEJORA C'!G26</f>
        <v>Jefe Oficina Asesora de Planeación</v>
      </c>
      <c r="S205" s="711"/>
      <c r="T205" s="11" t="s">
        <v>48</v>
      </c>
      <c r="U205" s="11" t="s">
        <v>29</v>
      </c>
      <c r="V205" s="5"/>
      <c r="W205" s="5"/>
      <c r="X205" s="5"/>
      <c r="Y205" s="5"/>
      <c r="Z205" s="5"/>
      <c r="AA205" s="5"/>
      <c r="AB205" s="5"/>
      <c r="AC205" s="5"/>
      <c r="AD205" s="5"/>
      <c r="AE205" s="5"/>
    </row>
    <row r="206" spans="1:31" ht="60">
      <c r="A206" s="712"/>
      <c r="B206" s="712"/>
      <c r="C206" s="712"/>
      <c r="D206" s="712"/>
      <c r="E206" s="712"/>
      <c r="F206" s="712"/>
      <c r="G206" s="712"/>
      <c r="H206" s="712"/>
      <c r="I206" s="712"/>
      <c r="J206" s="712"/>
      <c r="K206" s="712"/>
      <c r="L206" s="712"/>
      <c r="M206" s="712"/>
      <c r="N206" s="10" t="str">
        <f>'MEJORA C'!B28</f>
        <v>N/A</v>
      </c>
      <c r="O206" s="23" t="str">
        <f>'MEJORA C'!C28</f>
        <v>Coordinar el diaGnóstico y articulación del MIPG frente a las evidencias señaladas en la nueva versión del modelo y su articulación en el SGC</v>
      </c>
      <c r="P206" s="701">
        <f>'MEJORA C'!V28</f>
        <v>1</v>
      </c>
      <c r="Q206" s="701">
        <f>'MEJORA C'!V29</f>
        <v>0</v>
      </c>
      <c r="R206" s="10" t="str">
        <f>'MEJORA C'!G28</f>
        <v>Jefe Oficina Asesora de Planeación</v>
      </c>
      <c r="S206" s="712"/>
      <c r="T206" s="11" t="s">
        <v>31</v>
      </c>
      <c r="U206" s="11" t="s">
        <v>29</v>
      </c>
      <c r="V206" s="5"/>
      <c r="W206" s="5"/>
      <c r="X206" s="5"/>
      <c r="Y206" s="5"/>
      <c r="Z206" s="5"/>
      <c r="AA206" s="5"/>
      <c r="AB206" s="5"/>
      <c r="AC206" s="5"/>
      <c r="AD206" s="5"/>
      <c r="AE206" s="5"/>
    </row>
    <row r="207" spans="1:31" ht="45">
      <c r="A207" s="722" t="str">
        <f>'C. DISC'!F2</f>
        <v>GESTION CONTROL DISCIPLINARIO</v>
      </c>
      <c r="B207" s="716" t="str">
        <f>'C. DISC'!C5</f>
        <v>Brindar atención al ciudadano fomentando los mecanismos de participación y transparencia</v>
      </c>
      <c r="C207" s="716" t="str">
        <f>'C. DISC'!L5</f>
        <v>Dar cumplimiento a las Políticas de Gobierno en Línea y de Servicio al Ciudadano.</v>
      </c>
      <c r="D207" s="716" t="str">
        <f>'C. DISC'!C7</f>
        <v>Control Interno</v>
      </c>
      <c r="E207" s="716" t="str">
        <f>'C. DISC'!L7</f>
        <v>Control Interno</v>
      </c>
      <c r="F207" s="716" t="str">
        <f>'C. DISC'!A9</f>
        <v>Procesos disciplinarios sustanciados</v>
      </c>
      <c r="G207" s="715" t="str">
        <f>'C. DISC'!C9</f>
        <v>porcentaje</v>
      </c>
      <c r="H207" s="714">
        <f>'C. DISC'!D9</f>
        <v>1</v>
      </c>
      <c r="I207" s="715" t="str">
        <f>'C. DISC'!E9</f>
        <v>Avance Procesos Disciplinarios sustanciados</v>
      </c>
      <c r="J207" s="715" t="str">
        <f>'C. DISC'!F9</f>
        <v>Eficacia</v>
      </c>
      <c r="K207" s="715" t="str">
        <f>'C. DISC'!G9</f>
        <v>Diana Paola López Pérez</v>
      </c>
      <c r="L207" s="714">
        <f>'C. DISC'!V9</f>
        <v>0.99999999999999989</v>
      </c>
      <c r="M207" s="714">
        <f>'C. DISC'!V10</f>
        <v>0</v>
      </c>
      <c r="N207" s="10" t="str">
        <f>'C. DISC'!B12</f>
        <v>N/A</v>
      </c>
      <c r="O207" s="10" t="str">
        <f>'C. DISC'!C12</f>
        <v>1. Proferir los actos administrativos necesarios para el impulso y/o finalizacion de los procesos disciplinarios a carGo.</v>
      </c>
      <c r="P207" s="701">
        <f>'C. DISC'!V12</f>
        <v>1</v>
      </c>
      <c r="Q207" s="701">
        <f>'C. DISC'!V13</f>
        <v>0</v>
      </c>
      <c r="R207" s="10" t="str">
        <f>'C. DISC'!G12</f>
        <v>Diana Paola López Pérez</v>
      </c>
      <c r="S207" s="716" t="str">
        <f>'C. DISC'!B9</f>
        <v>Secretaría Genetral- GIT Control Disicplinario</v>
      </c>
      <c r="T207" s="11" t="s">
        <v>28</v>
      </c>
      <c r="U207" s="11" t="s">
        <v>32</v>
      </c>
      <c r="V207" s="5"/>
      <c r="W207" s="5"/>
      <c r="X207" s="5"/>
      <c r="Y207" s="5"/>
      <c r="Z207" s="5"/>
      <c r="AA207" s="5"/>
      <c r="AB207" s="5"/>
      <c r="AC207" s="5"/>
      <c r="AD207" s="5"/>
      <c r="AE207" s="5"/>
    </row>
    <row r="208" spans="1:31" ht="60">
      <c r="A208" s="711"/>
      <c r="B208" s="711"/>
      <c r="C208" s="711"/>
      <c r="D208" s="711"/>
      <c r="E208" s="711"/>
      <c r="F208" s="711"/>
      <c r="G208" s="711"/>
      <c r="H208" s="711"/>
      <c r="I208" s="711"/>
      <c r="J208" s="711"/>
      <c r="K208" s="711"/>
      <c r="L208" s="711"/>
      <c r="M208" s="711"/>
      <c r="N208" s="10" t="str">
        <f>'C. DISC'!B14</f>
        <v>N/A</v>
      </c>
      <c r="O208" s="10" t="str">
        <f>'C. DISC'!C14</f>
        <v>2. Realizar el seGuimiento del impulsado a los procesos disciplinarios que son adelantados en las Direcciones Territoriales.</v>
      </c>
      <c r="P208" s="701">
        <f>'C. DISC'!V14</f>
        <v>1</v>
      </c>
      <c r="Q208" s="701">
        <f>'C. DISC'!V15</f>
        <v>0</v>
      </c>
      <c r="R208" s="10" t="str">
        <f>'C. DISC'!G14</f>
        <v>Diana Paola López Pérez</v>
      </c>
      <c r="S208" s="711"/>
      <c r="T208" s="11" t="s">
        <v>28</v>
      </c>
      <c r="U208" s="11" t="s">
        <v>52</v>
      </c>
      <c r="V208" s="5"/>
      <c r="W208" s="5"/>
      <c r="X208" s="5"/>
      <c r="Y208" s="5"/>
      <c r="Z208" s="5"/>
      <c r="AA208" s="5"/>
      <c r="AB208" s="5"/>
      <c r="AC208" s="5"/>
      <c r="AD208" s="5"/>
      <c r="AE208" s="5"/>
    </row>
    <row r="209" spans="1:31" ht="30">
      <c r="A209" s="712"/>
      <c r="B209" s="712"/>
      <c r="C209" s="712"/>
      <c r="D209" s="712"/>
      <c r="E209" s="712"/>
      <c r="F209" s="712"/>
      <c r="G209" s="712"/>
      <c r="H209" s="712"/>
      <c r="I209" s="712"/>
      <c r="J209" s="712"/>
      <c r="K209" s="712"/>
      <c r="L209" s="712"/>
      <c r="M209" s="712"/>
      <c r="N209" s="10" t="str">
        <f>'C. DISC'!B16</f>
        <v>N/A</v>
      </c>
      <c r="O209" s="10" t="str">
        <f>'C. DISC'!C16</f>
        <v>3. Sensibilizar y socializar el contenido y alcance del CodiGo Unico Disciplinario.</v>
      </c>
      <c r="P209" s="701">
        <f>'C. DISC'!V16</f>
        <v>1</v>
      </c>
      <c r="Q209" s="701">
        <f>'C. DISC'!V17</f>
        <v>0</v>
      </c>
      <c r="R209" s="10" t="str">
        <f>'C. DISC'!G16</f>
        <v>Diana Paola López Pérez</v>
      </c>
      <c r="S209" s="712"/>
      <c r="T209" s="11" t="s">
        <v>28</v>
      </c>
      <c r="U209" s="11" t="s">
        <v>52</v>
      </c>
      <c r="V209" s="5"/>
      <c r="W209" s="5"/>
      <c r="X209" s="5"/>
      <c r="Y209" s="5"/>
      <c r="Z209" s="5"/>
      <c r="AA209" s="5"/>
      <c r="AB209" s="5"/>
      <c r="AC209" s="5"/>
      <c r="AD209" s="5"/>
      <c r="AE209" s="5"/>
    </row>
    <row r="210" spans="1:31" ht="75">
      <c r="A210" s="722" t="str">
        <f>INFORM.!F2</f>
        <v>GESTION INFORMATICA</v>
      </c>
      <c r="B210" s="716" t="str">
        <f>INFORM.!C5</f>
        <v>FACILITAR Y PROMOVER EL ACCESO A LOS TRÁMITES, SERVICIOS E INFORMACIÓN GEOGRÁFICA QUE PRODUCE EL INSTITUTO RACIONALIZANDO Y OPTIMIZANDO EL USO DE LOS RECURSOS</v>
      </c>
      <c r="C210" s="716" t="str">
        <f>INFORM.!L5</f>
        <v>GESTIONAR EL DESARROLLO DE PLATAFORMAS TECNOLÓGICAS, ASÍ COMO ADECUAR Y DAR MANTENIMIENTO A LA INFRAESTRUCTURA FÍSICA</v>
      </c>
      <c r="D210" s="716" t="str">
        <f>INFORM.!C7</f>
        <v>Gestión con valores para el Resultado</v>
      </c>
      <c r="E210" s="716" t="str">
        <f>INFORM.!L7</f>
        <v>Gobierno diGital
SeGuridad diGital</v>
      </c>
      <c r="F210" s="716" t="str">
        <f>INFORM.!L7</f>
        <v>Gobierno diGital
SeGuridad diGital</v>
      </c>
      <c r="G210" s="715" t="str">
        <f>INFORM.!C9</f>
        <v>Porcentaje</v>
      </c>
      <c r="H210" s="714">
        <f>INFORM.!D9</f>
        <v>1</v>
      </c>
      <c r="I210" s="715" t="str">
        <f>INFORM.!E9</f>
        <v xml:space="preserve">Porcentaje avance EstrateGia y Gobierno de TI </v>
      </c>
      <c r="J210" s="715" t="str">
        <f>INFORM.!F9</f>
        <v>Eficacia</v>
      </c>
      <c r="K210" s="715" t="str">
        <f>INFORM.!G9</f>
        <v xml:space="preserve">Oficina de Informática y Telecomunicaciones </v>
      </c>
      <c r="L210" s="714">
        <f>INFORM.!V9</f>
        <v>0.99999999999999989</v>
      </c>
      <c r="M210" s="714">
        <f>INFORM.!V10</f>
        <v>0</v>
      </c>
      <c r="N210" s="10" t="str">
        <f>INFORM.!B12</f>
        <v>N/A</v>
      </c>
      <c r="O210" s="10" t="str">
        <f>INFORM.!C12</f>
        <v>Elaborar un diaGnóstico del estado actual de la arquitectura empresarial del IGAC seGún el Marco de Referencia de Arquitectura Empresarial ((AS- IS) - (TO -BE)</v>
      </c>
      <c r="P210" s="701">
        <f>INFORM.!V12</f>
        <v>0.99999999999999989</v>
      </c>
      <c r="Q210" s="701">
        <f>INFORM.!V13</f>
        <v>0</v>
      </c>
      <c r="R210" s="10" t="str">
        <f>INFORM.!G12</f>
        <v xml:space="preserve">Oficina de Informática y Telecomunicaciones </v>
      </c>
      <c r="S210" s="716"/>
      <c r="T210" s="11" t="s">
        <v>31</v>
      </c>
      <c r="U210" s="11" t="s">
        <v>29</v>
      </c>
      <c r="V210" s="5"/>
      <c r="W210" s="5"/>
      <c r="X210" s="5"/>
      <c r="Y210" s="5"/>
      <c r="Z210" s="5"/>
      <c r="AA210" s="5"/>
      <c r="AB210" s="5"/>
      <c r="AC210" s="5"/>
      <c r="AD210" s="5"/>
      <c r="AE210" s="5"/>
    </row>
    <row r="211" spans="1:31" ht="45">
      <c r="A211" s="711"/>
      <c r="B211" s="711"/>
      <c r="C211" s="711"/>
      <c r="D211" s="711"/>
      <c r="E211" s="711"/>
      <c r="F211" s="711"/>
      <c r="G211" s="711"/>
      <c r="H211" s="711"/>
      <c r="I211" s="711"/>
      <c r="J211" s="711"/>
      <c r="K211" s="711"/>
      <c r="L211" s="711"/>
      <c r="M211" s="711"/>
      <c r="N211" s="10" t="str">
        <f>INFORM.!B14</f>
        <v>N/A</v>
      </c>
      <c r="O211" s="10" t="str">
        <f>INFORM.!C14</f>
        <v>Elaborar el diaGnóstico del estado de cumplimiento de la politica de Gobierno diGital de la Entidad</v>
      </c>
      <c r="P211" s="701">
        <f>INFORM.!V14</f>
        <v>0.99999999999999989</v>
      </c>
      <c r="Q211" s="701">
        <f>INFORM.!V15</f>
        <v>0</v>
      </c>
      <c r="R211" s="10" t="str">
        <f>INFORM.!G14</f>
        <v xml:space="preserve">Oficina de Informática y Telecomunicaciones </v>
      </c>
      <c r="S211" s="711"/>
      <c r="T211" s="11" t="s">
        <v>31</v>
      </c>
      <c r="U211" s="11" t="s">
        <v>29</v>
      </c>
      <c r="V211" s="5"/>
      <c r="W211" s="5"/>
      <c r="X211" s="5"/>
      <c r="Y211" s="5"/>
      <c r="Z211" s="5"/>
      <c r="AA211" s="5"/>
      <c r="AB211" s="5"/>
      <c r="AC211" s="5"/>
      <c r="AD211" s="5"/>
      <c r="AE211" s="5"/>
    </row>
    <row r="212" spans="1:31" ht="60">
      <c r="A212" s="711"/>
      <c r="B212" s="711"/>
      <c r="C212" s="711"/>
      <c r="D212" s="711"/>
      <c r="E212" s="711"/>
      <c r="F212" s="712"/>
      <c r="G212" s="712"/>
      <c r="H212" s="712"/>
      <c r="I212" s="712"/>
      <c r="J212" s="712"/>
      <c r="K212" s="712"/>
      <c r="L212" s="712"/>
      <c r="M212" s="712"/>
      <c r="N212" s="10" t="str">
        <f>INFORM.!B16</f>
        <v>N/A</v>
      </c>
      <c r="O212" s="10" t="str">
        <f>INFORM.!C16</f>
        <v>Definir el plan de arquitectura empresarial estableciendo el mapa de ruta de los proyectos a ejecutar para lleGar a la arquitectura objetivo</v>
      </c>
      <c r="P212" s="701">
        <f>INFORM.!V16</f>
        <v>0.99999999999999989</v>
      </c>
      <c r="Q212" s="701">
        <f>INFORM.!V17</f>
        <v>0</v>
      </c>
      <c r="R212" s="10" t="str">
        <f>INFORM.!G16</f>
        <v xml:space="preserve">Oficina de Informática y Telecomunicaciones </v>
      </c>
      <c r="S212" s="712"/>
      <c r="T212" s="11" t="s">
        <v>31</v>
      </c>
      <c r="U212" s="11" t="s">
        <v>29</v>
      </c>
      <c r="V212" s="5"/>
      <c r="W212" s="5"/>
      <c r="X212" s="5"/>
      <c r="Y212" s="5"/>
      <c r="Z212" s="5"/>
      <c r="AA212" s="5"/>
      <c r="AB212" s="5"/>
      <c r="AC212" s="5"/>
      <c r="AD212" s="5"/>
      <c r="AE212" s="5"/>
    </row>
    <row r="213" spans="1:31" ht="30">
      <c r="A213" s="711"/>
      <c r="B213" s="711"/>
      <c r="C213" s="711"/>
      <c r="D213" s="711"/>
      <c r="E213" s="711"/>
      <c r="F213" s="716" t="str">
        <f>INFORM.!A31</f>
        <v>Sistemas de información, 
portales y  aplicaciones  
implementados y soportados</v>
      </c>
      <c r="G213" s="715" t="str">
        <f>INFORM.!C31</f>
        <v>Porcentaje</v>
      </c>
      <c r="H213" s="714">
        <f>INFORM.!D31</f>
        <v>1</v>
      </c>
      <c r="I213" s="715" t="str">
        <f>INFORM.!E31</f>
        <v>Porcentaje avance actividades de mantenimiento y actualización de IT</v>
      </c>
      <c r="J213" s="715" t="str">
        <f>INFORM.!F31</f>
        <v>Eficacia</v>
      </c>
      <c r="K213" s="715" t="str">
        <f>INFORM.!G31</f>
        <v xml:space="preserve">Oficina de Informática y Telecomunicaciones </v>
      </c>
      <c r="L213" s="714">
        <f>INFORM.!V31</f>
        <v>0.99999999999999989</v>
      </c>
      <c r="M213" s="714">
        <f>INFORM.!V32</f>
        <v>0</v>
      </c>
      <c r="N213" s="10" t="str">
        <f>INFORM.!B34</f>
        <v>N/A</v>
      </c>
      <c r="O213" s="10" t="str">
        <f>INFORM.!C34</f>
        <v>Soporte plataforma tecnolóGica HP</v>
      </c>
      <c r="P213" s="701">
        <f>INFORM.!V34</f>
        <v>0.99999999999999989</v>
      </c>
      <c r="Q213" s="701">
        <f>INFORM.!V35</f>
        <v>0</v>
      </c>
      <c r="R213" s="10" t="str">
        <f>INFORM.!G34</f>
        <v xml:space="preserve">Oficina de Informática y Telecomunicaciones </v>
      </c>
      <c r="S213" s="716"/>
      <c r="T213" s="11" t="s">
        <v>31</v>
      </c>
      <c r="U213" s="11" t="s">
        <v>29</v>
      </c>
      <c r="V213" s="5"/>
      <c r="W213" s="5"/>
      <c r="X213" s="5"/>
      <c r="Y213" s="5"/>
      <c r="Z213" s="5"/>
      <c r="AA213" s="5"/>
      <c r="AB213" s="5"/>
      <c r="AC213" s="5"/>
      <c r="AD213" s="5"/>
      <c r="AE213" s="5"/>
    </row>
    <row r="214" spans="1:31" ht="30">
      <c r="A214" s="711"/>
      <c r="B214" s="711"/>
      <c r="C214" s="711"/>
      <c r="D214" s="711"/>
      <c r="E214" s="711"/>
      <c r="F214" s="711"/>
      <c r="G214" s="711"/>
      <c r="H214" s="711"/>
      <c r="I214" s="711"/>
      <c r="J214" s="711"/>
      <c r="K214" s="711"/>
      <c r="L214" s="711"/>
      <c r="M214" s="711"/>
      <c r="N214" s="10" t="str">
        <f>INFORM.!B36</f>
        <v>N/A</v>
      </c>
      <c r="O214" s="10" t="str">
        <f>INFORM.!C36</f>
        <v>Mantenimiento de UPS a nivel nacional</v>
      </c>
      <c r="P214" s="701">
        <f>INFORM.!V36</f>
        <v>0.99999999999999989</v>
      </c>
      <c r="Q214" s="701">
        <f>INFORM.!V37</f>
        <v>0</v>
      </c>
      <c r="R214" s="10" t="str">
        <f>INFORM.!G36</f>
        <v xml:space="preserve">Oficina de Informática y Telecomunicaciones </v>
      </c>
      <c r="S214" s="711"/>
      <c r="T214" s="11" t="s">
        <v>31</v>
      </c>
      <c r="U214" s="11" t="s">
        <v>29</v>
      </c>
      <c r="V214" s="5"/>
      <c r="W214" s="5"/>
      <c r="X214" s="5"/>
      <c r="Y214" s="5"/>
      <c r="Z214" s="5"/>
      <c r="AA214" s="5"/>
      <c r="AB214" s="5"/>
      <c r="AC214" s="5"/>
      <c r="AD214" s="5"/>
      <c r="AE214" s="5"/>
    </row>
    <row r="215" spans="1:31" ht="30">
      <c r="A215" s="711"/>
      <c r="B215" s="711"/>
      <c r="C215" s="711"/>
      <c r="D215" s="711"/>
      <c r="E215" s="711"/>
      <c r="F215" s="711"/>
      <c r="G215" s="711"/>
      <c r="H215" s="711"/>
      <c r="I215" s="711"/>
      <c r="J215" s="711"/>
      <c r="K215" s="711"/>
      <c r="L215" s="711"/>
      <c r="M215" s="711"/>
      <c r="N215" s="10" t="str">
        <f>INFORM.!B38</f>
        <v>N/A</v>
      </c>
      <c r="O215" s="10" t="str">
        <f>INFORM.!C38</f>
        <v>Adquisición de licenciamiento</v>
      </c>
      <c r="P215" s="701">
        <f>INFORM.!V38</f>
        <v>0.99999999999999989</v>
      </c>
      <c r="Q215" s="701">
        <f>INFORM.!V39</f>
        <v>0</v>
      </c>
      <c r="R215" s="10" t="str">
        <f>INFORM.!G38</f>
        <v xml:space="preserve">Oficina de Informática y Telecomunicaciones </v>
      </c>
      <c r="S215" s="711"/>
      <c r="T215" s="11" t="s">
        <v>31</v>
      </c>
      <c r="U215" s="11" t="s">
        <v>29</v>
      </c>
      <c r="V215" s="5"/>
      <c r="W215" s="5"/>
      <c r="X215" s="5"/>
      <c r="Y215" s="5"/>
      <c r="Z215" s="5"/>
      <c r="AA215" s="5"/>
      <c r="AB215" s="5"/>
      <c r="AC215" s="5"/>
      <c r="AD215" s="5"/>
      <c r="AE215" s="5"/>
    </row>
    <row r="216" spans="1:31" ht="30">
      <c r="A216" s="711"/>
      <c r="B216" s="711"/>
      <c r="C216" s="711"/>
      <c r="D216" s="711"/>
      <c r="E216" s="711"/>
      <c r="F216" s="711"/>
      <c r="G216" s="711"/>
      <c r="H216" s="711"/>
      <c r="I216" s="711"/>
      <c r="J216" s="711"/>
      <c r="K216" s="711"/>
      <c r="L216" s="711"/>
      <c r="M216" s="711"/>
      <c r="N216" s="10" t="str">
        <f>INFORM.!B40</f>
        <v>N/A</v>
      </c>
      <c r="O216" s="10" t="str">
        <f>INFORM.!C40</f>
        <v>Renovación de redes de comunicación Lan y Wan</v>
      </c>
      <c r="P216" s="701">
        <f>INFORM.!V40</f>
        <v>0.99999999999999989</v>
      </c>
      <c r="Q216" s="701">
        <f>INFORM.!V41</f>
        <v>0</v>
      </c>
      <c r="R216" s="10" t="str">
        <f>INFORM.!G40</f>
        <v xml:space="preserve">Oficina de Informática y Telecomunicaciones </v>
      </c>
      <c r="S216" s="711"/>
      <c r="T216" s="11" t="s">
        <v>31</v>
      </c>
      <c r="U216" s="11" t="s">
        <v>29</v>
      </c>
      <c r="V216" s="5"/>
      <c r="W216" s="5"/>
      <c r="X216" s="5"/>
      <c r="Y216" s="5"/>
      <c r="Z216" s="5"/>
      <c r="AA216" s="5"/>
      <c r="AB216" s="5"/>
      <c r="AC216" s="5"/>
      <c r="AD216" s="5"/>
      <c r="AE216" s="5"/>
    </row>
    <row r="217" spans="1:31" ht="30">
      <c r="A217" s="711"/>
      <c r="B217" s="711"/>
      <c r="C217" s="711"/>
      <c r="D217" s="711"/>
      <c r="E217" s="711"/>
      <c r="F217" s="711"/>
      <c r="G217" s="711"/>
      <c r="H217" s="711"/>
      <c r="I217" s="711"/>
      <c r="J217" s="711"/>
      <c r="K217" s="711"/>
      <c r="L217" s="711"/>
      <c r="M217" s="711"/>
      <c r="N217" s="10" t="str">
        <f>INFORM.!B42</f>
        <v>N/A</v>
      </c>
      <c r="O217" s="10" t="str">
        <f>INFORM.!C42</f>
        <v>Adquisición de UPS y materiales eléctricos</v>
      </c>
      <c r="P217" s="701">
        <f>INFORM.!V42</f>
        <v>0.99999999999999989</v>
      </c>
      <c r="Q217" s="701">
        <f>INFORM.!V43</f>
        <v>0</v>
      </c>
      <c r="R217" s="10" t="str">
        <f>INFORM.!G42</f>
        <v xml:space="preserve">Oficina de Informática y Telecomunicaciones </v>
      </c>
      <c r="S217" s="711"/>
      <c r="T217" s="11" t="s">
        <v>31</v>
      </c>
      <c r="U217" s="11" t="s">
        <v>29</v>
      </c>
      <c r="V217" s="5"/>
      <c r="W217" s="5"/>
      <c r="X217" s="5"/>
      <c r="Y217" s="5"/>
      <c r="Z217" s="5"/>
      <c r="AA217" s="5"/>
      <c r="AB217" s="5"/>
      <c r="AC217" s="5"/>
      <c r="AD217" s="5"/>
      <c r="AE217" s="5"/>
    </row>
    <row r="218" spans="1:31" ht="30">
      <c r="A218" s="711"/>
      <c r="B218" s="711"/>
      <c r="C218" s="711"/>
      <c r="D218" s="711"/>
      <c r="E218" s="711"/>
      <c r="F218" s="711"/>
      <c r="G218" s="711"/>
      <c r="H218" s="711"/>
      <c r="I218" s="711"/>
      <c r="J218" s="711"/>
      <c r="K218" s="711"/>
      <c r="L218" s="711"/>
      <c r="M218" s="711"/>
      <c r="N218" s="10" t="str">
        <f>INFORM.!B44</f>
        <v>N/A</v>
      </c>
      <c r="O218" s="10" t="str">
        <f>INFORM.!C44</f>
        <v>Mantenimiento de la plataforma CISCO</v>
      </c>
      <c r="P218" s="701">
        <f>INFORM.!V44</f>
        <v>0.99999999999999989</v>
      </c>
      <c r="Q218" s="701">
        <f>INFORM.!V45</f>
        <v>0</v>
      </c>
      <c r="R218" s="10" t="str">
        <f>INFORM.!G44</f>
        <v xml:space="preserve">Oficina de Informática y Telecomunicaciones </v>
      </c>
      <c r="S218" s="711"/>
      <c r="T218" s="11" t="s">
        <v>31</v>
      </c>
      <c r="U218" s="11" t="s">
        <v>29</v>
      </c>
      <c r="V218" s="5"/>
      <c r="W218" s="5"/>
      <c r="X218" s="5"/>
      <c r="Y218" s="5"/>
      <c r="Z218" s="5"/>
      <c r="AA218" s="5"/>
      <c r="AB218" s="5"/>
      <c r="AC218" s="5"/>
      <c r="AD218" s="5"/>
      <c r="AE218" s="5"/>
    </row>
    <row r="219" spans="1:31" ht="30">
      <c r="A219" s="711"/>
      <c r="B219" s="711"/>
      <c r="C219" s="711"/>
      <c r="D219" s="711"/>
      <c r="E219" s="711"/>
      <c r="F219" s="711"/>
      <c r="G219" s="711"/>
      <c r="H219" s="711"/>
      <c r="I219" s="711"/>
      <c r="J219" s="711"/>
      <c r="K219" s="711"/>
      <c r="L219" s="711"/>
      <c r="M219" s="711"/>
      <c r="N219" s="10" t="str">
        <f>INFORM.!B46</f>
        <v>N/A</v>
      </c>
      <c r="O219" s="10" t="str">
        <f>INFORM.!C46</f>
        <v>Adquisición de tecnoloGías de procesamiento</v>
      </c>
      <c r="P219" s="701">
        <f>INFORM.!V46</f>
        <v>0.99999999999999989</v>
      </c>
      <c r="Q219" s="701">
        <f>INFORM.!V47</f>
        <v>0</v>
      </c>
      <c r="R219" s="10" t="str">
        <f>INFORM.!G46</f>
        <v xml:space="preserve">Oficina de Informática y Telecomunicaciones </v>
      </c>
      <c r="S219" s="711"/>
      <c r="T219" s="11" t="s">
        <v>31</v>
      </c>
      <c r="U219" s="11" t="s">
        <v>29</v>
      </c>
      <c r="V219" s="5"/>
      <c r="W219" s="5"/>
      <c r="X219" s="5"/>
      <c r="Y219" s="5"/>
      <c r="Z219" s="5"/>
      <c r="AA219" s="5"/>
      <c r="AB219" s="5"/>
      <c r="AC219" s="5"/>
      <c r="AD219" s="5"/>
      <c r="AE219" s="5"/>
    </row>
    <row r="220" spans="1:31" ht="30">
      <c r="A220" s="711"/>
      <c r="B220" s="711"/>
      <c r="C220" s="711"/>
      <c r="D220" s="711"/>
      <c r="E220" s="711"/>
      <c r="F220" s="711"/>
      <c r="G220" s="711"/>
      <c r="H220" s="711"/>
      <c r="I220" s="711"/>
      <c r="J220" s="711"/>
      <c r="K220" s="711"/>
      <c r="L220" s="711"/>
      <c r="M220" s="711"/>
      <c r="N220" s="10" t="str">
        <f>INFORM.!B48</f>
        <v>N/A</v>
      </c>
      <c r="O220" s="10" t="str">
        <f>INFORM.!C48</f>
        <v>Renovación del almacenamiento NAS en las direcciones territoriales</v>
      </c>
      <c r="P220" s="701">
        <f>INFORM.!V48</f>
        <v>0.99999999999999989</v>
      </c>
      <c r="Q220" s="701">
        <f>INFORM.!V49</f>
        <v>0</v>
      </c>
      <c r="R220" s="10" t="str">
        <f>INFORM.!G48</f>
        <v xml:space="preserve">Oficina de Informática y Telecomunicaciones </v>
      </c>
      <c r="S220" s="711"/>
      <c r="T220" s="11" t="s">
        <v>31</v>
      </c>
      <c r="U220" s="11" t="s">
        <v>29</v>
      </c>
      <c r="V220" s="5"/>
      <c r="W220" s="5"/>
      <c r="X220" s="5"/>
      <c r="Y220" s="5"/>
      <c r="Z220" s="5"/>
      <c r="AA220" s="5"/>
      <c r="AB220" s="5"/>
      <c r="AC220" s="5"/>
      <c r="AD220" s="5"/>
      <c r="AE220" s="5"/>
    </row>
    <row r="221" spans="1:31" ht="30">
      <c r="A221" s="711"/>
      <c r="B221" s="711"/>
      <c r="C221" s="711"/>
      <c r="D221" s="711"/>
      <c r="E221" s="711"/>
      <c r="F221" s="711"/>
      <c r="G221" s="711"/>
      <c r="H221" s="711"/>
      <c r="I221" s="711"/>
      <c r="J221" s="711"/>
      <c r="K221" s="711"/>
      <c r="L221" s="711"/>
      <c r="M221" s="711"/>
      <c r="N221" s="10" t="str">
        <f>INFORM.!B50</f>
        <v>N/A</v>
      </c>
      <c r="O221" s="10" t="str">
        <f>INFORM.!C50</f>
        <v>DiaGnóstico y plan de trabajo para miGración de IPV4 a IPV6</v>
      </c>
      <c r="P221" s="701">
        <f>INFORM.!V50</f>
        <v>0.99999999999999989</v>
      </c>
      <c r="Q221" s="701">
        <f>INFORM.!V51</f>
        <v>0</v>
      </c>
      <c r="R221" s="10" t="str">
        <f>INFORM.!G50</f>
        <v xml:space="preserve">Oficina de Informática y Telecomunicaciones </v>
      </c>
      <c r="S221" s="711"/>
      <c r="T221" s="11" t="s">
        <v>31</v>
      </c>
      <c r="U221" s="11" t="s">
        <v>29</v>
      </c>
      <c r="V221" s="5"/>
      <c r="W221" s="5"/>
      <c r="X221" s="5"/>
      <c r="Y221" s="5"/>
      <c r="Z221" s="5"/>
      <c r="AA221" s="5"/>
      <c r="AB221" s="5"/>
      <c r="AC221" s="5"/>
      <c r="AD221" s="5"/>
      <c r="AE221" s="5"/>
    </row>
    <row r="222" spans="1:31" ht="30">
      <c r="A222" s="711"/>
      <c r="B222" s="711"/>
      <c r="C222" s="711"/>
      <c r="D222" s="711"/>
      <c r="E222" s="711"/>
      <c r="F222" s="711"/>
      <c r="G222" s="711"/>
      <c r="H222" s="711"/>
      <c r="I222" s="711"/>
      <c r="J222" s="711"/>
      <c r="K222" s="711"/>
      <c r="L222" s="711"/>
      <c r="M222" s="711"/>
      <c r="N222" s="10" t="str">
        <f>INFORM.!B52</f>
        <v>N/A</v>
      </c>
      <c r="O222" s="10" t="str">
        <f>INFORM.!C52</f>
        <v>Renovación de equipos de computo</v>
      </c>
      <c r="P222" s="701">
        <f>INFORM.!V52</f>
        <v>0.99999999999999989</v>
      </c>
      <c r="Q222" s="701">
        <f>INFORM.!V53</f>
        <v>0</v>
      </c>
      <c r="R222" s="10" t="str">
        <f>INFORM.!G52</f>
        <v xml:space="preserve">Oficina de Informática y Telecomunicaciones </v>
      </c>
      <c r="S222" s="711"/>
      <c r="T222" s="11" t="s">
        <v>31</v>
      </c>
      <c r="U222" s="11" t="s">
        <v>29</v>
      </c>
      <c r="V222" s="5"/>
      <c r="W222" s="5"/>
      <c r="X222" s="5"/>
      <c r="Y222" s="5"/>
      <c r="Z222" s="5"/>
      <c r="AA222" s="5"/>
      <c r="AB222" s="5"/>
      <c r="AC222" s="5"/>
      <c r="AD222" s="5"/>
      <c r="AE222" s="5"/>
    </row>
    <row r="223" spans="1:31" ht="30">
      <c r="A223" s="711"/>
      <c r="B223" s="711"/>
      <c r="C223" s="711"/>
      <c r="D223" s="711"/>
      <c r="E223" s="711"/>
      <c r="F223" s="711"/>
      <c r="G223" s="711"/>
      <c r="H223" s="711"/>
      <c r="I223" s="711"/>
      <c r="J223" s="711"/>
      <c r="K223" s="711"/>
      <c r="L223" s="711"/>
      <c r="M223" s="711"/>
      <c r="N223" s="10" t="str">
        <f>INFORM.!B54</f>
        <v>N/A</v>
      </c>
      <c r="O223" s="10" t="str">
        <f>INFORM.!C54</f>
        <v xml:space="preserve">Mantenimiento plataforma tecnoloGica (perifericos) </v>
      </c>
      <c r="P223" s="701">
        <f>INFORM.!V54</f>
        <v>0.99999999999999989</v>
      </c>
      <c r="Q223" s="701">
        <f>INFORM.!V55</f>
        <v>0</v>
      </c>
      <c r="R223" s="10" t="str">
        <f>INFORM.!G54</f>
        <v xml:space="preserve">Oficina de Informática y Telecomunicaciones </v>
      </c>
      <c r="S223" s="711"/>
      <c r="T223" s="11" t="s">
        <v>31</v>
      </c>
      <c r="U223" s="11" t="s">
        <v>29</v>
      </c>
      <c r="V223" s="5"/>
      <c r="W223" s="5"/>
      <c r="X223" s="5"/>
      <c r="Y223" s="5"/>
      <c r="Z223" s="5"/>
      <c r="AA223" s="5"/>
      <c r="AB223" s="5"/>
      <c r="AC223" s="5"/>
      <c r="AD223" s="5"/>
      <c r="AE223" s="5"/>
    </row>
    <row r="224" spans="1:31" ht="30">
      <c r="A224" s="711"/>
      <c r="B224" s="711"/>
      <c r="C224" s="711"/>
      <c r="D224" s="711"/>
      <c r="E224" s="711"/>
      <c r="F224" s="711"/>
      <c r="G224" s="711"/>
      <c r="H224" s="711"/>
      <c r="I224" s="711"/>
      <c r="J224" s="711"/>
      <c r="K224" s="711"/>
      <c r="L224" s="711"/>
      <c r="M224" s="711"/>
      <c r="N224" s="10" t="str">
        <f>INFORM.!B56</f>
        <v>N/A</v>
      </c>
      <c r="O224" s="10" t="str">
        <f>INFORM.!C56</f>
        <v>Centro de datos alterno (sistemas misionales)</v>
      </c>
      <c r="P224" s="701">
        <f>INFORM.!V56</f>
        <v>0.99999999999999989</v>
      </c>
      <c r="Q224" s="701">
        <f>INFORM.!V57</f>
        <v>0</v>
      </c>
      <c r="R224" s="10" t="str">
        <f>INFORM.!G56</f>
        <v xml:space="preserve">Oficina de Informática y Telecomunicaciones </v>
      </c>
      <c r="S224" s="711"/>
      <c r="T224" s="11" t="s">
        <v>31</v>
      </c>
      <c r="U224" s="11" t="s">
        <v>29</v>
      </c>
      <c r="V224" s="5"/>
      <c r="W224" s="5"/>
      <c r="X224" s="5"/>
      <c r="Y224" s="5"/>
      <c r="Z224" s="5"/>
      <c r="AA224" s="5"/>
      <c r="AB224" s="5"/>
      <c r="AC224" s="5"/>
      <c r="AD224" s="5"/>
      <c r="AE224" s="5"/>
    </row>
    <row r="225" spans="1:31" ht="30">
      <c r="A225" s="711"/>
      <c r="B225" s="711"/>
      <c r="C225" s="711"/>
      <c r="D225" s="711"/>
      <c r="E225" s="711"/>
      <c r="F225" s="712"/>
      <c r="G225" s="712"/>
      <c r="H225" s="712"/>
      <c r="I225" s="712"/>
      <c r="J225" s="712"/>
      <c r="K225" s="712"/>
      <c r="L225" s="712"/>
      <c r="M225" s="712"/>
      <c r="N225" s="10" t="str">
        <f>INFORM.!B58</f>
        <v>N/A</v>
      </c>
      <c r="O225" s="10" t="str">
        <f>INFORM.!C58</f>
        <v xml:space="preserve">Atención de incidentes y requerimientos (mesa de ayuda) </v>
      </c>
      <c r="P225" s="701">
        <f>INFORM.!V58</f>
        <v>0.99999999999999989</v>
      </c>
      <c r="Q225" s="701">
        <f>INFORM.!V59</f>
        <v>0</v>
      </c>
      <c r="R225" s="10" t="str">
        <f>INFORM.!G58</f>
        <v xml:space="preserve">Oficina de Informática y Telecomunicaciones </v>
      </c>
      <c r="S225" s="712"/>
      <c r="T225" s="11" t="s">
        <v>31</v>
      </c>
      <c r="U225" s="11" t="s">
        <v>29</v>
      </c>
      <c r="V225" s="5"/>
      <c r="W225" s="5"/>
      <c r="X225" s="5"/>
      <c r="Y225" s="5"/>
      <c r="Z225" s="5"/>
      <c r="AA225" s="5"/>
      <c r="AB225" s="5"/>
      <c r="AC225" s="5"/>
      <c r="AD225" s="5"/>
      <c r="AE225" s="5"/>
    </row>
    <row r="226" spans="1:31" ht="105">
      <c r="A226" s="711"/>
      <c r="B226" s="711"/>
      <c r="C226" s="711"/>
      <c r="D226" s="711"/>
      <c r="E226" s="711"/>
      <c r="F226" s="716" t="str">
        <f>INFORM.!A63</f>
        <v>Sistemas de información, 
portales y  aplicaciones  
implementados y soportados</v>
      </c>
      <c r="G226" s="715" t="str">
        <f>INFORM.!C63</f>
        <v>Porcentaje</v>
      </c>
      <c r="H226" s="714">
        <f>INFORM.!D63</f>
        <v>1</v>
      </c>
      <c r="I226" s="715" t="str">
        <f>INFORM.!E63</f>
        <v>Porcentaje avance Sistemas de información, aplicaciones y 
portales implementados y soportados</v>
      </c>
      <c r="J226" s="715" t="str">
        <f>INFORM.!F63</f>
        <v>Eficacia</v>
      </c>
      <c r="K226" s="715" t="str">
        <f>INFORM.!G63</f>
        <v xml:space="preserve">Oficina de Informática y Telecomunicaciones </v>
      </c>
      <c r="L226" s="714">
        <f>INFORM.!V63</f>
        <v>0.99999999999999989</v>
      </c>
      <c r="M226" s="714">
        <f>INFORM.!V64</f>
        <v>0</v>
      </c>
      <c r="N226" s="10" t="str">
        <f>INFORM.!B66</f>
        <v xml:space="preserve"> Plan EstratéGico de TecnoloGías de la Información y las Comunicaciones PETI </v>
      </c>
      <c r="O226" s="10" t="str">
        <f>INFORM.!C66</f>
        <v>Implementar la Arquitectura de software definida</v>
      </c>
      <c r="P226" s="701">
        <f>INFORM.!V66</f>
        <v>0.99999999999999989</v>
      </c>
      <c r="Q226" s="701">
        <f>INFORM.!V67</f>
        <v>0</v>
      </c>
      <c r="R226" s="10" t="str">
        <f>INFORM.!G66</f>
        <v xml:space="preserve">Oficina de Informática y Telecomunicaciones </v>
      </c>
      <c r="S226" s="716" t="str">
        <f>INFORM.!B63</f>
        <v xml:space="preserve">Oficina de Informática y Telecomunicaciones </v>
      </c>
      <c r="T226" s="11" t="s">
        <v>31</v>
      </c>
      <c r="U226" s="11" t="s">
        <v>29</v>
      </c>
      <c r="V226" s="5"/>
      <c r="W226" s="5"/>
      <c r="X226" s="5"/>
      <c r="Y226" s="5"/>
      <c r="Z226" s="5"/>
      <c r="AA226" s="5"/>
      <c r="AB226" s="5"/>
      <c r="AC226" s="5"/>
      <c r="AD226" s="5"/>
      <c r="AE226" s="5"/>
    </row>
    <row r="227" spans="1:31" ht="105">
      <c r="A227" s="711"/>
      <c r="B227" s="711"/>
      <c r="C227" s="711"/>
      <c r="D227" s="711"/>
      <c r="E227" s="711"/>
      <c r="F227" s="711"/>
      <c r="G227" s="711"/>
      <c r="H227" s="711"/>
      <c r="I227" s="711"/>
      <c r="J227" s="711"/>
      <c r="K227" s="711"/>
      <c r="L227" s="711"/>
      <c r="M227" s="711"/>
      <c r="N227" s="10" t="str">
        <f>INFORM.!B68</f>
        <v xml:space="preserve"> Plan EstratéGico de TecnoloGías de la Información y las Comunicaciones PETI </v>
      </c>
      <c r="O227" s="10" t="str">
        <f>INFORM.!C68</f>
        <v>Mantenimiento de la fase 1 del certificado de clases aGroloGicas y desarrollo de la fase 2 del certificado de clases aGroloGicas</v>
      </c>
      <c r="P227" s="701">
        <f>INFORM.!V68</f>
        <v>0.99999999999999989</v>
      </c>
      <c r="Q227" s="701">
        <f>INFORM.!V69</f>
        <v>0</v>
      </c>
      <c r="R227" s="10" t="str">
        <f>INFORM.!G68</f>
        <v xml:space="preserve">Oficina de Informática y Telecomunicaciones </v>
      </c>
      <c r="S227" s="711"/>
      <c r="T227" s="11" t="s">
        <v>31</v>
      </c>
      <c r="U227" s="11" t="s">
        <v>29</v>
      </c>
      <c r="V227" s="5"/>
      <c r="W227" s="5"/>
      <c r="X227" s="5"/>
      <c r="Y227" s="5"/>
      <c r="Z227" s="5"/>
      <c r="AA227" s="5"/>
      <c r="AB227" s="5"/>
      <c r="AC227" s="5"/>
      <c r="AD227" s="5"/>
      <c r="AE227" s="5"/>
    </row>
    <row r="228" spans="1:31" ht="105">
      <c r="A228" s="711"/>
      <c r="B228" s="711"/>
      <c r="C228" s="711"/>
      <c r="D228" s="711"/>
      <c r="E228" s="711"/>
      <c r="F228" s="711"/>
      <c r="G228" s="711"/>
      <c r="H228" s="711"/>
      <c r="I228" s="711"/>
      <c r="J228" s="711"/>
      <c r="K228" s="711"/>
      <c r="L228" s="711"/>
      <c r="M228" s="711"/>
      <c r="N228" s="10" t="str">
        <f>INFORM.!B70</f>
        <v xml:space="preserve"> Plan EstratéGico de TecnoloGías de la Información y las Comunicaciones PETI </v>
      </c>
      <c r="O228" s="10" t="str">
        <f>INFORM.!C70</f>
        <v>Re inGenieria del aplicativo de evaluación del desempeño</v>
      </c>
      <c r="P228" s="701">
        <f>INFORM.!V70</f>
        <v>0.99999999999999989</v>
      </c>
      <c r="Q228" s="701">
        <f>INFORM.!V71</f>
        <v>0</v>
      </c>
      <c r="R228" s="10" t="str">
        <f>INFORM.!G70</f>
        <v xml:space="preserve">Oficina de Informática y Telecomunicaciones </v>
      </c>
      <c r="S228" s="711"/>
      <c r="T228" s="11" t="s">
        <v>31</v>
      </c>
      <c r="U228" s="11" t="s">
        <v>29</v>
      </c>
      <c r="V228" s="5"/>
      <c r="W228" s="5"/>
      <c r="X228" s="5"/>
      <c r="Y228" s="5"/>
      <c r="Z228" s="5"/>
      <c r="AA228" s="5"/>
      <c r="AB228" s="5"/>
      <c r="AC228" s="5"/>
      <c r="AD228" s="5"/>
      <c r="AE228" s="5"/>
    </row>
    <row r="229" spans="1:31" ht="105">
      <c r="A229" s="711"/>
      <c r="B229" s="711"/>
      <c r="C229" s="711"/>
      <c r="D229" s="711"/>
      <c r="E229" s="711"/>
      <c r="F229" s="711"/>
      <c r="G229" s="711"/>
      <c r="H229" s="711"/>
      <c r="I229" s="711"/>
      <c r="J229" s="711"/>
      <c r="K229" s="711"/>
      <c r="L229" s="711"/>
      <c r="M229" s="711"/>
      <c r="N229" s="10" t="str">
        <f>INFORM.!B72</f>
        <v xml:space="preserve"> Plan EstratéGico de TecnoloGías de la Información y las Comunicaciones PETI </v>
      </c>
      <c r="O229" s="10" t="str">
        <f>INFORM.!C72</f>
        <v>Soporte y mantenimiento al sistema SIGA</v>
      </c>
      <c r="P229" s="701">
        <f>INFORM.!V72</f>
        <v>0.99999999999999989</v>
      </c>
      <c r="Q229" s="701">
        <f>INFORM.!V73</f>
        <v>0</v>
      </c>
      <c r="R229" s="10" t="str">
        <f>INFORM.!G72</f>
        <v xml:space="preserve">Oficina de Informática y Telecomunicaciones </v>
      </c>
      <c r="S229" s="711"/>
      <c r="T229" s="11" t="s">
        <v>31</v>
      </c>
      <c r="U229" s="11" t="s">
        <v>29</v>
      </c>
      <c r="V229" s="5"/>
      <c r="W229" s="5"/>
      <c r="X229" s="5"/>
      <c r="Y229" s="5"/>
      <c r="Z229" s="5"/>
      <c r="AA229" s="5"/>
      <c r="AB229" s="5"/>
      <c r="AC229" s="5"/>
      <c r="AD229" s="5"/>
      <c r="AE229" s="5"/>
    </row>
    <row r="230" spans="1:31" ht="105">
      <c r="A230" s="711"/>
      <c r="B230" s="711"/>
      <c r="C230" s="711"/>
      <c r="D230" s="711"/>
      <c r="E230" s="711"/>
      <c r="F230" s="711"/>
      <c r="G230" s="711"/>
      <c r="H230" s="711"/>
      <c r="I230" s="711"/>
      <c r="J230" s="711"/>
      <c r="K230" s="711"/>
      <c r="L230" s="711"/>
      <c r="M230" s="711"/>
      <c r="N230" s="10" t="str">
        <f>INFORM.!B74</f>
        <v xml:space="preserve"> Plan EstratéGico de TecnoloGías de la Información y las Comunicaciones PETI </v>
      </c>
      <c r="O230" s="10" t="str">
        <f>INFORM.!C74</f>
        <v>Re inGenieria del aplicativo de fichas prediales</v>
      </c>
      <c r="P230" s="701">
        <f>INFORM.!V74</f>
        <v>0.99999999999999989</v>
      </c>
      <c r="Q230" s="701">
        <f>INFORM.!V75</f>
        <v>0</v>
      </c>
      <c r="R230" s="10" t="str">
        <f>INFORM.!G74</f>
        <v xml:space="preserve">Oficina de Informática y Telecomunicaciones </v>
      </c>
      <c r="S230" s="711"/>
      <c r="T230" s="11" t="s">
        <v>31</v>
      </c>
      <c r="U230" s="11" t="s">
        <v>29</v>
      </c>
      <c r="V230" s="5"/>
      <c r="W230" s="5"/>
      <c r="X230" s="5"/>
      <c r="Y230" s="5"/>
      <c r="Z230" s="5"/>
      <c r="AA230" s="5"/>
      <c r="AB230" s="5"/>
      <c r="AC230" s="5"/>
      <c r="AD230" s="5"/>
      <c r="AE230" s="5"/>
    </row>
    <row r="231" spans="1:31" ht="105">
      <c r="A231" s="711"/>
      <c r="B231" s="711"/>
      <c r="C231" s="711"/>
      <c r="D231" s="711"/>
      <c r="E231" s="711"/>
      <c r="F231" s="711"/>
      <c r="G231" s="711"/>
      <c r="H231" s="711"/>
      <c r="I231" s="711"/>
      <c r="J231" s="711"/>
      <c r="K231" s="711"/>
      <c r="L231" s="711"/>
      <c r="M231" s="711"/>
      <c r="N231" s="10" t="str">
        <f>INFORM.!B76</f>
        <v xml:space="preserve"> Plan EstratéGico de TecnoloGías de la Información y las Comunicaciones PETI </v>
      </c>
      <c r="O231" s="10" t="str">
        <f>INFORM.!C76</f>
        <v>Mantenimiento y soporte al aplicativo trabaje con nosotros</v>
      </c>
      <c r="P231" s="701">
        <f>INFORM.!V76</f>
        <v>0.99999999999999989</v>
      </c>
      <c r="Q231" s="701">
        <f>INFORM.!V77</f>
        <v>0</v>
      </c>
      <c r="R231" s="10" t="str">
        <f>INFORM.!G76</f>
        <v xml:space="preserve">Oficina de Informática y Telecomunicaciones </v>
      </c>
      <c r="S231" s="711"/>
      <c r="T231" s="11" t="s">
        <v>31</v>
      </c>
      <c r="U231" s="11" t="s">
        <v>29</v>
      </c>
      <c r="V231" s="5"/>
      <c r="W231" s="5"/>
      <c r="X231" s="5"/>
      <c r="Y231" s="5"/>
      <c r="Z231" s="5"/>
      <c r="AA231" s="5"/>
      <c r="AB231" s="5"/>
      <c r="AC231" s="5"/>
      <c r="AD231" s="5"/>
      <c r="AE231" s="5"/>
    </row>
    <row r="232" spans="1:31" ht="105">
      <c r="A232" s="711"/>
      <c r="B232" s="711"/>
      <c r="C232" s="711"/>
      <c r="D232" s="711"/>
      <c r="E232" s="711"/>
      <c r="F232" s="711"/>
      <c r="G232" s="711"/>
      <c r="H232" s="711"/>
      <c r="I232" s="711"/>
      <c r="J232" s="711"/>
      <c r="K232" s="711"/>
      <c r="L232" s="711"/>
      <c r="M232" s="711"/>
      <c r="N232" s="10" t="str">
        <f>INFORM.!B78</f>
        <v xml:space="preserve"> Plan EstratéGico de TecnoloGías de la Información y las Comunicaciones PETI </v>
      </c>
      <c r="O232" s="10" t="str">
        <f>INFORM.!C78</f>
        <v>Desarrollo y mantenimiento de web services para interoperabilidad con entidades del estado</v>
      </c>
      <c r="P232" s="701">
        <f>INFORM.!V78</f>
        <v>0.99999999999999989</v>
      </c>
      <c r="Q232" s="701">
        <f>INFORM.!V79</f>
        <v>0</v>
      </c>
      <c r="R232" s="10" t="str">
        <f>INFORM.!G78</f>
        <v xml:space="preserve">Oficina de Informática y Telecomunicaciones </v>
      </c>
      <c r="S232" s="711"/>
      <c r="T232" s="11" t="s">
        <v>31</v>
      </c>
      <c r="U232" s="11" t="s">
        <v>29</v>
      </c>
      <c r="V232" s="5"/>
      <c r="W232" s="5"/>
      <c r="X232" s="5"/>
      <c r="Y232" s="5"/>
      <c r="Z232" s="5"/>
      <c r="AA232" s="5"/>
      <c r="AB232" s="5"/>
      <c r="AC232" s="5"/>
      <c r="AD232" s="5"/>
      <c r="AE232" s="5"/>
    </row>
    <row r="233" spans="1:31" ht="105">
      <c r="A233" s="711"/>
      <c r="B233" s="711"/>
      <c r="C233" s="711"/>
      <c r="D233" s="711"/>
      <c r="E233" s="711"/>
      <c r="F233" s="711"/>
      <c r="G233" s="711"/>
      <c r="H233" s="711"/>
      <c r="I233" s="711"/>
      <c r="J233" s="711"/>
      <c r="K233" s="711"/>
      <c r="L233" s="711"/>
      <c r="M233" s="711"/>
      <c r="N233" s="10" t="str">
        <f>INFORM.!B80</f>
        <v xml:space="preserve"> Plan EstratéGico de TecnoloGías de la Información y las Comunicaciones PETI </v>
      </c>
      <c r="O233" s="10" t="str">
        <f>INFORM.!C80</f>
        <v>MiGración a nueva arquitectura de los trámites y servicios asociados al aplicativo tramitador</v>
      </c>
      <c r="P233" s="701">
        <f>INFORM.!V80</f>
        <v>0.99999999999999989</v>
      </c>
      <c r="Q233" s="701">
        <f>INFORM.!V81</f>
        <v>0</v>
      </c>
      <c r="R233" s="10" t="str">
        <f>INFORM.!G80</f>
        <v xml:space="preserve">Oficina de Informática y Telecomunicaciones </v>
      </c>
      <c r="S233" s="711"/>
      <c r="T233" s="11" t="s">
        <v>31</v>
      </c>
      <c r="U233" s="11" t="s">
        <v>29</v>
      </c>
      <c r="V233" s="5"/>
      <c r="W233" s="5"/>
      <c r="X233" s="5"/>
      <c r="Y233" s="5"/>
      <c r="Z233" s="5"/>
      <c r="AA233" s="5"/>
      <c r="AB233" s="5"/>
      <c r="AC233" s="5"/>
      <c r="AD233" s="5"/>
      <c r="AE233" s="5"/>
    </row>
    <row r="234" spans="1:31" ht="105">
      <c r="A234" s="711"/>
      <c r="B234" s="711"/>
      <c r="C234" s="711"/>
      <c r="D234" s="711"/>
      <c r="E234" s="711"/>
      <c r="F234" s="711"/>
      <c r="G234" s="711"/>
      <c r="H234" s="711"/>
      <c r="I234" s="711"/>
      <c r="J234" s="711"/>
      <c r="K234" s="711"/>
      <c r="L234" s="711"/>
      <c r="M234" s="711"/>
      <c r="N234" s="10" t="str">
        <f>INFORM.!B82</f>
        <v xml:space="preserve"> Plan EstratéGico de TecnoloGías de la Información y las Comunicaciones PETI </v>
      </c>
      <c r="O234" s="10" t="str">
        <f>INFORM.!C82</f>
        <v>Desarrollo, mantenimiento y soporte de los visores del Geoportal</v>
      </c>
      <c r="P234" s="701">
        <f>INFORM.!V82</f>
        <v>0.99999999999999989</v>
      </c>
      <c r="Q234" s="701">
        <f>INFORM.!V83</f>
        <v>0</v>
      </c>
      <c r="R234" s="10" t="str">
        <f>INFORM.!G82</f>
        <v xml:space="preserve">Oficina de Informática y Telecomunicaciones </v>
      </c>
      <c r="S234" s="711"/>
      <c r="T234" s="11" t="s">
        <v>31</v>
      </c>
      <c r="U234" s="11" t="s">
        <v>29</v>
      </c>
      <c r="V234" s="5"/>
      <c r="W234" s="5"/>
      <c r="X234" s="5"/>
      <c r="Y234" s="5"/>
      <c r="Z234" s="5"/>
      <c r="AA234" s="5"/>
      <c r="AB234" s="5"/>
      <c r="AC234" s="5"/>
      <c r="AD234" s="5"/>
      <c r="AE234" s="5"/>
    </row>
    <row r="235" spans="1:31" ht="105">
      <c r="A235" s="711"/>
      <c r="B235" s="711"/>
      <c r="C235" s="711"/>
      <c r="D235" s="711"/>
      <c r="E235" s="711"/>
      <c r="F235" s="711"/>
      <c r="G235" s="711"/>
      <c r="H235" s="711"/>
      <c r="I235" s="711"/>
      <c r="J235" s="711"/>
      <c r="K235" s="711"/>
      <c r="L235" s="711"/>
      <c r="M235" s="711"/>
      <c r="N235" s="10" t="str">
        <f>INFORM.!B84</f>
        <v xml:space="preserve"> Plan EstratéGico de TecnoloGías de la Información y las Comunicaciones PETI </v>
      </c>
      <c r="O235" s="10" t="str">
        <f>INFORM.!C84</f>
        <v>Soporte y mantenimiento al portal de datos abiertos - Publicación de nuevos datos de acuerdo a la disponibilidad de las áreas</v>
      </c>
      <c r="P235" s="701">
        <f>INFORM.!V84</f>
        <v>0.99999999999999989</v>
      </c>
      <c r="Q235" s="701">
        <f>INFORM.!V85</f>
        <v>0</v>
      </c>
      <c r="R235" s="10" t="str">
        <f>INFORM.!G84</f>
        <v xml:space="preserve">Oficina de Informática y Telecomunicaciones </v>
      </c>
      <c r="S235" s="711"/>
      <c r="T235" s="11" t="s">
        <v>31</v>
      </c>
      <c r="U235" s="11" t="s">
        <v>29</v>
      </c>
      <c r="V235" s="5"/>
      <c r="W235" s="5"/>
      <c r="X235" s="5"/>
      <c r="Y235" s="5"/>
      <c r="Z235" s="5"/>
      <c r="AA235" s="5"/>
      <c r="AB235" s="5"/>
      <c r="AC235" s="5"/>
      <c r="AD235" s="5"/>
      <c r="AE235" s="5"/>
    </row>
    <row r="236" spans="1:31" ht="105">
      <c r="A236" s="711"/>
      <c r="B236" s="711"/>
      <c r="C236" s="711"/>
      <c r="D236" s="711"/>
      <c r="E236" s="711"/>
      <c r="F236" s="711"/>
      <c r="G236" s="711"/>
      <c r="H236" s="711"/>
      <c r="I236" s="711"/>
      <c r="J236" s="711"/>
      <c r="K236" s="711"/>
      <c r="L236" s="711"/>
      <c r="M236" s="711"/>
      <c r="N236" s="10" t="str">
        <f>INFORM.!B86</f>
        <v xml:space="preserve"> Plan EstratéGico de TecnoloGías de la Información y las Comunicaciones PETI </v>
      </c>
      <c r="O236" s="10" t="str">
        <f>INFORM.!C86</f>
        <v>Re inGenieria al aplicativo de contratos de inGreso</v>
      </c>
      <c r="P236" s="701">
        <f>INFORM.!V86</f>
        <v>0.99999999999999989</v>
      </c>
      <c r="Q236" s="701">
        <f>INFORM.!V87</f>
        <v>0</v>
      </c>
      <c r="R236" s="10" t="str">
        <f>INFORM.!G86</f>
        <v xml:space="preserve">Oficina de Informática y Telecomunicaciones </v>
      </c>
      <c r="S236" s="711"/>
      <c r="T236" s="11" t="s">
        <v>31</v>
      </c>
      <c r="U236" s="11" t="s">
        <v>29</v>
      </c>
      <c r="V236" s="5"/>
      <c r="W236" s="5"/>
      <c r="X236" s="5"/>
      <c r="Y236" s="5"/>
      <c r="Z236" s="5"/>
      <c r="AA236" s="5"/>
      <c r="AB236" s="5"/>
      <c r="AC236" s="5"/>
      <c r="AD236" s="5"/>
      <c r="AE236" s="5"/>
    </row>
    <row r="237" spans="1:31" ht="105">
      <c r="A237" s="711"/>
      <c r="B237" s="711"/>
      <c r="C237" s="711"/>
      <c r="D237" s="711"/>
      <c r="E237" s="711"/>
      <c r="F237" s="711"/>
      <c r="G237" s="711"/>
      <c r="H237" s="711"/>
      <c r="I237" s="711"/>
      <c r="J237" s="711"/>
      <c r="K237" s="711"/>
      <c r="L237" s="711"/>
      <c r="M237" s="711"/>
      <c r="N237" s="10" t="str">
        <f>INFORM.!B88</f>
        <v xml:space="preserve"> Plan EstratéGico de TecnoloGías de la Información y las Comunicaciones PETI </v>
      </c>
      <c r="O237" s="10" t="str">
        <f>INFORM.!C88</f>
        <v>Soporte y mantenimiento de los portales institucionales</v>
      </c>
      <c r="P237" s="701">
        <f>INFORM.!V88</f>
        <v>0.99999999999999989</v>
      </c>
      <c r="Q237" s="701">
        <f>INFORM.!V89</f>
        <v>0</v>
      </c>
      <c r="R237" s="10" t="str">
        <f>INFORM.!G88</f>
        <v xml:space="preserve">Oficina de Informática y Telecomunicaciones </v>
      </c>
      <c r="S237" s="711"/>
      <c r="T237" s="11" t="s">
        <v>31</v>
      </c>
      <c r="U237" s="11" t="s">
        <v>29</v>
      </c>
      <c r="V237" s="5"/>
      <c r="W237" s="5"/>
      <c r="X237" s="5"/>
      <c r="Y237" s="5"/>
      <c r="Z237" s="5"/>
      <c r="AA237" s="5"/>
      <c r="AB237" s="5"/>
      <c r="AC237" s="5"/>
      <c r="AD237" s="5"/>
      <c r="AE237" s="5"/>
    </row>
    <row r="238" spans="1:31" ht="105">
      <c r="A238" s="711"/>
      <c r="B238" s="711"/>
      <c r="C238" s="711"/>
      <c r="D238" s="711"/>
      <c r="E238" s="711"/>
      <c r="F238" s="711"/>
      <c r="G238" s="711"/>
      <c r="H238" s="711"/>
      <c r="I238" s="711"/>
      <c r="J238" s="711"/>
      <c r="K238" s="711"/>
      <c r="L238" s="711"/>
      <c r="M238" s="711"/>
      <c r="N238" s="10" t="str">
        <f>INFORM.!B90</f>
        <v xml:space="preserve"> Plan EstratéGico de TecnoloGías de la Información y las Comunicaciones PETI </v>
      </c>
      <c r="O238" s="10" t="str">
        <f>INFORM.!C90</f>
        <v>Desarrollo, mantenimiento y soporte de la tienda virtual</v>
      </c>
      <c r="P238" s="701">
        <f>INFORM.!V90</f>
        <v>0.99999999999999989</v>
      </c>
      <c r="Q238" s="701">
        <f>INFORM.!V91</f>
        <v>0</v>
      </c>
      <c r="R238" s="10" t="str">
        <f>INFORM.!G90</f>
        <v xml:space="preserve">Oficina de Informática y Telecomunicaciones </v>
      </c>
      <c r="S238" s="711"/>
      <c r="T238" s="11" t="s">
        <v>31</v>
      </c>
      <c r="U238" s="11" t="s">
        <v>29</v>
      </c>
      <c r="V238" s="5"/>
      <c r="W238" s="5"/>
      <c r="X238" s="5"/>
      <c r="Y238" s="5"/>
      <c r="Z238" s="5"/>
      <c r="AA238" s="5"/>
      <c r="AB238" s="5"/>
      <c r="AC238" s="5"/>
      <c r="AD238" s="5"/>
      <c r="AE238" s="5"/>
    </row>
    <row r="239" spans="1:31" ht="105">
      <c r="A239" s="711"/>
      <c r="B239" s="711"/>
      <c r="C239" s="711"/>
      <c r="D239" s="711"/>
      <c r="E239" s="711"/>
      <c r="F239" s="711"/>
      <c r="G239" s="711"/>
      <c r="H239" s="711"/>
      <c r="I239" s="711"/>
      <c r="J239" s="711"/>
      <c r="K239" s="711"/>
      <c r="L239" s="711"/>
      <c r="M239" s="711"/>
      <c r="N239" s="10" t="str">
        <f>INFORM.!B92</f>
        <v xml:space="preserve"> Plan EstratéGico de TecnoloGías de la Información y las Comunicaciones PETI </v>
      </c>
      <c r="O239" s="10" t="str">
        <f>INFORM.!C92</f>
        <v>Mantenimiento y soporte de la app móvil</v>
      </c>
      <c r="P239" s="701">
        <f>INFORM.!V92</f>
        <v>0.99999999999999989</v>
      </c>
      <c r="Q239" s="701">
        <f>INFORM.!V93</f>
        <v>0</v>
      </c>
      <c r="R239" s="10" t="str">
        <f>INFORM.!G92</f>
        <v xml:space="preserve">Oficina de Informática y Telecomunicaciones </v>
      </c>
      <c r="S239" s="711"/>
      <c r="T239" s="11" t="s">
        <v>31</v>
      </c>
      <c r="U239" s="11" t="s">
        <v>29</v>
      </c>
      <c r="V239" s="5"/>
      <c r="W239" s="5"/>
      <c r="X239" s="5"/>
      <c r="Y239" s="5"/>
      <c r="Z239" s="5"/>
      <c r="AA239" s="5"/>
      <c r="AB239" s="5"/>
      <c r="AC239" s="5"/>
      <c r="AD239" s="5"/>
      <c r="AE239" s="5"/>
    </row>
    <row r="240" spans="1:31" ht="105">
      <c r="A240" s="711"/>
      <c r="B240" s="711"/>
      <c r="C240" s="711"/>
      <c r="D240" s="711"/>
      <c r="E240" s="711"/>
      <c r="F240" s="711"/>
      <c r="G240" s="711"/>
      <c r="H240" s="711"/>
      <c r="I240" s="711"/>
      <c r="J240" s="711"/>
      <c r="K240" s="711"/>
      <c r="L240" s="711"/>
      <c r="M240" s="711"/>
      <c r="N240" s="10" t="str">
        <f>INFORM.!B94</f>
        <v xml:space="preserve"> Plan EstratéGico de TecnoloGías de la Información y las Comunicaciones PETI </v>
      </c>
      <c r="O240" s="10" t="str">
        <f>INFORM.!C94</f>
        <v>Mejoramiento del web service recaudos Davivienda</v>
      </c>
      <c r="P240" s="701">
        <f>INFORM.!V94</f>
        <v>0.99999999999999989</v>
      </c>
      <c r="Q240" s="701">
        <f>INFORM.!V95</f>
        <v>0</v>
      </c>
      <c r="R240" s="10" t="str">
        <f>INFORM.!G94</f>
        <v xml:space="preserve">Oficina de Informática y Telecomunicaciones </v>
      </c>
      <c r="S240" s="711"/>
      <c r="T240" s="11" t="s">
        <v>31</v>
      </c>
      <c r="U240" s="11" t="s">
        <v>29</v>
      </c>
      <c r="V240" s="5"/>
      <c r="W240" s="5"/>
      <c r="X240" s="5"/>
      <c r="Y240" s="5"/>
      <c r="Z240" s="5"/>
      <c r="AA240" s="5"/>
      <c r="AB240" s="5"/>
      <c r="AC240" s="5"/>
      <c r="AD240" s="5"/>
      <c r="AE240" s="5"/>
    </row>
    <row r="241" spans="1:31" ht="105">
      <c r="A241" s="711"/>
      <c r="B241" s="711"/>
      <c r="C241" s="711"/>
      <c r="D241" s="711"/>
      <c r="E241" s="711"/>
      <c r="F241" s="711"/>
      <c r="G241" s="711"/>
      <c r="H241" s="711"/>
      <c r="I241" s="711"/>
      <c r="J241" s="711"/>
      <c r="K241" s="711"/>
      <c r="L241" s="711"/>
      <c r="M241" s="711"/>
      <c r="N241" s="10" t="str">
        <f>INFORM.!B96</f>
        <v xml:space="preserve"> Plan EstratéGico de TecnoloGías de la Información y las Comunicaciones PETI </v>
      </c>
      <c r="O241" s="10" t="str">
        <f>INFORM.!C96</f>
        <v>Desarrollo y puesta en producción del aplicativo control de reuniones y asiGnación de salas</v>
      </c>
      <c r="P241" s="701">
        <f>INFORM.!V96</f>
        <v>0.99999999999999989</v>
      </c>
      <c r="Q241" s="701">
        <f>INFORM.!V97</f>
        <v>0</v>
      </c>
      <c r="R241" s="10" t="str">
        <f>INFORM.!G96</f>
        <v xml:space="preserve">Oficina de Informática y Telecomunicaciones </v>
      </c>
      <c r="S241" s="711"/>
      <c r="T241" s="11" t="s">
        <v>31</v>
      </c>
      <c r="U241" s="11" t="s">
        <v>29</v>
      </c>
      <c r="V241" s="5"/>
      <c r="W241" s="5"/>
      <c r="X241" s="5"/>
      <c r="Y241" s="5"/>
      <c r="Z241" s="5"/>
      <c r="AA241" s="5"/>
      <c r="AB241" s="5"/>
      <c r="AC241" s="5"/>
      <c r="AD241" s="5"/>
      <c r="AE241" s="5"/>
    </row>
    <row r="242" spans="1:31" ht="105">
      <c r="A242" s="711"/>
      <c r="B242" s="711"/>
      <c r="C242" s="711"/>
      <c r="D242" s="711"/>
      <c r="E242" s="711"/>
      <c r="F242" s="711"/>
      <c r="G242" s="711"/>
      <c r="H242" s="711"/>
      <c r="I242" s="711"/>
      <c r="J242" s="711"/>
      <c r="K242" s="711"/>
      <c r="L242" s="711"/>
      <c r="M242" s="711"/>
      <c r="N242" s="10" t="str">
        <f>INFORM.!B98</f>
        <v xml:space="preserve"> Plan EstratéGico de TecnoloGías de la Información y las Comunicaciones PETI </v>
      </c>
      <c r="O242" s="10" t="str">
        <f>INFORM.!C98</f>
        <v>MiGración, soporte y mantenimiento del aplicativo para Generación de certificados catastrales en línea y presencial</v>
      </c>
      <c r="P242" s="701">
        <f>INFORM.!V98</f>
        <v>0.99999999999999989</v>
      </c>
      <c r="Q242" s="701">
        <f>INFORM.!V99</f>
        <v>0</v>
      </c>
      <c r="R242" s="10" t="str">
        <f>INFORM.!G98</f>
        <v xml:space="preserve">Oficina de Informática y Telecomunicaciones </v>
      </c>
      <c r="S242" s="711"/>
      <c r="T242" s="11" t="s">
        <v>31</v>
      </c>
      <c r="U242" s="11" t="s">
        <v>29</v>
      </c>
      <c r="V242" s="5"/>
      <c r="W242" s="5"/>
      <c r="X242" s="5"/>
      <c r="Y242" s="5"/>
      <c r="Z242" s="5"/>
      <c r="AA242" s="5"/>
      <c r="AB242" s="5"/>
      <c r="AC242" s="5"/>
      <c r="AD242" s="5"/>
      <c r="AE242" s="5"/>
    </row>
    <row r="243" spans="1:31" ht="105">
      <c r="A243" s="711"/>
      <c r="B243" s="711"/>
      <c r="C243" s="711"/>
      <c r="D243" s="711"/>
      <c r="E243" s="711"/>
      <c r="F243" s="711"/>
      <c r="G243" s="711"/>
      <c r="H243" s="711"/>
      <c r="I243" s="711"/>
      <c r="J243" s="711"/>
      <c r="K243" s="711"/>
      <c r="L243" s="711"/>
      <c r="M243" s="711"/>
      <c r="N243" s="10" t="str">
        <f>INFORM.!B100</f>
        <v xml:space="preserve"> Plan EstratéGico de TecnoloGías de la Información y las Comunicaciones PETI </v>
      </c>
      <c r="O243" s="10" t="str">
        <f>INFORM.!C100</f>
        <v>Desarrollo del certificado catastral especial en Línea</v>
      </c>
      <c r="P243" s="701">
        <f>INFORM.!V100</f>
        <v>0.99999999999999989</v>
      </c>
      <c r="Q243" s="701">
        <f>INFORM.!V101</f>
        <v>0</v>
      </c>
      <c r="R243" s="10" t="str">
        <f>INFORM.!G100</f>
        <v xml:space="preserve">Oficina de Informática y Telecomunicaciones </v>
      </c>
      <c r="S243" s="711"/>
      <c r="T243" s="11" t="s">
        <v>31</v>
      </c>
      <c r="U243" s="11" t="s">
        <v>29</v>
      </c>
      <c r="V243" s="5"/>
      <c r="W243" s="5"/>
      <c r="X243" s="5"/>
      <c r="Y243" s="5"/>
      <c r="Z243" s="5"/>
      <c r="AA243" s="5"/>
      <c r="AB243" s="5"/>
      <c r="AC243" s="5"/>
      <c r="AD243" s="5"/>
      <c r="AE243" s="5"/>
    </row>
    <row r="244" spans="1:31" ht="105">
      <c r="A244" s="711"/>
      <c r="B244" s="711"/>
      <c r="C244" s="711"/>
      <c r="D244" s="711"/>
      <c r="E244" s="711"/>
      <c r="F244" s="711"/>
      <c r="G244" s="711"/>
      <c r="H244" s="711"/>
      <c r="I244" s="711"/>
      <c r="J244" s="711"/>
      <c r="K244" s="711"/>
      <c r="L244" s="711"/>
      <c r="M244" s="711"/>
      <c r="N244" s="10" t="str">
        <f>INFORM.!B102</f>
        <v xml:space="preserve"> Plan EstratéGico de TecnoloGías de la Información y las Comunicaciones PETI </v>
      </c>
      <c r="O244" s="10" t="str">
        <f>INFORM.!C102</f>
        <v>MiGración del servicio interoperabilidad catastro - reGistro</v>
      </c>
      <c r="P244" s="701">
        <f>INFORM.!V102</f>
        <v>0.99999999999999989</v>
      </c>
      <c r="Q244" s="701">
        <f>INFORM.!V103</f>
        <v>0</v>
      </c>
      <c r="R244" s="10" t="str">
        <f>INFORM.!G102</f>
        <v xml:space="preserve">Oficina de Informática y Telecomunicaciones </v>
      </c>
      <c r="S244" s="711"/>
      <c r="T244" s="11" t="s">
        <v>31</v>
      </c>
      <c r="U244" s="11" t="s">
        <v>29</v>
      </c>
      <c r="V244" s="5"/>
      <c r="W244" s="5"/>
      <c r="X244" s="5"/>
      <c r="Y244" s="5"/>
      <c r="Z244" s="5"/>
      <c r="AA244" s="5"/>
      <c r="AB244" s="5"/>
      <c r="AC244" s="5"/>
      <c r="AD244" s="5"/>
      <c r="AE244" s="5"/>
    </row>
    <row r="245" spans="1:31" ht="105">
      <c r="A245" s="711"/>
      <c r="B245" s="711"/>
      <c r="C245" s="711"/>
      <c r="D245" s="711"/>
      <c r="E245" s="711"/>
      <c r="F245" s="711"/>
      <c r="G245" s="711"/>
      <c r="H245" s="711"/>
      <c r="I245" s="711"/>
      <c r="J245" s="711"/>
      <c r="K245" s="711"/>
      <c r="L245" s="711"/>
      <c r="M245" s="711"/>
      <c r="N245" s="10" t="str">
        <f>INFORM.!B104</f>
        <v xml:space="preserve"> Plan EstratéGico de TecnoloGías de la Información y las Comunicaciones PETI </v>
      </c>
      <c r="O245" s="10" t="str">
        <f>INFORM.!C104</f>
        <v>Mantenimiento y soporte ERP</v>
      </c>
      <c r="P245" s="701">
        <f>INFORM.!V104</f>
        <v>0.99999999999999989</v>
      </c>
      <c r="Q245" s="701">
        <f>INFORM.!V105</f>
        <v>0</v>
      </c>
      <c r="R245" s="10" t="str">
        <f>INFORM.!G104</f>
        <v xml:space="preserve">Oficina de Informática y Telecomunicaciones </v>
      </c>
      <c r="S245" s="711"/>
      <c r="T245" s="11" t="s">
        <v>31</v>
      </c>
      <c r="U245" s="11" t="s">
        <v>29</v>
      </c>
      <c r="V245" s="5"/>
      <c r="W245" s="5"/>
      <c r="X245" s="5"/>
      <c r="Y245" s="5"/>
      <c r="Z245" s="5"/>
      <c r="AA245" s="5"/>
      <c r="AB245" s="5"/>
      <c r="AC245" s="5"/>
      <c r="AD245" s="5"/>
      <c r="AE245" s="5"/>
    </row>
    <row r="246" spans="1:31" ht="105">
      <c r="A246" s="711"/>
      <c r="B246" s="711"/>
      <c r="C246" s="711"/>
      <c r="D246" s="711"/>
      <c r="E246" s="711"/>
      <c r="F246" s="712"/>
      <c r="G246" s="712"/>
      <c r="H246" s="712"/>
      <c r="I246" s="712"/>
      <c r="J246" s="712"/>
      <c r="K246" s="712"/>
      <c r="L246" s="712"/>
      <c r="M246" s="712"/>
      <c r="N246" s="10" t="str">
        <f>INFORM.!B106</f>
        <v xml:space="preserve"> Plan EstratéGico de TecnoloGías de la Información y las Comunicaciones PETI </v>
      </c>
      <c r="O246" s="10" t="str">
        <f>INFORM.!C106</f>
        <v>Desarrollo, soporte y mantenimiento del Sistema Nacional Catastral</v>
      </c>
      <c r="P246" s="701">
        <f>INFORM.!V106</f>
        <v>0.99999999999999989</v>
      </c>
      <c r="Q246" s="701">
        <f>INFORM.!V107</f>
        <v>0</v>
      </c>
      <c r="R246" s="10" t="str">
        <f>INFORM.!G106</f>
        <v xml:space="preserve">Oficina de Informática y Telecomunicaciones </v>
      </c>
      <c r="S246" s="712"/>
      <c r="T246" s="11" t="s">
        <v>31</v>
      </c>
      <c r="U246" s="11" t="s">
        <v>29</v>
      </c>
      <c r="V246" s="5"/>
      <c r="W246" s="5"/>
      <c r="X246" s="5"/>
      <c r="Y246" s="5"/>
      <c r="Z246" s="5"/>
      <c r="AA246" s="5"/>
      <c r="AB246" s="5"/>
      <c r="AC246" s="5"/>
      <c r="AD246" s="5"/>
      <c r="AE246" s="5"/>
    </row>
    <row r="247" spans="1:31" ht="90">
      <c r="A247" s="711"/>
      <c r="B247" s="711"/>
      <c r="C247" s="711"/>
      <c r="D247" s="711"/>
      <c r="E247" s="711"/>
      <c r="F247" s="716" t="str">
        <f>INFORM.!A111</f>
        <v>RiesGos de seGuridad 
de la información identificados, 
evaluados y tratados 
por procesos</v>
      </c>
      <c r="G247" s="715" t="str">
        <f>INFORM.!C111</f>
        <v>Procesos</v>
      </c>
      <c r="H247" s="716">
        <f>INFORM.!D111</f>
        <v>20</v>
      </c>
      <c r="I247" s="715" t="str">
        <f>INFORM.!E111</f>
        <v>Procesos con riesGos actualizados</v>
      </c>
      <c r="J247" s="715" t="str">
        <f>INFORM.!F111</f>
        <v>Eficacia</v>
      </c>
      <c r="K247" s="715" t="str">
        <f>INFORM.!G111</f>
        <v xml:space="preserve">Oficina de Informática y Telecomunicaciones </v>
      </c>
      <c r="L247" s="713">
        <f>INFORM.!V111</f>
        <v>1</v>
      </c>
      <c r="M247" s="713">
        <f>INFORM.!V112</f>
        <v>0</v>
      </c>
      <c r="N247" s="10" t="str">
        <f>INFORM.!B114</f>
        <v xml:space="preserve">Plan de tratamiento de riesgos de seguridad y privacidad de la informacion </v>
      </c>
      <c r="O247" s="23" t="str">
        <f>INFORM.!C114</f>
        <v>Actualización de riesGos de seGuridad de la información</v>
      </c>
      <c r="P247" s="701">
        <f>INFORM.!V114</f>
        <v>0.99999999999999989</v>
      </c>
      <c r="Q247" s="701">
        <f>INFORM.!V115</f>
        <v>0</v>
      </c>
      <c r="R247" s="10" t="str">
        <f>INFORM.!G114</f>
        <v xml:space="preserve">Oficina de Informática y Telecomunicaciones </v>
      </c>
      <c r="S247" s="716" t="str">
        <f>INFORM.!B111</f>
        <v xml:space="preserve">Oficina de Informática y Telecomunicaciones </v>
      </c>
      <c r="T247" s="11" t="s">
        <v>31</v>
      </c>
      <c r="U247" s="11" t="s">
        <v>29</v>
      </c>
      <c r="V247" s="5"/>
      <c r="W247" s="5"/>
      <c r="X247" s="5"/>
      <c r="Y247" s="5"/>
      <c r="Z247" s="5"/>
      <c r="AA247" s="5"/>
      <c r="AB247" s="5"/>
      <c r="AC247" s="5"/>
      <c r="AD247" s="5"/>
      <c r="AE247" s="5"/>
    </row>
    <row r="248" spans="1:31" ht="90">
      <c r="A248" s="711"/>
      <c r="B248" s="711"/>
      <c r="C248" s="711"/>
      <c r="D248" s="711"/>
      <c r="E248" s="711"/>
      <c r="F248" s="711"/>
      <c r="G248" s="711"/>
      <c r="H248" s="711"/>
      <c r="I248" s="711"/>
      <c r="J248" s="711"/>
      <c r="K248" s="711"/>
      <c r="L248" s="711"/>
      <c r="M248" s="711"/>
      <c r="N248" s="10" t="str">
        <f>INFORM.!B116</f>
        <v xml:space="preserve">Plan de tratamiento de riesgos de seguridad y privacidad de la informacion </v>
      </c>
      <c r="O248" s="23" t="str">
        <f>INFORM.!C116</f>
        <v>Realizar seGuimiento y Gestión a los incidentes de seGuridad de la información en la entidad</v>
      </c>
      <c r="P248" s="701">
        <f>INFORM.!V116</f>
        <v>0.99999999999999989</v>
      </c>
      <c r="Q248" s="701">
        <f>INFORM.!V117</f>
        <v>0</v>
      </c>
      <c r="R248" s="10" t="str">
        <f>INFORM.!G116</f>
        <v xml:space="preserve">Oficina de Informática y Telecomunicaciones </v>
      </c>
      <c r="S248" s="711"/>
      <c r="T248" s="11" t="s">
        <v>31</v>
      </c>
      <c r="U248" s="11" t="s">
        <v>29</v>
      </c>
      <c r="V248" s="5"/>
      <c r="W248" s="5"/>
      <c r="X248" s="5"/>
      <c r="Y248" s="5"/>
      <c r="Z248" s="5"/>
      <c r="AA248" s="5"/>
      <c r="AB248" s="5"/>
      <c r="AC248" s="5"/>
      <c r="AD248" s="5"/>
      <c r="AE248" s="5"/>
    </row>
    <row r="249" spans="1:31" ht="60">
      <c r="A249" s="712"/>
      <c r="B249" s="712"/>
      <c r="C249" s="712"/>
      <c r="D249" s="712"/>
      <c r="E249" s="712"/>
      <c r="F249" s="712"/>
      <c r="G249" s="712"/>
      <c r="H249" s="712"/>
      <c r="I249" s="712"/>
      <c r="J249" s="712"/>
      <c r="K249" s="712"/>
      <c r="L249" s="712"/>
      <c r="M249" s="712"/>
      <c r="N249" s="10" t="str">
        <f>INFORM.!B118</f>
        <v>Plan de seguridad y privacidad de la informacion</v>
      </c>
      <c r="O249" s="10" t="str">
        <f>INFORM.!C118</f>
        <v>Realizar jornadas de socialización sobre políticas de seGuridad de la información e incidentes de seGuridad de la información a nivel nacional</v>
      </c>
      <c r="P249" s="701">
        <f>INFORM.!V118</f>
        <v>0.99999999999999989</v>
      </c>
      <c r="Q249" s="701">
        <f>INFORM.!V119</f>
        <v>0</v>
      </c>
      <c r="R249" s="10" t="str">
        <f>INFORM.!G118</f>
        <v xml:space="preserve">Oficina de Informática y Telecomunicaciones </v>
      </c>
      <c r="S249" s="712"/>
      <c r="T249" s="11" t="s">
        <v>31</v>
      </c>
      <c r="U249" s="11" t="s">
        <v>29</v>
      </c>
      <c r="V249" s="5"/>
      <c r="W249" s="5"/>
      <c r="X249" s="5"/>
      <c r="Y249" s="5"/>
      <c r="Z249" s="5"/>
      <c r="AA249" s="5"/>
      <c r="AB249" s="5"/>
      <c r="AC249" s="5"/>
      <c r="AD249" s="5"/>
      <c r="AE249" s="5"/>
    </row>
    <row r="250" spans="1:31" ht="30">
      <c r="A250" s="722" t="str">
        <f>JURIDICA!F2</f>
        <v>GESTION JURIDICA</v>
      </c>
      <c r="B250" s="716" t="str">
        <f>JURIDICA!C5</f>
        <v>Brindar atención al ciudadano fomentando los mecanismos de participación y transparencia</v>
      </c>
      <c r="C250" s="716" t="str">
        <f>JURIDICA!L5</f>
        <v>Acompañamiento juridico en el fortalecimiento de la Institucionalidad del IGAC</v>
      </c>
      <c r="D250" s="716" t="str">
        <f>JURIDICA!C7</f>
        <v>Gestión con valores para resultados</v>
      </c>
      <c r="E250" s="716" t="str">
        <f>JURIDICA!L7</f>
        <v>Defensa jurídica</v>
      </c>
      <c r="F250" s="716" t="str">
        <f>JURIDICA!A9</f>
        <v>Servicio de defensa jurídica del IGAC</v>
      </c>
      <c r="G250" s="715" t="str">
        <f>JURIDICA!C9</f>
        <v>Porcentaje</v>
      </c>
      <c r="H250" s="714">
        <f>JURIDICA!D9</f>
        <v>1</v>
      </c>
      <c r="I250" s="715" t="str">
        <f>JURIDICA!E9</f>
        <v>Cumplimiento del servicio de defensa jurídica del IGAC</v>
      </c>
      <c r="J250" s="715" t="str">
        <f>JURIDICA!F9</f>
        <v>Eficacia</v>
      </c>
      <c r="K250" s="715" t="str">
        <f>JURIDICA!G9</f>
        <v>Jefe Oficina Asesora Jurídica</v>
      </c>
      <c r="L250" s="714">
        <f>JURIDICA!V9</f>
        <v>1</v>
      </c>
      <c r="M250" s="714">
        <f>JURIDICA!V10</f>
        <v>0</v>
      </c>
      <c r="N250" s="10" t="str">
        <f>JURIDICA!B12</f>
        <v>N/A</v>
      </c>
      <c r="O250" s="23" t="str">
        <f>JURIDICA!C12</f>
        <v>Actualizar la política de daño antijurídico</v>
      </c>
      <c r="P250" s="701">
        <f>JURIDICA!V12</f>
        <v>1</v>
      </c>
      <c r="Q250" s="701">
        <f>JURIDICA!V13</f>
        <v>0</v>
      </c>
      <c r="R250" s="10" t="str">
        <f>JURIDICA!G12</f>
        <v>Jefe Oficina Asesora Jurídica</v>
      </c>
      <c r="S250" s="716" t="str">
        <f>JURIDICA!B9</f>
        <v>Gestión Juridica</v>
      </c>
      <c r="T250" s="11" t="s">
        <v>28</v>
      </c>
      <c r="U250" s="11" t="s">
        <v>49</v>
      </c>
      <c r="V250" s="5"/>
      <c r="W250" s="5"/>
      <c r="X250" s="5"/>
      <c r="Y250" s="5"/>
      <c r="Z250" s="5"/>
      <c r="AA250" s="5"/>
      <c r="AB250" s="5"/>
      <c r="AC250" s="5"/>
      <c r="AD250" s="5"/>
      <c r="AE250" s="5"/>
    </row>
    <row r="251" spans="1:31" ht="30">
      <c r="A251" s="711"/>
      <c r="B251" s="711"/>
      <c r="C251" s="711"/>
      <c r="D251" s="711"/>
      <c r="E251" s="711"/>
      <c r="F251" s="711"/>
      <c r="G251" s="711"/>
      <c r="H251" s="711"/>
      <c r="I251" s="711"/>
      <c r="J251" s="711"/>
      <c r="K251" s="711"/>
      <c r="L251" s="711"/>
      <c r="M251" s="711"/>
      <c r="N251" s="10" t="str">
        <f>JURIDICA!B14</f>
        <v>N/A</v>
      </c>
      <c r="O251" s="23" t="str">
        <f>JURIDICA!C14</f>
        <v>Socializar la política de daño antijurídico mediante TIPS bimestrales</v>
      </c>
      <c r="P251" s="701">
        <f>JURIDICA!V14</f>
        <v>1</v>
      </c>
      <c r="Q251" s="701">
        <f>JURIDICA!V15</f>
        <v>0</v>
      </c>
      <c r="R251" s="10" t="str">
        <f>JURIDICA!G14</f>
        <v>Jefe Oficina Asesora Jurídica</v>
      </c>
      <c r="S251" s="711"/>
      <c r="T251" s="11" t="s">
        <v>50</v>
      </c>
      <c r="U251" s="11" t="s">
        <v>29</v>
      </c>
      <c r="V251" s="5"/>
      <c r="W251" s="5"/>
      <c r="X251" s="5"/>
      <c r="Y251" s="5"/>
      <c r="Z251" s="5"/>
      <c r="AA251" s="5"/>
      <c r="AB251" s="5"/>
      <c r="AC251" s="5"/>
      <c r="AD251" s="5"/>
      <c r="AE251" s="5"/>
    </row>
    <row r="252" spans="1:31" ht="30">
      <c r="A252" s="711"/>
      <c r="B252" s="711"/>
      <c r="C252" s="711"/>
      <c r="D252" s="711"/>
      <c r="E252" s="711"/>
      <c r="F252" s="711"/>
      <c r="G252" s="711"/>
      <c r="H252" s="711"/>
      <c r="I252" s="711"/>
      <c r="J252" s="711"/>
      <c r="K252" s="711"/>
      <c r="L252" s="711"/>
      <c r="M252" s="711"/>
      <c r="N252" s="10" t="str">
        <f>JURIDICA!B16</f>
        <v>N/A</v>
      </c>
      <c r="O252" s="23" t="str">
        <f>JURIDICA!C16</f>
        <v>Atender todos procesos de defensa juridica del IGAC</v>
      </c>
      <c r="P252" s="701">
        <f>JURIDICA!V16</f>
        <v>1</v>
      </c>
      <c r="Q252" s="701">
        <f>JURIDICA!V17</f>
        <v>0</v>
      </c>
      <c r="R252" s="10" t="str">
        <f>JURIDICA!G16</f>
        <v>Jefe Oficina Asesora Jurídica</v>
      </c>
      <c r="S252" s="711"/>
      <c r="T252" s="11" t="s">
        <v>48</v>
      </c>
      <c r="U252" s="11" t="s">
        <v>29</v>
      </c>
      <c r="V252" s="5"/>
      <c r="W252" s="5"/>
      <c r="X252" s="5"/>
      <c r="Y252" s="5"/>
      <c r="Z252" s="5"/>
      <c r="AA252" s="5"/>
      <c r="AB252" s="5"/>
      <c r="AC252" s="5"/>
      <c r="AD252" s="5"/>
      <c r="AE252" s="5"/>
    </row>
    <row r="253" spans="1:31" ht="60">
      <c r="A253" s="711"/>
      <c r="B253" s="711"/>
      <c r="C253" s="711"/>
      <c r="D253" s="711"/>
      <c r="E253" s="711"/>
      <c r="F253" s="712"/>
      <c r="G253" s="712"/>
      <c r="H253" s="712"/>
      <c r="I253" s="712"/>
      <c r="J253" s="712"/>
      <c r="K253" s="712"/>
      <c r="L253" s="712"/>
      <c r="M253" s="712"/>
      <c r="N253" s="10" t="str">
        <f>JURIDICA!B18</f>
        <v>N/A</v>
      </c>
      <c r="O253" s="23" t="str">
        <f>JURIDICA!C18</f>
        <v>Optimizar el aplicativo de defensa judicial y actualizar las bases de datos que contienen la información sobre la representación jurídica de la Entidad.</v>
      </c>
      <c r="P253" s="701">
        <f>JURIDICA!V18</f>
        <v>1</v>
      </c>
      <c r="Q253" s="701">
        <f>JURIDICA!V19</f>
        <v>0</v>
      </c>
      <c r="R253" s="10" t="str">
        <f>JURIDICA!G18</f>
        <v>Jefe Oficina Asesora Jurídica</v>
      </c>
      <c r="S253" s="712"/>
      <c r="T253" s="11" t="s">
        <v>49</v>
      </c>
      <c r="U253" s="11" t="s">
        <v>29</v>
      </c>
      <c r="V253" s="5"/>
      <c r="W253" s="5"/>
      <c r="X253" s="5"/>
      <c r="Y253" s="5"/>
      <c r="Z253" s="5"/>
      <c r="AA253" s="5"/>
      <c r="AB253" s="5"/>
      <c r="AC253" s="5"/>
      <c r="AD253" s="5"/>
      <c r="AE253" s="5"/>
    </row>
    <row r="254" spans="1:31" ht="45">
      <c r="A254" s="711"/>
      <c r="B254" s="711"/>
      <c r="C254" s="711"/>
      <c r="D254" s="711"/>
      <c r="E254" s="711"/>
      <c r="F254" s="716" t="str">
        <f>JURIDICA!A25</f>
        <v>Servicio de apoyo jurídico a las áreas técnicas del Instituto</v>
      </c>
      <c r="G254" s="715" t="str">
        <f>JURIDICA!C25</f>
        <v>Porcentaje</v>
      </c>
      <c r="H254" s="714">
        <f>JURIDICA!D25</f>
        <v>1</v>
      </c>
      <c r="I254" s="715" t="str">
        <f>JURIDICA!E25</f>
        <v>Cumplimiento servicio de apoyo jurídico a las áreas técnicas del Instituto</v>
      </c>
      <c r="J254" s="715" t="str">
        <f>JURIDICA!F25</f>
        <v>Eficacia</v>
      </c>
      <c r="K254" s="715" t="str">
        <f>JURIDICA!G25</f>
        <v>Jefe Oficina Asesora Jurídica</v>
      </c>
      <c r="L254" s="714">
        <f>JURIDICA!V25</f>
        <v>1</v>
      </c>
      <c r="M254" s="714">
        <f>JURIDICA!V26</f>
        <v>0</v>
      </c>
      <c r="N254" s="10" t="str">
        <f>JURIDICA!B28</f>
        <v>N/A</v>
      </c>
      <c r="O254" s="23" t="str">
        <f>JURIDICA!C28</f>
        <v>Atender todas las solicitudes, peticiones y/o consultas dentro del termino leGal duspuesta para las mismas</v>
      </c>
      <c r="P254" s="701">
        <f>JURIDICA!V28</f>
        <v>1</v>
      </c>
      <c r="Q254" s="701">
        <f>JURIDICA!V29</f>
        <v>0</v>
      </c>
      <c r="R254" s="10" t="str">
        <f>JURIDICA!G28</f>
        <v>Jefe Oficina Asesora Jurídica</v>
      </c>
      <c r="S254" s="716" t="str">
        <f>JURIDICA!B25</f>
        <v>Gestión Juridica</v>
      </c>
      <c r="T254" s="11" t="s">
        <v>48</v>
      </c>
      <c r="U254" s="11" t="s">
        <v>29</v>
      </c>
      <c r="V254" s="5"/>
      <c r="W254" s="5"/>
      <c r="X254" s="5"/>
      <c r="Y254" s="5"/>
      <c r="Z254" s="5"/>
      <c r="AA254" s="5"/>
      <c r="AB254" s="5"/>
      <c r="AC254" s="5"/>
      <c r="AD254" s="5"/>
      <c r="AE254" s="5"/>
    </row>
    <row r="255" spans="1:31" ht="45">
      <c r="A255" s="711"/>
      <c r="B255" s="711"/>
      <c r="C255" s="711"/>
      <c r="D255" s="711"/>
      <c r="E255" s="711"/>
      <c r="F255" s="711"/>
      <c r="G255" s="711"/>
      <c r="H255" s="711"/>
      <c r="I255" s="711"/>
      <c r="J255" s="711"/>
      <c r="K255" s="711"/>
      <c r="L255" s="711"/>
      <c r="M255" s="711"/>
      <c r="N255" s="10" t="str">
        <f>JURIDICA!B30</f>
        <v>N/A</v>
      </c>
      <c r="O255" s="23" t="str">
        <f>JURIDICA!C30</f>
        <v>Compilacion digital  en relación con los conceptos juridicos que se Generen para el IGAC</v>
      </c>
      <c r="P255" s="701">
        <f>JURIDICA!V30</f>
        <v>1</v>
      </c>
      <c r="Q255" s="701">
        <f>JURIDICA!V31</f>
        <v>0</v>
      </c>
      <c r="R255" s="10" t="str">
        <f>JURIDICA!G30</f>
        <v>Jefe Oficina Asesora Jurídica</v>
      </c>
      <c r="S255" s="711"/>
      <c r="T255" s="11" t="s">
        <v>50</v>
      </c>
      <c r="U255" s="11" t="s">
        <v>29</v>
      </c>
      <c r="V255" s="5"/>
      <c r="W255" s="5"/>
      <c r="X255" s="5"/>
      <c r="Y255" s="5"/>
      <c r="Z255" s="5"/>
      <c r="AA255" s="5"/>
      <c r="AB255" s="5"/>
      <c r="AC255" s="5"/>
      <c r="AD255" s="5"/>
      <c r="AE255" s="5"/>
    </row>
    <row r="256" spans="1:31" ht="45">
      <c r="A256" s="712"/>
      <c r="B256" s="712"/>
      <c r="C256" s="712"/>
      <c r="D256" s="712"/>
      <c r="E256" s="712"/>
      <c r="F256" s="712"/>
      <c r="G256" s="712"/>
      <c r="H256" s="712"/>
      <c r="I256" s="712"/>
      <c r="J256" s="712"/>
      <c r="K256" s="712"/>
      <c r="L256" s="712"/>
      <c r="M256" s="712"/>
      <c r="N256" s="10" t="str">
        <f>JURIDICA!B32</f>
        <v>N/A</v>
      </c>
      <c r="O256" s="10" t="str">
        <f>JURIDICA!C32</f>
        <v>DivulGar por los canales de comunicación institucionales los conceptos y posiciones emitidos.</v>
      </c>
      <c r="P256" s="701">
        <f>JURIDICA!V32</f>
        <v>1</v>
      </c>
      <c r="Q256" s="701">
        <f>JURIDICA!V33</f>
        <v>0</v>
      </c>
      <c r="R256" s="10" t="str">
        <f>JURIDICA!G32</f>
        <v>Jefe Oficina Asesora Jurídica</v>
      </c>
      <c r="S256" s="712"/>
      <c r="T256" s="11" t="s">
        <v>50</v>
      </c>
      <c r="U256" s="11" t="s">
        <v>29</v>
      </c>
      <c r="V256" s="5"/>
      <c r="W256" s="5"/>
      <c r="X256" s="5"/>
      <c r="Y256" s="5"/>
      <c r="Z256" s="5"/>
      <c r="AA256" s="5"/>
      <c r="AB256" s="5"/>
      <c r="AC256" s="5"/>
      <c r="AD256" s="5"/>
      <c r="AE256" s="5"/>
    </row>
    <row r="257" spans="1:31">
      <c r="A257" s="722" t="str">
        <f>'T. HUMANO'!F2</f>
        <v>GESTION HUMANA</v>
      </c>
      <c r="B257" s="716" t="str">
        <f>'T. HUMANO'!C5</f>
        <v>3.  Fortalecer las competencias laborales y comportamentales, así como el sentido de pertenencia y estímulos a los servidores teniendo en cuenta los principios del servicio público.  y  4. Facilitar y promover el acceso a los trámites, servicios e información GeoGráfica que produce el Instituto, racionalizando y optimizando el uso de los recursos."</v>
      </c>
      <c r="C257" s="716" t="str">
        <f>'T. HUMANO'!L5</f>
        <v>1. Adelantar un proceso de Transferencia de conocimiento que dinamice la provisión total de la planta de personal, lo cual permita un proceso orGanizado de relevo Generacional.   2. Desarrollar procesos de formación, capacitación, formación, bienestar y estímulos e incentivos. 3.  Implementar, mantener y mejorar sistemas de Gestión y control en el contexto del sistema de Gestión.</v>
      </c>
      <c r="D257" s="716" t="str">
        <f>'T. HUMANO'!C7</f>
        <v>Talento humano</v>
      </c>
      <c r="E257" s="716" t="str">
        <f>'T. HUMANO'!L7</f>
        <v>1. Política de talento humano
2. Política de integridad.   3. Política de Gestión del conocimiento y la innovación.</v>
      </c>
      <c r="F257" s="716" t="str">
        <f>'T. HUMANO'!A9</f>
        <v>FORTALECIMIENTO DE LA GESTION INSTITUCIONAL DEL IGAC A NIVEL NACIONAL (SECRETARIA GENERAL).</v>
      </c>
      <c r="G257" s="715" t="str">
        <f>'T. HUMANO'!C9</f>
        <v>Porcentaje</v>
      </c>
      <c r="H257" s="714">
        <f>'T. HUMANO'!D9</f>
        <v>1</v>
      </c>
      <c r="I257" s="715" t="str">
        <f>'T. HUMANO'!E9</f>
        <v>Avance de implementación  y desarrollo del Plan EstratéGico del Talento Humano.</v>
      </c>
      <c r="J257" s="715" t="str">
        <f>'T. HUMANO'!F9</f>
        <v>Eficacia</v>
      </c>
      <c r="K257" s="715" t="str">
        <f>'T. HUMANO'!G9</f>
        <v>GIT GESTION DE TALENTO HUMANO</v>
      </c>
      <c r="L257" s="714">
        <f>'T. HUMANO'!V9</f>
        <v>1</v>
      </c>
      <c r="M257" s="714">
        <f>'T. HUMANO'!V10</f>
        <v>0</v>
      </c>
      <c r="N257" s="23"/>
      <c r="O257" s="103" t="str">
        <f>'T. HUMANO'!B12</f>
        <v>RUTA DE LA FELICIDAD</v>
      </c>
      <c r="P257" s="103"/>
      <c r="Q257" s="103"/>
      <c r="R257" s="23"/>
      <c r="S257" s="716" t="str">
        <f>'T. HUMANO'!B9</f>
        <v>Secretaría General</v>
      </c>
      <c r="T257" s="23"/>
      <c r="U257" s="23"/>
      <c r="V257" s="5"/>
      <c r="W257" s="5"/>
      <c r="X257" s="5"/>
      <c r="Y257" s="5"/>
      <c r="Z257" s="5"/>
      <c r="AA257" s="5"/>
      <c r="AB257" s="5"/>
      <c r="AC257" s="5"/>
      <c r="AD257" s="5"/>
      <c r="AE257" s="5"/>
    </row>
    <row r="258" spans="1:31" ht="75">
      <c r="A258" s="711"/>
      <c r="B258" s="711"/>
      <c r="C258" s="711"/>
      <c r="D258" s="711"/>
      <c r="E258" s="711"/>
      <c r="F258" s="711"/>
      <c r="G258" s="711"/>
      <c r="H258" s="711"/>
      <c r="I258" s="711"/>
      <c r="J258" s="711"/>
      <c r="K258" s="711"/>
      <c r="L258" s="711"/>
      <c r="M258" s="711"/>
      <c r="N258" s="10" t="str">
        <f>'T. HUMANO'!B13</f>
        <v>Plan de Trabajo Anual en Seguridad y Salud en el Trabajo</v>
      </c>
      <c r="O258" s="10" t="str">
        <f>'T. HUMANO'!C13</f>
        <v>Desarrollar y evaluar el ProGrama de SeGuridad y Salud en el trabajo al interior del Instituto bajo la normatividad viGente.</v>
      </c>
      <c r="P258" s="701">
        <f>'T. HUMANO'!V13</f>
        <v>1</v>
      </c>
      <c r="Q258" s="701">
        <f>'T. HUMANO'!V14</f>
        <v>0</v>
      </c>
      <c r="R258" s="10" t="str">
        <f>'T. HUMANO'!G13</f>
        <v>GIT GESTION DE TALENTO HUMANO</v>
      </c>
      <c r="S258" s="711"/>
      <c r="T258" s="11" t="s">
        <v>48</v>
      </c>
      <c r="U258" s="11" t="s">
        <v>29</v>
      </c>
      <c r="V258" s="5"/>
      <c r="W258" s="5"/>
      <c r="X258" s="5"/>
      <c r="Y258" s="5"/>
      <c r="Z258" s="5"/>
      <c r="AA258" s="5"/>
      <c r="AB258" s="5"/>
      <c r="AC258" s="5"/>
      <c r="AD258" s="5"/>
      <c r="AE258" s="5"/>
    </row>
    <row r="259" spans="1:31" ht="75">
      <c r="A259" s="711"/>
      <c r="B259" s="711"/>
      <c r="C259" s="711"/>
      <c r="D259" s="711"/>
      <c r="E259" s="711"/>
      <c r="F259" s="711"/>
      <c r="G259" s="711"/>
      <c r="H259" s="711"/>
      <c r="I259" s="711"/>
      <c r="J259" s="711"/>
      <c r="K259" s="711"/>
      <c r="L259" s="711"/>
      <c r="M259" s="711"/>
      <c r="N259" s="10" t="str">
        <f>'T. HUMANO'!B15</f>
        <v>Plan de Trabajo Anual en Seguridad y Salud en el Trabajo</v>
      </c>
      <c r="O259" s="10" t="str">
        <f>'T. HUMANO'!C15</f>
        <v>Implementar intervención en riesGo psicosocial con base en resultados de batería de riesGo psicosocial y comité de convivencia</v>
      </c>
      <c r="P259" s="701">
        <f>'T. HUMANO'!V15</f>
        <v>1</v>
      </c>
      <c r="Q259" s="701">
        <f>'T. HUMANO'!V16</f>
        <v>0</v>
      </c>
      <c r="R259" s="10" t="str">
        <f>'T. HUMANO'!G15</f>
        <v>GIT GESTION DE TALENTO HUMANO</v>
      </c>
      <c r="S259" s="711"/>
      <c r="T259" s="11" t="s">
        <v>31</v>
      </c>
      <c r="U259" s="11" t="s">
        <v>29</v>
      </c>
      <c r="V259" s="5"/>
      <c r="W259" s="5"/>
      <c r="X259" s="5"/>
      <c r="Y259" s="5"/>
      <c r="Z259" s="5"/>
      <c r="AA259" s="5"/>
      <c r="AB259" s="5"/>
      <c r="AC259" s="5"/>
      <c r="AD259" s="5"/>
      <c r="AE259" s="5"/>
    </row>
    <row r="260" spans="1:31" ht="75">
      <c r="A260" s="711"/>
      <c r="B260" s="711"/>
      <c r="C260" s="711"/>
      <c r="D260" s="711"/>
      <c r="E260" s="711"/>
      <c r="F260" s="711"/>
      <c r="G260" s="711"/>
      <c r="H260" s="711"/>
      <c r="I260" s="711"/>
      <c r="J260" s="711"/>
      <c r="K260" s="711"/>
      <c r="L260" s="711"/>
      <c r="M260" s="711"/>
      <c r="N260" s="10" t="str">
        <f>'T. HUMANO'!B17</f>
        <v>Plan de Trabajo Anual en Seguridad y Salud en el Trabajo</v>
      </c>
      <c r="O260" s="10" t="str">
        <f>'T. HUMANO'!C17</f>
        <v>ProGramar y realizar capacitaciones que fomenten el entrenamiento en temas de sostenibilidad ambiental en puesto de trabajo.</v>
      </c>
      <c r="P260" s="701">
        <f>'T. HUMANO'!V17</f>
        <v>1</v>
      </c>
      <c r="Q260" s="701">
        <f>'T. HUMANO'!V18</f>
        <v>0</v>
      </c>
      <c r="R260" s="10" t="str">
        <f>'T. HUMANO'!G17</f>
        <v>GIT GESTION DE TALENTO HUMANO</v>
      </c>
      <c r="S260" s="711"/>
      <c r="T260" s="11" t="s">
        <v>28</v>
      </c>
      <c r="U260" s="11" t="s">
        <v>51</v>
      </c>
      <c r="V260" s="5"/>
      <c r="W260" s="5"/>
      <c r="X260" s="5"/>
      <c r="Y260" s="5"/>
      <c r="Z260" s="5"/>
      <c r="AA260" s="5"/>
      <c r="AB260" s="5"/>
      <c r="AC260" s="5"/>
      <c r="AD260" s="5"/>
      <c r="AE260" s="5"/>
    </row>
    <row r="261" spans="1:31" ht="75">
      <c r="A261" s="711"/>
      <c r="B261" s="711"/>
      <c r="C261" s="711"/>
      <c r="D261" s="711"/>
      <c r="E261" s="711"/>
      <c r="F261" s="711"/>
      <c r="G261" s="711"/>
      <c r="H261" s="711"/>
      <c r="I261" s="711"/>
      <c r="J261" s="711"/>
      <c r="K261" s="711"/>
      <c r="L261" s="711"/>
      <c r="M261" s="711"/>
      <c r="N261" s="10" t="str">
        <f>'T. HUMANO'!B19</f>
        <v>Plan de Trabajo Anual en Seguridad y Salud en el Trabajo</v>
      </c>
      <c r="O261" s="10" t="str">
        <f>'T. HUMANO'!C19</f>
        <v>Adelantar el proGrama de inspecciones de puestos de trabajo periódicas y ErGonómicas a los funcionarios.</v>
      </c>
      <c r="P261" s="701">
        <f>'T. HUMANO'!V19</f>
        <v>1</v>
      </c>
      <c r="Q261" s="701">
        <f>'T. HUMANO'!V20</f>
        <v>0</v>
      </c>
      <c r="R261" s="10" t="str">
        <f>'T. HUMANO'!G19</f>
        <v>GIT GESTION DE TALENTO HUMANO</v>
      </c>
      <c r="S261" s="711"/>
      <c r="T261" s="11" t="s">
        <v>31</v>
      </c>
      <c r="U261" s="11" t="s">
        <v>32</v>
      </c>
      <c r="V261" s="5"/>
      <c r="W261" s="5"/>
      <c r="X261" s="5"/>
      <c r="Y261" s="5"/>
      <c r="Z261" s="5"/>
      <c r="AA261" s="5"/>
      <c r="AB261" s="5"/>
      <c r="AC261" s="5"/>
      <c r="AD261" s="5"/>
      <c r="AE261" s="5"/>
    </row>
    <row r="262" spans="1:31" ht="75">
      <c r="A262" s="711"/>
      <c r="B262" s="711"/>
      <c r="C262" s="711"/>
      <c r="D262" s="711"/>
      <c r="E262" s="711"/>
      <c r="F262" s="711"/>
      <c r="G262" s="711"/>
      <c r="H262" s="711"/>
      <c r="I262" s="711"/>
      <c r="J262" s="711"/>
      <c r="K262" s="711"/>
      <c r="L262" s="711"/>
      <c r="M262" s="711"/>
      <c r="N262" s="10" t="str">
        <f>'T. HUMANO'!B21</f>
        <v>Plan de Trabajo Anual en Seguridad y Salud en el Trabajo</v>
      </c>
      <c r="O262" s="10" t="str">
        <f>'T. HUMANO'!C21</f>
        <v>Realizar el proGrama de identificación y caracterización de las alteraciones ocupacionales con base en los exámenes médicos ocupacionales.</v>
      </c>
      <c r="P262" s="701">
        <f>'T. HUMANO'!V21</f>
        <v>1</v>
      </c>
      <c r="Q262" s="701">
        <f>'T. HUMANO'!V22</f>
        <v>0</v>
      </c>
      <c r="R262" s="10" t="str">
        <f>'T. HUMANO'!G21</f>
        <v>GIT GESTION DE TALENTO HUMANO</v>
      </c>
      <c r="S262" s="711"/>
      <c r="T262" s="11" t="s">
        <v>28</v>
      </c>
      <c r="U262" s="11" t="s">
        <v>29</v>
      </c>
      <c r="V262" s="5"/>
      <c r="W262" s="5"/>
      <c r="X262" s="5"/>
      <c r="Y262" s="5"/>
      <c r="Z262" s="5"/>
      <c r="AA262" s="5"/>
      <c r="AB262" s="5"/>
      <c r="AC262" s="5"/>
      <c r="AD262" s="5"/>
      <c r="AE262" s="5"/>
    </row>
    <row r="263" spans="1:31" ht="30">
      <c r="A263" s="711"/>
      <c r="B263" s="711"/>
      <c r="C263" s="711"/>
      <c r="D263" s="711"/>
      <c r="E263" s="711"/>
      <c r="F263" s="711"/>
      <c r="G263" s="711"/>
      <c r="H263" s="711"/>
      <c r="I263" s="711"/>
      <c r="J263" s="711"/>
      <c r="K263" s="711"/>
      <c r="L263" s="711"/>
      <c r="M263" s="711"/>
      <c r="N263" s="10" t="str">
        <f>'T. HUMANO'!B23</f>
        <v>Plan de Bienestar</v>
      </c>
      <c r="O263" s="10" t="str">
        <f>'T. HUMANO'!C23</f>
        <v>Desarrollar y evaluar el ProGrama de Bienestar a nivel nacional.</v>
      </c>
      <c r="P263" s="701">
        <f>'T. HUMANO'!V23</f>
        <v>1</v>
      </c>
      <c r="Q263" s="701">
        <f>'T. HUMANO'!V24</f>
        <v>0</v>
      </c>
      <c r="R263" s="10" t="str">
        <f>'T. HUMANO'!G23</f>
        <v>GIT GESTION DE TALENTO HUMANO</v>
      </c>
      <c r="S263" s="711"/>
      <c r="T263" s="11" t="s">
        <v>48</v>
      </c>
      <c r="U263" s="11" t="s">
        <v>29</v>
      </c>
      <c r="V263" s="5"/>
      <c r="W263" s="5"/>
      <c r="X263" s="5"/>
      <c r="Y263" s="5"/>
      <c r="Z263" s="5"/>
      <c r="AA263" s="5"/>
      <c r="AB263" s="5"/>
      <c r="AC263" s="5"/>
      <c r="AD263" s="5"/>
      <c r="AE263" s="5"/>
    </row>
    <row r="264" spans="1:31" ht="30">
      <c r="A264" s="711"/>
      <c r="B264" s="711"/>
      <c r="C264" s="711"/>
      <c r="D264" s="711"/>
      <c r="E264" s="711"/>
      <c r="F264" s="711"/>
      <c r="G264" s="711"/>
      <c r="H264" s="711"/>
      <c r="I264" s="711"/>
      <c r="J264" s="711"/>
      <c r="K264" s="711"/>
      <c r="L264" s="711"/>
      <c r="M264" s="711"/>
      <c r="N264" s="23"/>
      <c r="O264" s="103" t="str">
        <f>'T. HUMANO'!B25</f>
        <v>RUTA DEL CRECIMIENTO (LIDERANDO TALENTO HUMANO)</v>
      </c>
      <c r="P264" s="103"/>
      <c r="Q264" s="103"/>
      <c r="R264" s="23"/>
      <c r="S264" s="711"/>
      <c r="T264" s="23"/>
      <c r="U264" s="23"/>
      <c r="V264" s="5"/>
      <c r="W264" s="5"/>
      <c r="X264" s="5"/>
      <c r="Y264" s="5"/>
      <c r="Z264" s="5"/>
      <c r="AA264" s="5"/>
      <c r="AB264" s="5"/>
      <c r="AC264" s="5"/>
      <c r="AD264" s="5"/>
      <c r="AE264" s="5"/>
    </row>
    <row r="265" spans="1:31" ht="45">
      <c r="A265" s="711"/>
      <c r="B265" s="711"/>
      <c r="C265" s="711"/>
      <c r="D265" s="711"/>
      <c r="E265" s="711"/>
      <c r="F265" s="711"/>
      <c r="G265" s="711"/>
      <c r="H265" s="711"/>
      <c r="I265" s="711"/>
      <c r="J265" s="711"/>
      <c r="K265" s="711"/>
      <c r="L265" s="711"/>
      <c r="M265" s="711"/>
      <c r="N265" s="10" t="str">
        <f>'T. HUMANO'!B26</f>
        <v>Plan de Bienestar</v>
      </c>
      <c r="O265" s="23" t="str">
        <f>'T. HUMANO'!C26</f>
        <v>Implementar y desarrollar la modalidad suplementaria de TELETRABAJO, como piloto.</v>
      </c>
      <c r="P265" s="701">
        <f>'T. HUMANO'!V26</f>
        <v>1</v>
      </c>
      <c r="Q265" s="701">
        <f>'T. HUMANO'!V27</f>
        <v>0</v>
      </c>
      <c r="R265" s="10" t="str">
        <f>'T. HUMANO'!G26</f>
        <v>GIT GESTION DE TALENTO HUMANO</v>
      </c>
      <c r="S265" s="711"/>
      <c r="T265" s="11" t="s">
        <v>48</v>
      </c>
      <c r="U265" s="11" t="s">
        <v>50</v>
      </c>
      <c r="V265" s="5"/>
      <c r="W265" s="5"/>
      <c r="X265" s="5"/>
      <c r="Y265" s="5"/>
      <c r="Z265" s="5"/>
      <c r="AA265" s="5"/>
      <c r="AB265" s="5"/>
      <c r="AC265" s="5"/>
      <c r="AD265" s="5"/>
      <c r="AE265" s="5"/>
    </row>
    <row r="266" spans="1:31" ht="30">
      <c r="A266" s="711"/>
      <c r="B266" s="711"/>
      <c r="C266" s="711"/>
      <c r="D266" s="711"/>
      <c r="E266" s="711"/>
      <c r="F266" s="711"/>
      <c r="G266" s="711"/>
      <c r="H266" s="711"/>
      <c r="I266" s="711"/>
      <c r="J266" s="711"/>
      <c r="K266" s="711"/>
      <c r="L266" s="711"/>
      <c r="M266" s="711"/>
      <c r="N266" s="10" t="str">
        <f>'T. HUMANO'!B28</f>
        <v>Plan de Bienestar</v>
      </c>
      <c r="O266" s="23" t="str">
        <f>'T. HUMANO'!C28</f>
        <v>Desarrollar, implementar y evaluar la actividad de HORARIOS FLEXIBLES.</v>
      </c>
      <c r="P266" s="701">
        <f>'T. HUMANO'!V28</f>
        <v>1</v>
      </c>
      <c r="Q266" s="701">
        <f>'T. HUMANO'!V29</f>
        <v>0</v>
      </c>
      <c r="R266" s="10" t="str">
        <f>'T. HUMANO'!G28</f>
        <v>GIT GESTION DE TALENTO HUMANO</v>
      </c>
      <c r="S266" s="711"/>
      <c r="T266" s="11" t="s">
        <v>48</v>
      </c>
      <c r="U266" s="11" t="s">
        <v>32</v>
      </c>
      <c r="V266" s="5"/>
      <c r="W266" s="5"/>
      <c r="X266" s="5"/>
      <c r="Y266" s="5"/>
      <c r="Z266" s="5"/>
      <c r="AA266" s="5"/>
      <c r="AB266" s="5"/>
      <c r="AC266" s="5"/>
      <c r="AD266" s="5"/>
      <c r="AE266" s="5"/>
    </row>
    <row r="267" spans="1:31" ht="45">
      <c r="A267" s="711"/>
      <c r="B267" s="711"/>
      <c r="C267" s="711"/>
      <c r="D267" s="711"/>
      <c r="E267" s="711"/>
      <c r="F267" s="711"/>
      <c r="G267" s="711"/>
      <c r="H267" s="711"/>
      <c r="I267" s="711"/>
      <c r="J267" s="711"/>
      <c r="K267" s="711"/>
      <c r="L267" s="711"/>
      <c r="M267" s="711"/>
      <c r="N267" s="10" t="str">
        <f>'T. HUMANO'!B30</f>
        <v>Plan de Bienestar</v>
      </c>
      <c r="O267" s="23" t="str">
        <f>'T. HUMANO'!C30</f>
        <v>Elaborar, Desarrollar, Difundir y evaluar el proGrama SERVIMOS, utilizando todos los medios de comunicación del Instituto.</v>
      </c>
      <c r="P267" s="701">
        <f>'T. HUMANO'!V30</f>
        <v>1</v>
      </c>
      <c r="Q267" s="701">
        <f>'T. HUMANO'!V31</f>
        <v>0</v>
      </c>
      <c r="R267" s="10" t="str">
        <f>'T. HUMANO'!G30</f>
        <v>GIT GESTION DE TALENTO HUMANO</v>
      </c>
      <c r="S267" s="711"/>
      <c r="T267" s="11" t="s">
        <v>28</v>
      </c>
      <c r="U267" s="11" t="s">
        <v>147</v>
      </c>
      <c r="V267" s="5"/>
      <c r="W267" s="5"/>
      <c r="X267" s="5"/>
      <c r="Y267" s="5"/>
      <c r="Z267" s="5"/>
      <c r="AA267" s="5"/>
      <c r="AB267" s="5"/>
      <c r="AC267" s="5"/>
      <c r="AD267" s="5"/>
      <c r="AE267" s="5"/>
    </row>
    <row r="268" spans="1:31" ht="60">
      <c r="A268" s="711"/>
      <c r="B268" s="711"/>
      <c r="C268" s="711"/>
      <c r="D268" s="711"/>
      <c r="E268" s="711"/>
      <c r="F268" s="711"/>
      <c r="G268" s="711"/>
      <c r="H268" s="711"/>
      <c r="I268" s="711"/>
      <c r="J268" s="711"/>
      <c r="K268" s="711"/>
      <c r="L268" s="711"/>
      <c r="M268" s="711"/>
      <c r="N268" s="10" t="str">
        <f>'T. HUMANO'!B32</f>
        <v>Plan de Bienestar</v>
      </c>
      <c r="O268" s="23" t="str">
        <f>'T. HUMANO'!C32</f>
        <v>Desarrollar e implementar y evaluar el proGrama de ESTADO JOVEN, en el instituto con la colaboracion de la Caja de Compensacion.</v>
      </c>
      <c r="P268" s="701">
        <f>'T. HUMANO'!V32</f>
        <v>0.99999999999999989</v>
      </c>
      <c r="Q268" s="701">
        <f>'T. HUMANO'!V33</f>
        <v>0</v>
      </c>
      <c r="R268" s="10" t="str">
        <f>'T. HUMANO'!G32</f>
        <v>GIT GESTION DE TALENTO HUMANO</v>
      </c>
      <c r="S268" s="711"/>
      <c r="T268" s="11" t="s">
        <v>48</v>
      </c>
      <c r="U268" s="11" t="s">
        <v>52</v>
      </c>
      <c r="V268" s="5"/>
      <c r="W268" s="5"/>
      <c r="X268" s="5"/>
      <c r="Y268" s="5"/>
      <c r="Z268" s="5"/>
      <c r="AA268" s="5"/>
      <c r="AB268" s="5"/>
      <c r="AC268" s="5"/>
      <c r="AD268" s="5"/>
      <c r="AE268" s="5"/>
    </row>
    <row r="269" spans="1:31" ht="60">
      <c r="A269" s="711"/>
      <c r="B269" s="711"/>
      <c r="C269" s="711"/>
      <c r="D269" s="711"/>
      <c r="E269" s="711"/>
      <c r="F269" s="711"/>
      <c r="G269" s="711"/>
      <c r="H269" s="711"/>
      <c r="I269" s="711"/>
      <c r="J269" s="711"/>
      <c r="K269" s="711"/>
      <c r="L269" s="711"/>
      <c r="M269" s="711"/>
      <c r="N269" s="10" t="str">
        <f>'T. HUMANO'!B34</f>
        <v>Plan Institucional de Capacitacion</v>
      </c>
      <c r="O269" s="23" t="str">
        <f>'T. HUMANO'!C34</f>
        <v>Elaborar y desarrollar un Plan de DivulGación de la politica de inteGridad a traves de la difusión a nivel central y territorial del CODIGO DE INTEGRIDAD.</v>
      </c>
      <c r="P269" s="701">
        <f>'T. HUMANO'!V34</f>
        <v>1</v>
      </c>
      <c r="Q269" s="701">
        <f>'T. HUMANO'!V35</f>
        <v>0</v>
      </c>
      <c r="R269" s="10" t="str">
        <f>'T. HUMANO'!G34</f>
        <v>GIT GESTION DE TALENTO HUMANO</v>
      </c>
      <c r="S269" s="711"/>
      <c r="T269" s="11" t="s">
        <v>28</v>
      </c>
      <c r="U269" s="11" t="s">
        <v>52</v>
      </c>
      <c r="V269" s="5"/>
      <c r="W269" s="5"/>
      <c r="X269" s="5"/>
      <c r="Y269" s="5"/>
      <c r="Z269" s="5"/>
      <c r="AA269" s="5"/>
      <c r="AB269" s="5"/>
      <c r="AC269" s="5"/>
      <c r="AD269" s="5"/>
      <c r="AE269" s="5"/>
    </row>
    <row r="270" spans="1:31" ht="45">
      <c r="A270" s="711"/>
      <c r="B270" s="711"/>
      <c r="C270" s="711"/>
      <c r="D270" s="711"/>
      <c r="E270" s="711"/>
      <c r="F270" s="711"/>
      <c r="G270" s="711"/>
      <c r="H270" s="711"/>
      <c r="I270" s="711"/>
      <c r="J270" s="711"/>
      <c r="K270" s="711"/>
      <c r="L270" s="711"/>
      <c r="M270" s="711"/>
      <c r="N270" s="10" t="str">
        <f>'T. HUMANO'!B36</f>
        <v>Plan de Incentivos Institucionales</v>
      </c>
      <c r="O270" s="23" t="str">
        <f>'T. HUMANO'!C36</f>
        <v>Desarrollar y evaluar el sistema de Evaluacion de desempeño.</v>
      </c>
      <c r="P270" s="701">
        <f>'T. HUMANO'!V36</f>
        <v>0.99999999999999989</v>
      </c>
      <c r="Q270" s="701">
        <f>'T. HUMANO'!V37</f>
        <v>0</v>
      </c>
      <c r="R270" s="10" t="str">
        <f>'T. HUMANO'!G36</f>
        <v>GIT GESTION DE TALENTO HUMANO</v>
      </c>
      <c r="S270" s="711"/>
      <c r="T270" s="11" t="s">
        <v>48</v>
      </c>
      <c r="U270" s="11" t="s">
        <v>52</v>
      </c>
      <c r="V270" s="5"/>
      <c r="W270" s="5"/>
      <c r="X270" s="5"/>
      <c r="Y270" s="5"/>
      <c r="Z270" s="5"/>
      <c r="AA270" s="5"/>
      <c r="AB270" s="5"/>
      <c r="AC270" s="5"/>
      <c r="AD270" s="5"/>
      <c r="AE270" s="5"/>
    </row>
    <row r="271" spans="1:31" ht="45">
      <c r="A271" s="711"/>
      <c r="B271" s="711"/>
      <c r="C271" s="711"/>
      <c r="D271" s="711"/>
      <c r="E271" s="711"/>
      <c r="F271" s="711"/>
      <c r="G271" s="711"/>
      <c r="H271" s="711"/>
      <c r="I271" s="711"/>
      <c r="J271" s="711"/>
      <c r="K271" s="711"/>
      <c r="L271" s="711"/>
      <c r="M271" s="711"/>
      <c r="N271" s="10" t="str">
        <f>'T. HUMANO'!B38</f>
        <v>Plan de Incentivos Institucionales</v>
      </c>
      <c r="O271" s="23" t="str">
        <f>'T. HUMANO'!C38</f>
        <v>Desarrollar, implementar y evaluar el proGrama de incentivos.</v>
      </c>
      <c r="P271" s="701">
        <f>'T. HUMANO'!V38</f>
        <v>0.99999999999999989</v>
      </c>
      <c r="Q271" s="701">
        <f>'T. HUMANO'!V39</f>
        <v>0</v>
      </c>
      <c r="R271" s="10" t="str">
        <f>'T. HUMANO'!G38</f>
        <v>GIT GESTION DE TALENTO HUMANO</v>
      </c>
      <c r="S271" s="711"/>
      <c r="T271" s="11" t="s">
        <v>28</v>
      </c>
      <c r="U271" s="11" t="s">
        <v>52</v>
      </c>
      <c r="V271" s="5"/>
      <c r="W271" s="5"/>
      <c r="X271" s="5"/>
      <c r="Y271" s="5"/>
      <c r="Z271" s="5"/>
      <c r="AA271" s="5"/>
      <c r="AB271" s="5"/>
      <c r="AC271" s="5"/>
      <c r="AD271" s="5"/>
      <c r="AE271" s="5"/>
    </row>
    <row r="272" spans="1:31" ht="45">
      <c r="A272" s="711"/>
      <c r="B272" s="711"/>
      <c r="C272" s="711"/>
      <c r="D272" s="711"/>
      <c r="E272" s="711"/>
      <c r="F272" s="711"/>
      <c r="G272" s="711"/>
      <c r="H272" s="711"/>
      <c r="I272" s="711"/>
      <c r="J272" s="711"/>
      <c r="K272" s="711"/>
      <c r="L272" s="711"/>
      <c r="M272" s="711"/>
      <c r="N272" s="10" t="str">
        <f>'T. HUMANO'!B40</f>
        <v>Plan de Bienestar</v>
      </c>
      <c r="O272" s="23" t="str">
        <f>'T. HUMANO'!C40</f>
        <v>Coordinar actividades semestrales para los PRE-PENSIONADOS, con la colaboracion de la caja de compensacion y la ARL.</v>
      </c>
      <c r="P272" s="701">
        <f>'T. HUMANO'!V40</f>
        <v>0.99999999999999989</v>
      </c>
      <c r="Q272" s="701">
        <f>'T. HUMANO'!V41</f>
        <v>0</v>
      </c>
      <c r="R272" s="10" t="str">
        <f>'T. HUMANO'!G40</f>
        <v>GIT GESTION DE TALENTO HUMANO</v>
      </c>
      <c r="S272" s="711"/>
      <c r="T272" s="11" t="s">
        <v>28</v>
      </c>
      <c r="U272" s="11" t="s">
        <v>32</v>
      </c>
      <c r="V272" s="5"/>
      <c r="W272" s="5"/>
      <c r="X272" s="5"/>
      <c r="Y272" s="5"/>
      <c r="Z272" s="5"/>
      <c r="AA272" s="5"/>
      <c r="AB272" s="5"/>
      <c r="AC272" s="5"/>
      <c r="AD272" s="5"/>
      <c r="AE272" s="5"/>
    </row>
    <row r="273" spans="1:31" ht="30">
      <c r="A273" s="711"/>
      <c r="B273" s="711"/>
      <c r="C273" s="711"/>
      <c r="D273" s="711"/>
      <c r="E273" s="711"/>
      <c r="F273" s="711"/>
      <c r="G273" s="711"/>
      <c r="H273" s="711"/>
      <c r="I273" s="711"/>
      <c r="J273" s="711"/>
      <c r="K273" s="711"/>
      <c r="L273" s="711"/>
      <c r="M273" s="711"/>
      <c r="N273" s="10" t="str">
        <f>'T. HUMANO'!B42</f>
        <v>Plan de Bienestar</v>
      </c>
      <c r="O273" s="23" t="str">
        <f>'T. HUMANO'!C42</f>
        <v>Realizar seGuimiento y control al proceso de DOTACIÓN en el Instituto.</v>
      </c>
      <c r="P273" s="701">
        <f>'T. HUMANO'!V42</f>
        <v>1</v>
      </c>
      <c r="Q273" s="701">
        <f>'T. HUMANO'!V43</f>
        <v>0</v>
      </c>
      <c r="R273" s="10" t="str">
        <f>'T. HUMANO'!G42</f>
        <v>GIT GESTION DE TALENTO HUMANO</v>
      </c>
      <c r="S273" s="711"/>
      <c r="T273" s="11" t="s">
        <v>48</v>
      </c>
      <c r="U273" s="11" t="s">
        <v>52</v>
      </c>
      <c r="V273" s="5"/>
      <c r="W273" s="5"/>
      <c r="X273" s="5"/>
      <c r="Y273" s="5"/>
      <c r="Z273" s="5"/>
      <c r="AA273" s="5"/>
      <c r="AB273" s="5"/>
      <c r="AC273" s="5"/>
      <c r="AD273" s="5"/>
      <c r="AE273" s="5"/>
    </row>
    <row r="274" spans="1:31" ht="90">
      <c r="A274" s="711"/>
      <c r="B274" s="711"/>
      <c r="C274" s="711"/>
      <c r="D274" s="711"/>
      <c r="E274" s="711"/>
      <c r="F274" s="711"/>
      <c r="G274" s="711"/>
      <c r="H274" s="711"/>
      <c r="I274" s="711"/>
      <c r="J274" s="711"/>
      <c r="K274" s="711"/>
      <c r="L274" s="711"/>
      <c r="M274" s="711"/>
      <c r="N274" s="10" t="str">
        <f>'T. HUMANO'!B44</f>
        <v>Plan Institucional de Capacitacion</v>
      </c>
      <c r="O274" s="23" t="str">
        <f>'T. HUMANO'!C44</f>
        <v>Estructurar y Desarrollar el PROGRAMA INSTITUCIONAL DE FORMACIÓN Y CAPACITACIÓN a nivel central y Territorial, seGún los lineamientos del Plan Nacional de Formación y Capacitación y requerimientos del MIPG</v>
      </c>
      <c r="P274" s="701">
        <f>'T. HUMANO'!V44</f>
        <v>0.99999999999999989</v>
      </c>
      <c r="Q274" s="701">
        <f>'T. HUMANO'!V45</f>
        <v>0</v>
      </c>
      <c r="R274" s="10" t="str">
        <f>'T. HUMANO'!G44</f>
        <v>GIT GESTION DE TALENTO HUMANO</v>
      </c>
      <c r="S274" s="711"/>
      <c r="T274" s="11" t="s">
        <v>48</v>
      </c>
      <c r="U274" s="11" t="s">
        <v>32</v>
      </c>
      <c r="V274" s="5"/>
      <c r="W274" s="5"/>
      <c r="X274" s="5"/>
      <c r="Y274" s="5"/>
      <c r="Z274" s="5"/>
      <c r="AA274" s="5"/>
      <c r="AB274" s="5"/>
      <c r="AC274" s="5"/>
      <c r="AD274" s="5"/>
      <c r="AE274" s="5"/>
    </row>
    <row r="275" spans="1:31" ht="60">
      <c r="A275" s="711"/>
      <c r="B275" s="711"/>
      <c r="C275" s="711"/>
      <c r="D275" s="711"/>
      <c r="E275" s="711"/>
      <c r="F275" s="711"/>
      <c r="G275" s="711"/>
      <c r="H275" s="711"/>
      <c r="I275" s="711"/>
      <c r="J275" s="711"/>
      <c r="K275" s="711"/>
      <c r="L275" s="711"/>
      <c r="M275" s="711"/>
      <c r="N275" s="10" t="str">
        <f>'T. HUMANO'!B46</f>
        <v>Plan Institucional de Capacitacion</v>
      </c>
      <c r="O275" s="23" t="str">
        <f>'T. HUMANO'!C46</f>
        <v>Estructurar y ejecutar la estrateGia de Induccion y reinduccion a funcionarios y actualizarla semestralmente.</v>
      </c>
      <c r="P275" s="701">
        <f>'T. HUMANO'!V46</f>
        <v>1</v>
      </c>
      <c r="Q275" s="701">
        <f>'T. HUMANO'!V47</f>
        <v>0</v>
      </c>
      <c r="R275" s="10" t="str">
        <f>'T. HUMANO'!G46</f>
        <v>GIT GESTION DE TALENTO HUMANO</v>
      </c>
      <c r="S275" s="711"/>
      <c r="T275" s="11" t="s">
        <v>49</v>
      </c>
      <c r="U275" s="11" t="s">
        <v>32</v>
      </c>
      <c r="V275" s="5"/>
      <c r="W275" s="5"/>
      <c r="X275" s="5"/>
      <c r="Y275" s="5"/>
      <c r="Z275" s="5"/>
      <c r="AA275" s="5"/>
      <c r="AB275" s="5"/>
      <c r="AC275" s="5"/>
      <c r="AD275" s="5"/>
      <c r="AE275" s="5"/>
    </row>
    <row r="276" spans="1:31" ht="60">
      <c r="A276" s="711"/>
      <c r="B276" s="711"/>
      <c r="C276" s="711"/>
      <c r="D276" s="711"/>
      <c r="E276" s="711"/>
      <c r="F276" s="711"/>
      <c r="G276" s="711"/>
      <c r="H276" s="711"/>
      <c r="I276" s="711"/>
      <c r="J276" s="711"/>
      <c r="K276" s="711"/>
      <c r="L276" s="711"/>
      <c r="M276" s="711"/>
      <c r="N276" s="10" t="str">
        <f>'T. HUMANO'!B48</f>
        <v>Plan Institucional de Capacitacion</v>
      </c>
      <c r="O276" s="23" t="str">
        <f>'T. HUMANO'!C48</f>
        <v>Estructurar y desarrollar el proGrama de BILINGUISMO para todos los funcionarios, mediante la utilizacion de la TICS.</v>
      </c>
      <c r="P276" s="701">
        <f>'T. HUMANO'!V48</f>
        <v>1</v>
      </c>
      <c r="Q276" s="701">
        <f>'T. HUMANO'!V49</f>
        <v>0</v>
      </c>
      <c r="R276" s="10" t="str">
        <f>'T. HUMANO'!G48</f>
        <v>GIT GESTION DE TALENTO HUMANO</v>
      </c>
      <c r="S276" s="711"/>
      <c r="T276" s="11" t="s">
        <v>48</v>
      </c>
      <c r="U276" s="11" t="s">
        <v>49</v>
      </c>
      <c r="V276" s="5"/>
      <c r="W276" s="5"/>
      <c r="X276" s="5"/>
      <c r="Y276" s="5"/>
      <c r="Z276" s="5"/>
      <c r="AA276" s="5"/>
      <c r="AB276" s="5"/>
      <c r="AC276" s="5"/>
      <c r="AD276" s="5"/>
      <c r="AE276" s="5"/>
    </row>
    <row r="277" spans="1:31" ht="90">
      <c r="A277" s="711"/>
      <c r="B277" s="711"/>
      <c r="C277" s="711"/>
      <c r="D277" s="711"/>
      <c r="E277" s="711"/>
      <c r="F277" s="711"/>
      <c r="G277" s="711"/>
      <c r="H277" s="711"/>
      <c r="I277" s="711"/>
      <c r="J277" s="711"/>
      <c r="K277" s="711"/>
      <c r="L277" s="711"/>
      <c r="M277" s="711"/>
      <c r="N277" s="10" t="str">
        <f>'T. HUMANO'!B50</f>
        <v>Plan Institucional de Capacitacion</v>
      </c>
      <c r="O277" s="23" t="str">
        <f>'T. HUMANO'!C50</f>
        <v>Estructurar y desarrollar de manera conjunta con el CIAF , a nivel central y territorial la estrateGia que permita la apropiacion y divulGación de la Gestion del conocimiento y su transferencia, dentro de los funcionarios del instituto.</v>
      </c>
      <c r="P277" s="701">
        <f>'T. HUMANO'!V50</f>
        <v>1</v>
      </c>
      <c r="Q277" s="701">
        <f>'T. HUMANO'!V51</f>
        <v>0</v>
      </c>
      <c r="R277" s="10" t="str">
        <f>'T. HUMANO'!G50</f>
        <v>GIT GESTION DE TALENTO HUMANO</v>
      </c>
      <c r="S277" s="711"/>
      <c r="T277" s="11" t="s">
        <v>28</v>
      </c>
      <c r="U277" s="11" t="s">
        <v>52</v>
      </c>
      <c r="V277" s="5"/>
      <c r="W277" s="5"/>
      <c r="X277" s="5"/>
      <c r="Y277" s="5"/>
      <c r="Z277" s="5"/>
      <c r="AA277" s="5"/>
      <c r="AB277" s="5"/>
      <c r="AC277" s="5"/>
      <c r="AD277" s="5"/>
      <c r="AE277" s="5"/>
    </row>
    <row r="278" spans="1:31" ht="75">
      <c r="A278" s="711"/>
      <c r="B278" s="711"/>
      <c r="C278" s="711"/>
      <c r="D278" s="711"/>
      <c r="E278" s="711"/>
      <c r="F278" s="711"/>
      <c r="G278" s="711"/>
      <c r="H278" s="711"/>
      <c r="I278" s="711"/>
      <c r="J278" s="711"/>
      <c r="K278" s="711"/>
      <c r="L278" s="711"/>
      <c r="M278" s="711"/>
      <c r="N278" s="10" t="str">
        <f>'T. HUMANO'!B52</f>
        <v>Plan Institucional de Capacitacion</v>
      </c>
      <c r="O278" s="23" t="str">
        <f>'T. HUMANO'!C52</f>
        <v>Desarrollarlas actividades necesarias de manera conjunta con el CIAF, que permita la divulGación y apropiación de la estrateGia de FORMADOR DE FORMADORES a nivel central y territorial.</v>
      </c>
      <c r="P278" s="701">
        <f>'T. HUMANO'!V52</f>
        <v>0.99999999999999989</v>
      </c>
      <c r="Q278" s="701">
        <f>'T. HUMANO'!V53</f>
        <v>0</v>
      </c>
      <c r="R278" s="10" t="str">
        <f>'T. HUMANO'!G52</f>
        <v>GIT GESTION DE TALENTO HUMANO</v>
      </c>
      <c r="S278" s="711"/>
      <c r="T278" s="11" t="s">
        <v>28</v>
      </c>
      <c r="U278" s="11" t="s">
        <v>32</v>
      </c>
      <c r="V278" s="5"/>
      <c r="W278" s="5"/>
      <c r="X278" s="5"/>
      <c r="Y278" s="5"/>
      <c r="Z278" s="5"/>
      <c r="AA278" s="5"/>
      <c r="AB278" s="5"/>
      <c r="AC278" s="5"/>
      <c r="AD278" s="5"/>
      <c r="AE278" s="5"/>
    </row>
    <row r="279" spans="1:31" ht="60">
      <c r="A279" s="711"/>
      <c r="B279" s="711"/>
      <c r="C279" s="711"/>
      <c r="D279" s="711"/>
      <c r="E279" s="711"/>
      <c r="F279" s="711"/>
      <c r="G279" s="711"/>
      <c r="H279" s="711"/>
      <c r="I279" s="711"/>
      <c r="J279" s="711"/>
      <c r="K279" s="711"/>
      <c r="L279" s="711"/>
      <c r="M279" s="711"/>
      <c r="N279" s="10" t="str">
        <f>'T. HUMANO'!B54</f>
        <v>Plan Institucional de Capacitacion</v>
      </c>
      <c r="O279" s="23" t="str">
        <f>'T. HUMANO'!C54</f>
        <v>Actualizar el Manual de Formación y Capacitación del Instituto .</v>
      </c>
      <c r="P279" s="701">
        <f>'T. HUMANO'!V54</f>
        <v>1</v>
      </c>
      <c r="Q279" s="701">
        <f>'T. HUMANO'!V55</f>
        <v>0</v>
      </c>
      <c r="R279" s="10" t="str">
        <f>'T. HUMANO'!G54</f>
        <v>GIT GESTION DE TALENTO HUMANO</v>
      </c>
      <c r="S279" s="711"/>
      <c r="T279" s="11" t="s">
        <v>28</v>
      </c>
      <c r="U279" s="11" t="s">
        <v>30</v>
      </c>
      <c r="V279" s="5"/>
      <c r="W279" s="5"/>
      <c r="X279" s="5"/>
      <c r="Y279" s="5"/>
      <c r="Z279" s="5"/>
      <c r="AA279" s="5"/>
      <c r="AB279" s="5"/>
      <c r="AC279" s="5"/>
      <c r="AD279" s="5"/>
      <c r="AE279" s="5"/>
    </row>
    <row r="280" spans="1:31">
      <c r="A280" s="711"/>
      <c r="B280" s="711"/>
      <c r="C280" s="711"/>
      <c r="D280" s="711"/>
      <c r="E280" s="711"/>
      <c r="F280" s="711"/>
      <c r="G280" s="711"/>
      <c r="H280" s="711"/>
      <c r="I280" s="711"/>
      <c r="J280" s="711"/>
      <c r="K280" s="711"/>
      <c r="L280" s="711"/>
      <c r="M280" s="711"/>
      <c r="N280" s="23"/>
      <c r="O280" s="103" t="str">
        <f>'T. HUMANO'!B56</f>
        <v>RUTA DEL SERVICIO</v>
      </c>
      <c r="P280" s="103"/>
      <c r="Q280" s="103"/>
      <c r="R280" s="23"/>
      <c r="S280" s="711"/>
      <c r="T280" s="23"/>
      <c r="U280" s="23"/>
      <c r="V280" s="5"/>
      <c r="W280" s="5"/>
      <c r="X280" s="5"/>
      <c r="Y280" s="5"/>
      <c r="Z280" s="5"/>
      <c r="AA280" s="5"/>
      <c r="AB280" s="5"/>
      <c r="AC280" s="5"/>
      <c r="AD280" s="5"/>
      <c r="AE280" s="5"/>
    </row>
    <row r="281" spans="1:31" ht="60">
      <c r="A281" s="711"/>
      <c r="B281" s="711"/>
      <c r="C281" s="711"/>
      <c r="D281" s="711"/>
      <c r="E281" s="711"/>
      <c r="F281" s="711"/>
      <c r="G281" s="711"/>
      <c r="H281" s="711"/>
      <c r="I281" s="711"/>
      <c r="J281" s="711"/>
      <c r="K281" s="711"/>
      <c r="L281" s="711"/>
      <c r="M281" s="711"/>
      <c r="N281" s="10" t="str">
        <f>'T. HUMANO'!B57</f>
        <v>Plan Institucional de Capacitacion</v>
      </c>
      <c r="O281" s="10" t="str">
        <f>'T. HUMANO'!C57</f>
        <v>Ejecutar programas de capacitacion de servicio al ciudadano.</v>
      </c>
      <c r="P281" s="701">
        <f>'T. HUMANO'!V57</f>
        <v>1</v>
      </c>
      <c r="Q281" s="701">
        <f>'T. HUMANO'!V58</f>
        <v>0</v>
      </c>
      <c r="R281" s="10" t="str">
        <f>'T. HUMANO'!G57</f>
        <v>GIT GESTION DE TALENTO HUMANO</v>
      </c>
      <c r="S281" s="711"/>
      <c r="T281" s="11" t="s">
        <v>31</v>
      </c>
      <c r="U281" s="11" t="s">
        <v>51</v>
      </c>
      <c r="V281" s="5"/>
      <c r="W281" s="5"/>
      <c r="X281" s="5"/>
      <c r="Y281" s="5"/>
      <c r="Z281" s="5"/>
      <c r="AA281" s="5"/>
      <c r="AB281" s="5"/>
      <c r="AC281" s="5"/>
      <c r="AD281" s="5"/>
      <c r="AE281" s="5"/>
    </row>
    <row r="282" spans="1:31" ht="45">
      <c r="A282" s="711"/>
      <c r="B282" s="711"/>
      <c r="C282" s="711"/>
      <c r="D282" s="711"/>
      <c r="E282" s="711"/>
      <c r="F282" s="711"/>
      <c r="G282" s="711"/>
      <c r="H282" s="711"/>
      <c r="I282" s="711"/>
      <c r="J282" s="711"/>
      <c r="K282" s="711"/>
      <c r="L282" s="711"/>
      <c r="M282" s="711"/>
      <c r="N282" s="23">
        <f>'T. HUMANO'!B59</f>
        <v>0</v>
      </c>
      <c r="O282" s="10" t="str">
        <f>'T. HUMANO'!C59</f>
        <v>Promocionar la estrateGia que permita la divulGacion entre los Gerentes Publicos, la rendicion de cuentas a nivel territorial.</v>
      </c>
      <c r="P282" s="701">
        <f>'T. HUMANO'!V59</f>
        <v>1</v>
      </c>
      <c r="Q282" s="701">
        <f>'T. HUMANO'!V60</f>
        <v>0</v>
      </c>
      <c r="R282" s="10" t="str">
        <f>'T. HUMANO'!G59</f>
        <v>GIT GESTION DE TALENTO HUMANO</v>
      </c>
      <c r="S282" s="711"/>
      <c r="T282" s="11" t="s">
        <v>49</v>
      </c>
      <c r="U282" s="11" t="s">
        <v>52</v>
      </c>
      <c r="V282" s="5"/>
      <c r="W282" s="5"/>
      <c r="X282" s="5"/>
      <c r="Y282" s="5"/>
      <c r="Z282" s="5"/>
      <c r="AA282" s="5"/>
      <c r="AB282" s="5"/>
      <c r="AC282" s="5"/>
      <c r="AD282" s="5"/>
      <c r="AE282" s="5"/>
    </row>
    <row r="283" spans="1:31">
      <c r="A283" s="711"/>
      <c r="B283" s="711"/>
      <c r="C283" s="711"/>
      <c r="D283" s="711"/>
      <c r="E283" s="711"/>
      <c r="F283" s="711"/>
      <c r="G283" s="711"/>
      <c r="H283" s="711"/>
      <c r="I283" s="711"/>
      <c r="J283" s="711"/>
      <c r="K283" s="711"/>
      <c r="L283" s="711"/>
      <c r="M283" s="711"/>
      <c r="N283" s="23"/>
      <c r="O283" s="103" t="str">
        <f>'T. HUMANO'!B61</f>
        <v>RUTA DE LA CALIDAD</v>
      </c>
      <c r="P283" s="103"/>
      <c r="Q283" s="103"/>
      <c r="R283" s="23"/>
      <c r="S283" s="711"/>
      <c r="T283" s="23"/>
      <c r="U283" s="23"/>
      <c r="V283" s="5"/>
      <c r="W283" s="5"/>
      <c r="X283" s="5"/>
      <c r="Y283" s="5"/>
      <c r="Z283" s="5"/>
      <c r="AA283" s="5"/>
      <c r="AB283" s="5"/>
      <c r="AC283" s="5"/>
      <c r="AD283" s="5"/>
      <c r="AE283" s="5"/>
    </row>
    <row r="284" spans="1:31" ht="45">
      <c r="A284" s="711"/>
      <c r="B284" s="711"/>
      <c r="C284" s="711"/>
      <c r="D284" s="711"/>
      <c r="E284" s="711"/>
      <c r="F284" s="711"/>
      <c r="G284" s="711"/>
      <c r="H284" s="711"/>
      <c r="I284" s="711"/>
      <c r="J284" s="711"/>
      <c r="K284" s="711"/>
      <c r="L284" s="711"/>
      <c r="M284" s="711"/>
      <c r="N284" s="10" t="str">
        <f>'T. HUMANO'!B62</f>
        <v>Plan de Nomina</v>
      </c>
      <c r="O284" s="23" t="str">
        <f>'T. HUMANO'!C62</f>
        <v>Desarrollar el proceso de administrar la nómina y llevar reGistros estadisticos con su respectivo indicador.</v>
      </c>
      <c r="P284" s="701">
        <f>'T. HUMANO'!V62</f>
        <v>0.99999999999999989</v>
      </c>
      <c r="Q284" s="701">
        <f>'T. HUMANO'!V63</f>
        <v>0</v>
      </c>
      <c r="R284" s="10" t="str">
        <f>'T. HUMANO'!G62</f>
        <v>GIT GESTION DE TALENTO HUMANO</v>
      </c>
      <c r="S284" s="711"/>
      <c r="T284" s="11" t="s">
        <v>48</v>
      </c>
      <c r="U284" s="11" t="s">
        <v>32</v>
      </c>
      <c r="V284" s="5"/>
      <c r="W284" s="5"/>
      <c r="X284" s="5"/>
      <c r="Y284" s="5"/>
      <c r="Z284" s="5"/>
      <c r="AA284" s="5"/>
      <c r="AB284" s="5"/>
      <c r="AC284" s="5"/>
      <c r="AD284" s="5"/>
      <c r="AE284" s="5"/>
    </row>
    <row r="285" spans="1:31" ht="60">
      <c r="A285" s="711"/>
      <c r="B285" s="711"/>
      <c r="C285" s="711"/>
      <c r="D285" s="711"/>
      <c r="E285" s="711"/>
      <c r="F285" s="711"/>
      <c r="G285" s="711"/>
      <c r="H285" s="711"/>
      <c r="I285" s="711"/>
      <c r="J285" s="711"/>
      <c r="K285" s="711"/>
      <c r="L285" s="711"/>
      <c r="M285" s="711"/>
      <c r="N285" s="10" t="str">
        <f>'T. HUMANO'!B64</f>
        <v>Plan de Previsión de Recursos Humanos</v>
      </c>
      <c r="O285" s="23" t="str">
        <f>'T. HUMANO'!C64</f>
        <v>Coordinar todas las actividades necesarias y pertinentes para que los funcionarios presenten su declaracion de bienes y rentas , seGún SIGEP.</v>
      </c>
      <c r="P285" s="701">
        <f>'T. HUMANO'!V64</f>
        <v>0.99999999999999989</v>
      </c>
      <c r="Q285" s="701">
        <f>'T. HUMANO'!V65</f>
        <v>0</v>
      </c>
      <c r="R285" s="10" t="str">
        <f>'T. HUMANO'!G64</f>
        <v>GIT GESTION DE TALENTO HUMANO</v>
      </c>
      <c r="S285" s="711"/>
      <c r="T285" s="11" t="s">
        <v>48</v>
      </c>
      <c r="U285" s="11" t="s">
        <v>50</v>
      </c>
      <c r="V285" s="5"/>
      <c r="W285" s="5"/>
      <c r="X285" s="5"/>
      <c r="Y285" s="5"/>
      <c r="Z285" s="5"/>
      <c r="AA285" s="5"/>
      <c r="AB285" s="5"/>
      <c r="AC285" s="5"/>
      <c r="AD285" s="5"/>
      <c r="AE285" s="5"/>
    </row>
    <row r="286" spans="1:31" ht="60">
      <c r="A286" s="711"/>
      <c r="B286" s="711"/>
      <c r="C286" s="711"/>
      <c r="D286" s="711"/>
      <c r="E286" s="711"/>
      <c r="F286" s="711"/>
      <c r="G286" s="711"/>
      <c r="H286" s="711"/>
      <c r="I286" s="711"/>
      <c r="J286" s="711"/>
      <c r="K286" s="711"/>
      <c r="L286" s="711"/>
      <c r="M286" s="711"/>
      <c r="N286" s="10" t="str">
        <f>'T. HUMANO'!B66</f>
        <v>Plan de Incentivos Institucionales</v>
      </c>
      <c r="O286" s="23" t="str">
        <f>'T. HUMANO'!C66</f>
        <v>Realizar la expedicion y apropiacion mediante acto administrativo la evaluacion del desempeño y los acuerdos de Gestion.</v>
      </c>
      <c r="P286" s="701">
        <f>'T. HUMANO'!V66</f>
        <v>1</v>
      </c>
      <c r="Q286" s="701">
        <f>'T. HUMANO'!V67</f>
        <v>0</v>
      </c>
      <c r="R286" s="10" t="str">
        <f>'T. HUMANO'!G66</f>
        <v>GIT GESTION DE TALENTO HUMANO</v>
      </c>
      <c r="S286" s="711"/>
      <c r="T286" s="11" t="s">
        <v>31</v>
      </c>
      <c r="U286" s="11" t="s">
        <v>36</v>
      </c>
      <c r="V286" s="5"/>
      <c r="W286" s="5"/>
      <c r="X286" s="5"/>
      <c r="Y286" s="5"/>
      <c r="Z286" s="5"/>
      <c r="AA286" s="5"/>
      <c r="AB286" s="5"/>
      <c r="AC286" s="5"/>
      <c r="AD286" s="5"/>
      <c r="AE286" s="5"/>
    </row>
    <row r="287" spans="1:31" ht="60">
      <c r="A287" s="711"/>
      <c r="B287" s="711"/>
      <c r="C287" s="711"/>
      <c r="D287" s="711"/>
      <c r="E287" s="711"/>
      <c r="F287" s="711"/>
      <c r="G287" s="711"/>
      <c r="H287" s="711"/>
      <c r="I287" s="711"/>
      <c r="J287" s="711"/>
      <c r="K287" s="711"/>
      <c r="L287" s="711"/>
      <c r="M287" s="711"/>
      <c r="N287" s="10" t="str">
        <f>'T. HUMANO'!B68</f>
        <v>Plan de Previsión de Recursos Humanos</v>
      </c>
      <c r="O287" s="23" t="str">
        <f>'T. HUMANO'!C68</f>
        <v>Promover y divulGar la conformacion de la comision de personal</v>
      </c>
      <c r="P287" s="701">
        <f>'T. HUMANO'!V68</f>
        <v>1</v>
      </c>
      <c r="Q287" s="701">
        <f>'T. HUMANO'!V69</f>
        <v>0</v>
      </c>
      <c r="R287" s="10" t="str">
        <f>'T. HUMANO'!G68</f>
        <v>GIT GESTION DE TALENTO HUMANO</v>
      </c>
      <c r="S287" s="711"/>
      <c r="T287" s="11" t="s">
        <v>30</v>
      </c>
      <c r="U287" s="11" t="s">
        <v>51</v>
      </c>
      <c r="V287" s="5"/>
      <c r="W287" s="5"/>
      <c r="X287" s="5"/>
      <c r="Y287" s="5"/>
      <c r="Z287" s="5"/>
      <c r="AA287" s="5"/>
      <c r="AB287" s="5"/>
      <c r="AC287" s="5"/>
      <c r="AD287" s="5"/>
      <c r="AE287" s="5"/>
    </row>
    <row r="288" spans="1:31" ht="60">
      <c r="A288" s="711"/>
      <c r="B288" s="711"/>
      <c r="C288" s="711"/>
      <c r="D288" s="711"/>
      <c r="E288" s="711"/>
      <c r="F288" s="711"/>
      <c r="G288" s="711"/>
      <c r="H288" s="711"/>
      <c r="I288" s="711"/>
      <c r="J288" s="711"/>
      <c r="K288" s="711"/>
      <c r="L288" s="711"/>
      <c r="M288" s="711"/>
      <c r="N288" s="10" t="str">
        <f>'T. HUMANO'!B70</f>
        <v>Plan de Previsión de Recursos Humanos</v>
      </c>
      <c r="O288" s="23" t="str">
        <f>'T. HUMANO'!C70</f>
        <v>Gestionar y actualizar de manera periodica la informacion de los funcionarios contenida en el SIGEP.</v>
      </c>
      <c r="P288" s="701">
        <f>'T. HUMANO'!V70</f>
        <v>1</v>
      </c>
      <c r="Q288" s="701">
        <f>'T. HUMANO'!V71</f>
        <v>0</v>
      </c>
      <c r="R288" s="10" t="str">
        <f>'T. HUMANO'!G70</f>
        <v>GIT GESTION DE TALENTO HUMANO</v>
      </c>
      <c r="S288" s="711"/>
      <c r="T288" s="11" t="s">
        <v>48</v>
      </c>
      <c r="U288" s="11" t="s">
        <v>32</v>
      </c>
      <c r="V288" s="5"/>
      <c r="W288" s="5"/>
      <c r="X288" s="5"/>
      <c r="Y288" s="5"/>
      <c r="Z288" s="5"/>
      <c r="AA288" s="5"/>
      <c r="AB288" s="5"/>
      <c r="AC288" s="5"/>
      <c r="AD288" s="5"/>
      <c r="AE288" s="5"/>
    </row>
    <row r="289" spans="1:31" ht="60">
      <c r="A289" s="711"/>
      <c r="B289" s="711"/>
      <c r="C289" s="711"/>
      <c r="D289" s="711"/>
      <c r="E289" s="711"/>
      <c r="F289" s="711"/>
      <c r="G289" s="711"/>
      <c r="H289" s="711"/>
      <c r="I289" s="711"/>
      <c r="J289" s="711"/>
      <c r="K289" s="711"/>
      <c r="L289" s="711"/>
      <c r="M289" s="711"/>
      <c r="N289" s="10" t="str">
        <f>'T. HUMANO'!B72</f>
        <v>Plan Estrategico de Talento Humano</v>
      </c>
      <c r="O289" s="23" t="str">
        <f>'T. HUMANO'!C72</f>
        <v>Socializar el Plan EstratéGico de Talento Humano a nivel nacional</v>
      </c>
      <c r="P289" s="701">
        <f>'T. HUMANO'!V72</f>
        <v>1</v>
      </c>
      <c r="Q289" s="701">
        <f>'T. HUMANO'!V73</f>
        <v>0</v>
      </c>
      <c r="R289" s="10" t="str">
        <f>'T. HUMANO'!G72</f>
        <v>GIT GESTION DE TALENTO HUMANO</v>
      </c>
      <c r="S289" s="711"/>
      <c r="T289" s="11" t="s">
        <v>31</v>
      </c>
      <c r="U289" s="11" t="s">
        <v>49</v>
      </c>
      <c r="V289" s="5"/>
      <c r="W289" s="5"/>
      <c r="X289" s="5"/>
      <c r="Y289" s="5"/>
      <c r="Z289" s="5"/>
      <c r="AA289" s="5"/>
      <c r="AB289" s="5"/>
      <c r="AC289" s="5"/>
      <c r="AD289" s="5"/>
      <c r="AE289" s="5"/>
    </row>
    <row r="290" spans="1:31" ht="45">
      <c r="A290" s="711"/>
      <c r="B290" s="711"/>
      <c r="C290" s="711"/>
      <c r="D290" s="711"/>
      <c r="E290" s="711"/>
      <c r="F290" s="711"/>
      <c r="G290" s="711"/>
      <c r="H290" s="711"/>
      <c r="I290" s="711"/>
      <c r="J290" s="711"/>
      <c r="K290" s="711"/>
      <c r="L290" s="711"/>
      <c r="M290" s="711"/>
      <c r="N290" s="10" t="str">
        <f>'T. HUMANO'!B74</f>
        <v>plan de bienestar, capacitación</v>
      </c>
      <c r="O290" s="23" t="str">
        <f>'T. HUMANO'!C74</f>
        <v>Gestionar y actualizar la informacion relacionada con los Contratistas que existan en toda la institución.</v>
      </c>
      <c r="P290" s="701">
        <f>'T. HUMANO'!V74</f>
        <v>1</v>
      </c>
      <c r="Q290" s="701">
        <f>'T. HUMANO'!V75</f>
        <v>0</v>
      </c>
      <c r="R290" s="10" t="str">
        <f>'T. HUMANO'!G74</f>
        <v>GIT GESTION DE TALENTO HUMANO</v>
      </c>
      <c r="S290" s="711"/>
      <c r="T290" s="11" t="s">
        <v>30</v>
      </c>
      <c r="U290" s="11" t="s">
        <v>29</v>
      </c>
      <c r="V290" s="5"/>
      <c r="W290" s="5"/>
      <c r="X290" s="5"/>
      <c r="Y290" s="5"/>
      <c r="Z290" s="5"/>
      <c r="AA290" s="5"/>
      <c r="AB290" s="5"/>
      <c r="AC290" s="5"/>
      <c r="AD290" s="5"/>
      <c r="AE290" s="5"/>
    </row>
    <row r="291" spans="1:31" ht="30">
      <c r="A291" s="711"/>
      <c r="B291" s="711"/>
      <c r="C291" s="711"/>
      <c r="D291" s="711"/>
      <c r="E291" s="711"/>
      <c r="F291" s="711"/>
      <c r="G291" s="711"/>
      <c r="H291" s="711"/>
      <c r="I291" s="711"/>
      <c r="J291" s="711"/>
      <c r="K291" s="711"/>
      <c r="L291" s="711"/>
      <c r="M291" s="711"/>
      <c r="N291" s="23">
        <f>'T. HUMANO'!A46</f>
        <v>0</v>
      </c>
      <c r="O291" s="103" t="str">
        <f>'T. HUMANO'!B76</f>
        <v>RUTA DEL ANALISIS DE DATOS: CONOCIENDO EL TALENTO HUMANO</v>
      </c>
      <c r="P291" s="103">
        <f>'T. HUMANO'!C76</f>
        <v>0</v>
      </c>
      <c r="Q291" s="103"/>
      <c r="R291" s="23"/>
      <c r="S291" s="711"/>
      <c r="T291" s="23"/>
      <c r="U291" s="23"/>
      <c r="V291" s="5"/>
      <c r="W291" s="5"/>
      <c r="X291" s="5"/>
      <c r="Y291" s="5"/>
      <c r="Z291" s="5"/>
      <c r="AA291" s="5"/>
      <c r="AB291" s="5"/>
      <c r="AC291" s="5"/>
      <c r="AD291" s="5"/>
      <c r="AE291" s="5"/>
    </row>
    <row r="292" spans="1:31" ht="60">
      <c r="A292" s="711"/>
      <c r="B292" s="711"/>
      <c r="C292" s="711"/>
      <c r="D292" s="711"/>
      <c r="E292" s="711"/>
      <c r="F292" s="711"/>
      <c r="G292" s="711"/>
      <c r="H292" s="711"/>
      <c r="I292" s="711"/>
      <c r="J292" s="711"/>
      <c r="K292" s="711"/>
      <c r="L292" s="711"/>
      <c r="M292" s="711"/>
      <c r="N292" s="10" t="str">
        <f>'T. HUMANO'!B77</f>
        <v>Plan de Previsión de Recursos Humanos</v>
      </c>
      <c r="O292" s="23" t="str">
        <f>'T. HUMANO'!C77</f>
        <v>Administrar la informacion de planta de personal y Generar reportes, articulados con nomina.</v>
      </c>
      <c r="P292" s="701">
        <f>'T. HUMANO'!V77</f>
        <v>1</v>
      </c>
      <c r="Q292" s="701">
        <f>'T. HUMANO'!V78</f>
        <v>0</v>
      </c>
      <c r="R292" s="10" t="str">
        <f>'T. HUMANO'!G77</f>
        <v>GIT GESTION DE TALENTO HUMANO</v>
      </c>
      <c r="S292" s="711"/>
      <c r="T292" s="11" t="s">
        <v>48</v>
      </c>
      <c r="U292" s="11" t="s">
        <v>29</v>
      </c>
      <c r="V292" s="5"/>
      <c r="W292" s="5"/>
      <c r="X292" s="5"/>
      <c r="Y292" s="5"/>
      <c r="Z292" s="5"/>
      <c r="AA292" s="5"/>
      <c r="AB292" s="5"/>
      <c r="AC292" s="5"/>
      <c r="AD292" s="5"/>
      <c r="AE292" s="5"/>
    </row>
    <row r="293" spans="1:31" ht="60">
      <c r="A293" s="711"/>
      <c r="B293" s="711"/>
      <c r="C293" s="711"/>
      <c r="D293" s="711"/>
      <c r="E293" s="711"/>
      <c r="F293" s="711"/>
      <c r="G293" s="711"/>
      <c r="H293" s="711"/>
      <c r="I293" s="711"/>
      <c r="J293" s="711"/>
      <c r="K293" s="711"/>
      <c r="L293" s="711"/>
      <c r="M293" s="711"/>
      <c r="N293" s="10" t="str">
        <f>'T. HUMANO'!B79</f>
        <v>Plan de Previsión de Recursos Humanos</v>
      </c>
      <c r="O293" s="23" t="str">
        <f>'T. HUMANO'!C79</f>
        <v>Administrar la informacion relacionada con la historia laboral de cada funcionario.</v>
      </c>
      <c r="P293" s="701">
        <f>'T. HUMANO'!V79</f>
        <v>0.99999999999999989</v>
      </c>
      <c r="Q293" s="701">
        <f>'T. HUMANO'!V80</f>
        <v>0</v>
      </c>
      <c r="R293" s="10" t="str">
        <f>'T. HUMANO'!G79</f>
        <v>GIT GESTION DE TALENTO HUMANO</v>
      </c>
      <c r="S293" s="711"/>
      <c r="T293" s="11" t="s">
        <v>28</v>
      </c>
      <c r="U293" s="11" t="s">
        <v>52</v>
      </c>
      <c r="V293" s="5"/>
      <c r="W293" s="5"/>
      <c r="X293" s="5"/>
      <c r="Y293" s="5"/>
      <c r="Z293" s="5"/>
      <c r="AA293" s="5"/>
      <c r="AB293" s="5"/>
      <c r="AC293" s="5"/>
      <c r="AD293" s="5"/>
      <c r="AE293" s="5"/>
    </row>
    <row r="294" spans="1:31" ht="30">
      <c r="A294" s="711"/>
      <c r="B294" s="711"/>
      <c r="C294" s="711"/>
      <c r="D294" s="711"/>
      <c r="E294" s="711"/>
      <c r="F294" s="711"/>
      <c r="G294" s="711"/>
      <c r="H294" s="711"/>
      <c r="I294" s="711"/>
      <c r="J294" s="711"/>
      <c r="K294" s="711"/>
      <c r="L294" s="711"/>
      <c r="M294" s="711"/>
      <c r="N294" s="10" t="str">
        <f>'T. HUMANO'!B81</f>
        <v>Plan de Nomina</v>
      </c>
      <c r="O294" s="23" t="str">
        <f>'T. HUMANO'!C81</f>
        <v>Administrar la informacion relacionada con incapacidades y ausentismos.</v>
      </c>
      <c r="P294" s="701">
        <f>'T. HUMANO'!V81</f>
        <v>0.99999999999999989</v>
      </c>
      <c r="Q294" s="701">
        <f>'T. HUMANO'!V82</f>
        <v>0</v>
      </c>
      <c r="R294" s="10" t="str">
        <f>'T. HUMANO'!G81</f>
        <v>GIT GESTION DE TALENTO HUMANO</v>
      </c>
      <c r="S294" s="711"/>
      <c r="T294" s="11" t="s">
        <v>28</v>
      </c>
      <c r="U294" s="11" t="s">
        <v>52</v>
      </c>
      <c r="V294" s="5"/>
      <c r="W294" s="5"/>
      <c r="X294" s="5"/>
      <c r="Y294" s="5"/>
      <c r="Z294" s="5"/>
      <c r="AA294" s="5"/>
      <c r="AB294" s="5"/>
      <c r="AC294" s="5"/>
      <c r="AD294" s="5"/>
      <c r="AE294" s="5"/>
    </row>
    <row r="295" spans="1:31" ht="45">
      <c r="A295" s="711"/>
      <c r="B295" s="711"/>
      <c r="C295" s="711"/>
      <c r="D295" s="711"/>
      <c r="E295" s="711"/>
      <c r="F295" s="711"/>
      <c r="G295" s="711"/>
      <c r="H295" s="711"/>
      <c r="I295" s="711"/>
      <c r="J295" s="711"/>
      <c r="K295" s="711"/>
      <c r="L295" s="711"/>
      <c r="M295" s="711"/>
      <c r="N295" s="10" t="str">
        <f>'T. HUMANO'!B83</f>
        <v>Plan de Nomina</v>
      </c>
      <c r="O295" s="23" t="str">
        <f>'T. HUMANO'!C83</f>
        <v>Construir el historial de certificaciones para las respectivas solicitudes de BONO PENSIONAL.</v>
      </c>
      <c r="P295" s="701">
        <f>'T. HUMANO'!V83</f>
        <v>0.99999999999999989</v>
      </c>
      <c r="Q295" s="701">
        <f>'T. HUMANO'!V84</f>
        <v>0</v>
      </c>
      <c r="R295" s="10" t="str">
        <f>'T. HUMANO'!G83</f>
        <v>GIT GESTION DE TALENTO HUMANO</v>
      </c>
      <c r="S295" s="711"/>
      <c r="T295" s="11" t="s">
        <v>28</v>
      </c>
      <c r="U295" s="11" t="s">
        <v>29</v>
      </c>
      <c r="V295" s="5"/>
      <c r="W295" s="5"/>
      <c r="X295" s="5"/>
      <c r="Y295" s="5"/>
      <c r="Z295" s="5"/>
      <c r="AA295" s="5"/>
      <c r="AB295" s="5"/>
      <c r="AC295" s="5"/>
      <c r="AD295" s="5"/>
      <c r="AE295" s="5"/>
    </row>
    <row r="296" spans="1:31" ht="30">
      <c r="A296" s="711"/>
      <c r="B296" s="711"/>
      <c r="C296" s="711"/>
      <c r="D296" s="711"/>
      <c r="E296" s="711"/>
      <c r="F296" s="711"/>
      <c r="G296" s="711"/>
      <c r="H296" s="711"/>
      <c r="I296" s="711"/>
      <c r="J296" s="711"/>
      <c r="K296" s="711"/>
      <c r="L296" s="711"/>
      <c r="M296" s="711"/>
      <c r="N296" s="10" t="str">
        <f>'T. HUMANO'!B85</f>
        <v>Plan Anual de Vacantes</v>
      </c>
      <c r="O296" s="23" t="str">
        <f>'T. HUMANO'!C85</f>
        <v>Estructurar y administrar el PLAN DE VACANTES.</v>
      </c>
      <c r="P296" s="701">
        <f>'T. HUMANO'!V85</f>
        <v>1.0000000000000002</v>
      </c>
      <c r="Q296" s="701">
        <f>'T. HUMANO'!V86</f>
        <v>0</v>
      </c>
      <c r="R296" s="10" t="str">
        <f>'T. HUMANO'!G85</f>
        <v>GIT GESTION DE TALENTO HUMANO</v>
      </c>
      <c r="S296" s="711"/>
      <c r="T296" s="11" t="s">
        <v>48</v>
      </c>
      <c r="U296" s="11" t="s">
        <v>29</v>
      </c>
      <c r="V296" s="5"/>
      <c r="W296" s="5"/>
      <c r="X296" s="5"/>
      <c r="Y296" s="5"/>
      <c r="Z296" s="5"/>
      <c r="AA296" s="5"/>
      <c r="AB296" s="5"/>
      <c r="AC296" s="5"/>
      <c r="AD296" s="5"/>
      <c r="AE296" s="5"/>
    </row>
    <row r="297" spans="1:31" ht="90">
      <c r="A297" s="711"/>
      <c r="B297" s="711"/>
      <c r="C297" s="711"/>
      <c r="D297" s="711"/>
      <c r="E297" s="711"/>
      <c r="F297" s="711"/>
      <c r="G297" s="711"/>
      <c r="H297" s="711"/>
      <c r="I297" s="711"/>
      <c r="J297" s="711"/>
      <c r="K297" s="711"/>
      <c r="L297" s="711"/>
      <c r="M297" s="711"/>
      <c r="N297" s="10" t="str">
        <f>'T. HUMANO'!B87</f>
        <v>Plan Institucional de Capacitacion</v>
      </c>
      <c r="O297" s="23" t="str">
        <f>'T. HUMANO'!C87</f>
        <v>Desarrollar el proGrama de EMPRENDIMIENTO EMPRESARIAL,para los pre-pensionados a fin de lograr un desarrollo posterior a su retiro, con su acompañamiento respectivo en el proceso de creacion de una idea de neGocio.</v>
      </c>
      <c r="P297" s="701">
        <f>'T. HUMANO'!V87</f>
        <v>1</v>
      </c>
      <c r="Q297" s="701">
        <f>'T. HUMANO'!V88</f>
        <v>0</v>
      </c>
      <c r="R297" s="10" t="str">
        <f>'T. HUMANO'!G87</f>
        <v>GIT GESTION DE TALENTO HUMANO</v>
      </c>
      <c r="S297" s="711"/>
      <c r="T297" s="11" t="s">
        <v>31</v>
      </c>
      <c r="U297" s="11" t="s">
        <v>51</v>
      </c>
      <c r="V297" s="5"/>
      <c r="W297" s="5"/>
      <c r="X297" s="5"/>
      <c r="Y297" s="5"/>
      <c r="Z297" s="5"/>
      <c r="AA297" s="5"/>
      <c r="AB297" s="5"/>
      <c r="AC297" s="5"/>
      <c r="AD297" s="5"/>
      <c r="AE297" s="5"/>
    </row>
    <row r="298" spans="1:31" ht="75">
      <c r="A298" s="711"/>
      <c r="B298" s="711"/>
      <c r="C298" s="711"/>
      <c r="D298" s="711"/>
      <c r="E298" s="711"/>
      <c r="F298" s="711"/>
      <c r="G298" s="711"/>
      <c r="H298" s="711"/>
      <c r="I298" s="711"/>
      <c r="J298" s="711"/>
      <c r="K298" s="711"/>
      <c r="L298" s="711"/>
      <c r="M298" s="711"/>
      <c r="N298" s="10" t="str">
        <f>'T. HUMANO'!B89</f>
        <v>Plan de Bienestar</v>
      </c>
      <c r="O298" s="23" t="str">
        <f>'T. HUMANO'!C89</f>
        <v>Estructurar la base de datos y analizar la informacion concerniente a la ENCUESTA DE RETIRO, a fin de identificar las razones por las cuales los funcionarios se retiran del instituto.</v>
      </c>
      <c r="P298" s="701">
        <f>'T. HUMANO'!V89</f>
        <v>0.99999999999999989</v>
      </c>
      <c r="Q298" s="701">
        <f>'T. HUMANO'!V90</f>
        <v>0</v>
      </c>
      <c r="R298" s="10" t="str">
        <f>'T. HUMANO'!G89</f>
        <v>GIT GESTION DE TALENTO HUMANO</v>
      </c>
      <c r="S298" s="711"/>
      <c r="T298" s="11" t="s">
        <v>28</v>
      </c>
      <c r="U298" s="11" t="s">
        <v>52</v>
      </c>
      <c r="V298" s="5"/>
      <c r="W298" s="5"/>
      <c r="X298" s="5"/>
      <c r="Y298" s="5"/>
      <c r="Z298" s="5"/>
      <c r="AA298" s="5"/>
      <c r="AB298" s="5"/>
      <c r="AC298" s="5"/>
      <c r="AD298" s="5"/>
      <c r="AE298" s="5"/>
    </row>
    <row r="299" spans="1:31" ht="90">
      <c r="A299" s="711"/>
      <c r="B299" s="711"/>
      <c r="C299" s="711"/>
      <c r="D299" s="711"/>
      <c r="E299" s="711"/>
      <c r="F299" s="711"/>
      <c r="G299" s="711"/>
      <c r="H299" s="711"/>
      <c r="I299" s="711"/>
      <c r="J299" s="711"/>
      <c r="K299" s="711"/>
      <c r="L299" s="711"/>
      <c r="M299" s="711"/>
      <c r="N299" s="10" t="str">
        <f>'T. HUMANO'!B91</f>
        <v>Plan Institucional de Capacitacion</v>
      </c>
      <c r="O299" s="23" t="str">
        <f>'T. HUMANO'!C91</f>
        <v>Desarrollar por parte de Talento humano (CAPACITACIÓN), el mecanismo por el cual se debe realizar la TRANSFERENCIA DE CONOCIMIENTO, en la entreGa del puesto de trabajo, del funcionario que se retira y ejecutarlo de manera permanente.</v>
      </c>
      <c r="P299" s="701">
        <f>'T. HUMANO'!V91</f>
        <v>1</v>
      </c>
      <c r="Q299" s="701">
        <f>'T. HUMANO'!V92</f>
        <v>0</v>
      </c>
      <c r="R299" s="10" t="str">
        <f>'T. HUMANO'!G91</f>
        <v>GIT GESTION DE TALENTO HUMANO</v>
      </c>
      <c r="S299" s="711"/>
      <c r="T299" s="11" t="s">
        <v>28</v>
      </c>
      <c r="U299" s="11" t="s">
        <v>49</v>
      </c>
      <c r="V299" s="5"/>
      <c r="W299" s="5"/>
      <c r="X299" s="5"/>
      <c r="Y299" s="5"/>
      <c r="Z299" s="5"/>
      <c r="AA299" s="5"/>
      <c r="AB299" s="5"/>
      <c r="AC299" s="5"/>
      <c r="AD299" s="5"/>
      <c r="AE299" s="5"/>
    </row>
    <row r="300" spans="1:31" ht="75">
      <c r="A300" s="711"/>
      <c r="B300" s="711"/>
      <c r="C300" s="711"/>
      <c r="D300" s="711"/>
      <c r="E300" s="711"/>
      <c r="F300" s="711"/>
      <c r="G300" s="711"/>
      <c r="H300" s="711"/>
      <c r="I300" s="711"/>
      <c r="J300" s="711"/>
      <c r="K300" s="711"/>
      <c r="L300" s="711"/>
      <c r="M300" s="711"/>
      <c r="N300" s="10" t="str">
        <f>'T. HUMANO'!B93</f>
        <v>Plan Institucional de Capacitacion</v>
      </c>
      <c r="O300" s="23" t="str">
        <f>'T. HUMANO'!C93</f>
        <v>Estructurar y mantener la base de datos correspondiente a los funcionarios que han sido capacitados en el instituto, a fin de realizar la convalidacion del proGrama de Transferencia de Conocimiento.</v>
      </c>
      <c r="P300" s="701">
        <f>'T. HUMANO'!V93</f>
        <v>0.99999999999999989</v>
      </c>
      <c r="Q300" s="701">
        <f>'T. HUMANO'!V94</f>
        <v>0</v>
      </c>
      <c r="R300" s="10" t="str">
        <f>'T. HUMANO'!G93</f>
        <v>GIT GESTION DE TALENTO HUMANO</v>
      </c>
      <c r="S300" s="711"/>
      <c r="T300" s="11" t="s">
        <v>28</v>
      </c>
      <c r="U300" s="11" t="s">
        <v>32</v>
      </c>
      <c r="V300" s="5"/>
      <c r="W300" s="5"/>
      <c r="X300" s="5"/>
      <c r="Y300" s="5"/>
      <c r="Z300" s="5"/>
      <c r="AA300" s="5"/>
      <c r="AB300" s="5"/>
      <c r="AC300" s="5"/>
      <c r="AD300" s="5"/>
      <c r="AE300" s="5"/>
    </row>
    <row r="301" spans="1:31" ht="30">
      <c r="A301" s="711"/>
      <c r="B301" s="711"/>
      <c r="C301" s="711"/>
      <c r="D301" s="711"/>
      <c r="E301" s="711"/>
      <c r="F301" s="712"/>
      <c r="G301" s="712"/>
      <c r="H301" s="712"/>
      <c r="I301" s="712"/>
      <c r="J301" s="712"/>
      <c r="K301" s="712"/>
      <c r="L301" s="712"/>
      <c r="M301" s="712"/>
      <c r="N301" s="10" t="str">
        <f>'T. HUMANO'!B95</f>
        <v>Plan Anual de Vacantes</v>
      </c>
      <c r="O301" s="23" t="str">
        <f>'T. HUMANO'!C95</f>
        <v>Terminar el proceso de la Convocatoria publica 337 con la CNCS.</v>
      </c>
      <c r="P301" s="701">
        <f>'T. HUMANO'!V95</f>
        <v>1</v>
      </c>
      <c r="Q301" s="701">
        <f>'T. HUMANO'!V96</f>
        <v>0</v>
      </c>
      <c r="R301" s="10" t="str">
        <f>'T. HUMANO'!G95</f>
        <v>GIT GESTION DE TALENTO HUMANO</v>
      </c>
      <c r="S301" s="712"/>
      <c r="T301" s="11" t="s">
        <v>48</v>
      </c>
      <c r="U301" s="11" t="s">
        <v>31</v>
      </c>
      <c r="V301" s="5"/>
      <c r="W301" s="5"/>
      <c r="X301" s="5"/>
      <c r="Y301" s="5"/>
      <c r="Z301" s="5"/>
      <c r="AA301" s="5"/>
      <c r="AB301" s="5"/>
      <c r="AC301" s="5"/>
      <c r="AD301" s="5"/>
      <c r="AE301" s="5"/>
    </row>
    <row r="302" spans="1:31" ht="75">
      <c r="A302" s="711"/>
      <c r="B302" s="711"/>
      <c r="C302" s="711"/>
      <c r="D302" s="711"/>
      <c r="E302" s="711"/>
      <c r="F302" s="716" t="str">
        <f>'T. HUMANO'!A99</f>
        <v>FORTALECIMIENTO DE LA GESTIÓN INSTITUCIONAL DEL IGAC A NIVEL NACIONAL</v>
      </c>
      <c r="G302" s="716" t="str">
        <f>'T. HUMANO'!C100</f>
        <v>Personas capacitadas</v>
      </c>
      <c r="H302" s="716">
        <f>'T. HUMANO'!D100</f>
        <v>1800</v>
      </c>
      <c r="I302" s="716" t="str">
        <f>'T. HUMANO'!E100</f>
        <v>avance en personas capacitadas</v>
      </c>
      <c r="J302" s="716" t="str">
        <f>'T. HUMANO'!F100</f>
        <v>Cuantitativo</v>
      </c>
      <c r="K302" s="716" t="str">
        <f>'T. HUMANO'!G100</f>
        <v>GIT GESTION DE TALENTO HUMANO</v>
      </c>
      <c r="L302" s="713">
        <f>'T. HUMANO'!V100</f>
        <v>1</v>
      </c>
      <c r="M302" s="713">
        <f>'T. HUMANO'!V101</f>
        <v>0</v>
      </c>
      <c r="N302" s="23" t="str">
        <f>'T. HUMANO'!B103</f>
        <v>Servicio de educación informal para la Gestión administrativa</v>
      </c>
      <c r="O302" s="23" t="str">
        <f>'T. HUMANO'!C103</f>
        <v>Priorizar necesidades de gestion del conocimiento</v>
      </c>
      <c r="P302" s="701">
        <f>'T. HUMANO'!V103</f>
        <v>1</v>
      </c>
      <c r="Q302" s="701">
        <f>'T. HUMANO'!V104</f>
        <v>0</v>
      </c>
      <c r="R302" s="23" t="str">
        <f>'T. HUMANO'!G103</f>
        <v>GIT GESTION DE TALENTO HUMANO</v>
      </c>
      <c r="S302" s="716" t="str">
        <f>'T. HUMANO'!B100</f>
        <v>Servicio de educación informal para la Gestión administrativa</v>
      </c>
      <c r="T302" s="11" t="s">
        <v>31</v>
      </c>
      <c r="U302" s="11" t="s">
        <v>29</v>
      </c>
      <c r="V302" s="5"/>
      <c r="W302" s="5"/>
      <c r="X302" s="5"/>
      <c r="Y302" s="5"/>
      <c r="Z302" s="5"/>
      <c r="AA302" s="5"/>
      <c r="AB302" s="5"/>
      <c r="AC302" s="5"/>
      <c r="AD302" s="5"/>
      <c r="AE302" s="5"/>
    </row>
    <row r="303" spans="1:31" ht="30">
      <c r="A303" s="711"/>
      <c r="B303" s="711"/>
      <c r="C303" s="711"/>
      <c r="D303" s="711"/>
      <c r="E303" s="711"/>
      <c r="F303" s="711"/>
      <c r="G303" s="711"/>
      <c r="H303" s="711"/>
      <c r="I303" s="711"/>
      <c r="J303" s="711"/>
      <c r="K303" s="711"/>
      <c r="L303" s="711"/>
      <c r="M303" s="711"/>
      <c r="N303" s="23">
        <f>'T. HUMANO'!B105</f>
        <v>0</v>
      </c>
      <c r="O303" s="23" t="str">
        <f>'T. HUMANO'!C105</f>
        <v>Desarrollar acciones de gestion del conocimiento.</v>
      </c>
      <c r="P303" s="701">
        <f>'T. HUMANO'!V105</f>
        <v>1</v>
      </c>
      <c r="Q303" s="701">
        <f>'T. HUMANO'!V106</f>
        <v>0</v>
      </c>
      <c r="R303" s="23" t="str">
        <f>'T. HUMANO'!G105</f>
        <v>GIT GESTION DE TALENTO HUMANO</v>
      </c>
      <c r="S303" s="711"/>
      <c r="T303" s="11" t="s">
        <v>31</v>
      </c>
      <c r="U303" s="11" t="s">
        <v>29</v>
      </c>
      <c r="V303" s="5"/>
      <c r="W303" s="5"/>
      <c r="X303" s="5"/>
      <c r="Y303" s="5"/>
      <c r="Z303" s="5"/>
      <c r="AA303" s="5"/>
      <c r="AB303" s="5"/>
      <c r="AC303" s="5"/>
      <c r="AD303" s="5"/>
      <c r="AE303" s="5"/>
    </row>
    <row r="304" spans="1:31" ht="30">
      <c r="A304" s="712"/>
      <c r="B304" s="712"/>
      <c r="C304" s="712"/>
      <c r="D304" s="712"/>
      <c r="E304" s="712"/>
      <c r="F304" s="712"/>
      <c r="G304" s="712"/>
      <c r="H304" s="712"/>
      <c r="I304" s="712"/>
      <c r="J304" s="712"/>
      <c r="K304" s="712"/>
      <c r="L304" s="712"/>
      <c r="M304" s="712"/>
      <c r="N304" s="23">
        <f>'T. HUMANO'!B107</f>
        <v>0</v>
      </c>
      <c r="O304" s="23" t="str">
        <f>'T. HUMANO'!C107</f>
        <v>Evaluar el avance en el proceso de gestión del conocimiento</v>
      </c>
      <c r="P304" s="701">
        <f>'T. HUMANO'!V107</f>
        <v>1</v>
      </c>
      <c r="Q304" s="701">
        <f>'T. HUMANO'!V108</f>
        <v>0</v>
      </c>
      <c r="R304" s="23" t="str">
        <f>'T. HUMANO'!G107</f>
        <v>GIT GESTION DE TALENTO HUMANO</v>
      </c>
      <c r="S304" s="712"/>
      <c r="T304" s="11" t="s">
        <v>31</v>
      </c>
      <c r="U304" s="11" t="s">
        <v>29</v>
      </c>
      <c r="V304" s="5"/>
      <c r="W304" s="5"/>
      <c r="X304" s="5"/>
      <c r="Y304" s="5"/>
      <c r="Z304" s="5"/>
      <c r="AA304" s="5"/>
      <c r="AB304" s="5"/>
      <c r="AC304" s="5"/>
      <c r="AD304" s="5"/>
      <c r="AE304" s="5"/>
    </row>
    <row r="305" spans="1:31" ht="60">
      <c r="A305" s="722" t="str">
        <f>'S. CIUDAD.'!F2</f>
        <v>GESTION SERVICIO AL CIUDADANO</v>
      </c>
      <c r="B305" s="716" t="str">
        <f>'S. CIUDAD.'!C5</f>
        <v>Brindar atención al ciudadano fomentando los mecanismos de participación y transparencia</v>
      </c>
      <c r="C305" s="716" t="str">
        <f>'S. CIUDAD.'!L5</f>
        <v>Dar cumplimiento a las Políticas de Gobierno en Línea y de Servicio al Ciudadano.</v>
      </c>
      <c r="D305" s="716" t="str">
        <f>'S. CIUDAD.'!C7</f>
        <v>Gestión para el resultado con valores</v>
      </c>
      <c r="E305" s="716" t="str">
        <f>'S. CIUDAD.'!L7</f>
        <v xml:space="preserve">Politica de Servicio al Ciudadano . Participación ciudadana en la Gestión pública
Transparencia, acceso a la información pública y lucha contra la corrupción
</v>
      </c>
      <c r="F305" s="716" t="str">
        <f>'S. CIUDAD.'!A9</f>
        <v>Modelo de Gestión Eficiente de Servicio al Ciudadano fortalecido.</v>
      </c>
      <c r="G305" s="715" t="str">
        <f>'S. CIUDAD.'!C9</f>
        <v>Porcentaje</v>
      </c>
      <c r="H305" s="714">
        <f>'S. CIUDAD.'!D9</f>
        <v>1</v>
      </c>
      <c r="I305" s="715" t="str">
        <f>'S. CIUDAD.'!E9</f>
        <v>Modelo de Servicio al Ciudadano fortalecido.</v>
      </c>
      <c r="J305" s="715" t="str">
        <f>'S. CIUDAD.'!F9</f>
        <v>Eficacia</v>
      </c>
      <c r="K305" s="715" t="str">
        <f>'S. CIUDAD.'!G9</f>
        <v>GIT SERVICIO AL CIUDADANO</v>
      </c>
      <c r="L305" s="714">
        <f>'S. CIUDAD.'!V9</f>
        <v>1.0000000000000002</v>
      </c>
      <c r="M305" s="714">
        <f>'S. CIUDAD.'!V10</f>
        <v>0</v>
      </c>
      <c r="N305" s="10" t="str">
        <f>'S. CIUDAD.'!B12</f>
        <v>Plan anticorrupción y de atención al Ciudadano</v>
      </c>
      <c r="O305" s="10" t="str">
        <f>'S. CIUDAD.'!C12</f>
        <v>SeGuimiento sistema diGiturnos implementado en las Direcciones Territoriales y diaGnostico frente a la instalación de diGiturnos</v>
      </c>
      <c r="P305" s="701">
        <f>'S. CIUDAD.'!V12</f>
        <v>1</v>
      </c>
      <c r="Q305" s="701">
        <f>'S. CIUDAD.'!V13</f>
        <v>0</v>
      </c>
      <c r="R305" s="10" t="str">
        <f>'S. CIUDAD.'!G12</f>
        <v>GIT SERVICIO AL CIUDADANO</v>
      </c>
      <c r="S305" s="716" t="str">
        <f>'S. CIUDAD.'!B9</f>
        <v>SECRETARÍA GENERAL GIT SERVICIO AL CIUDADANO</v>
      </c>
      <c r="T305" s="11" t="s">
        <v>48</v>
      </c>
      <c r="U305" s="11" t="s">
        <v>52</v>
      </c>
      <c r="V305" s="5"/>
      <c r="W305" s="5"/>
      <c r="X305" s="5"/>
      <c r="Y305" s="5"/>
      <c r="Z305" s="5"/>
      <c r="AA305" s="5"/>
      <c r="AB305" s="5"/>
      <c r="AC305" s="5"/>
      <c r="AD305" s="5"/>
      <c r="AE305" s="5"/>
    </row>
    <row r="306" spans="1:31" ht="120">
      <c r="A306" s="711"/>
      <c r="B306" s="711"/>
      <c r="C306" s="711"/>
      <c r="D306" s="711"/>
      <c r="E306" s="711"/>
      <c r="F306" s="711"/>
      <c r="G306" s="711"/>
      <c r="H306" s="711"/>
      <c r="I306" s="711"/>
      <c r="J306" s="711"/>
      <c r="K306" s="711"/>
      <c r="L306" s="711"/>
      <c r="M306" s="711"/>
      <c r="N306" s="10" t="str">
        <f>'S. CIUDAD.'!B14</f>
        <v>Plan anticorrupción y de atención al Ciudadano</v>
      </c>
      <c r="O306" s="10" t="str">
        <f>'S. CIUDAD.'!C14</f>
        <v xml:space="preserve">Planes de cualificación, el desarrollo de competencias en el ser (orientación hacia las personas, autocontrol, flexibilidad, iniciativa, autoconfianza) el saber (conocimiento teórico y práctico ej. información de trámites y servicios) y hacer (habilidades, destrezas y aptitudes, ej. protocolos de servicio). </v>
      </c>
      <c r="P306" s="701">
        <f>'S. CIUDAD.'!V14</f>
        <v>1</v>
      </c>
      <c r="Q306" s="701">
        <f>'S. CIUDAD.'!V15</f>
        <v>0</v>
      </c>
      <c r="R306" s="10" t="str">
        <f>'S. CIUDAD.'!G14</f>
        <v>GIT SERVICIO AL CIUDADANO</v>
      </c>
      <c r="S306" s="711"/>
      <c r="T306" s="11" t="s">
        <v>31</v>
      </c>
      <c r="U306" s="11" t="s">
        <v>52</v>
      </c>
      <c r="V306" s="5"/>
      <c r="W306" s="5"/>
      <c r="X306" s="5"/>
      <c r="Y306" s="5"/>
      <c r="Z306" s="5"/>
      <c r="AA306" s="5"/>
      <c r="AB306" s="5"/>
      <c r="AC306" s="5"/>
      <c r="AD306" s="5"/>
      <c r="AE306" s="5"/>
    </row>
    <row r="307" spans="1:31" ht="60">
      <c r="A307" s="711"/>
      <c r="B307" s="711"/>
      <c r="C307" s="711"/>
      <c r="D307" s="711"/>
      <c r="E307" s="711"/>
      <c r="F307" s="711"/>
      <c r="G307" s="711"/>
      <c r="H307" s="711"/>
      <c r="I307" s="711"/>
      <c r="J307" s="711"/>
      <c r="K307" s="711"/>
      <c r="L307" s="711"/>
      <c r="M307" s="711"/>
      <c r="N307" s="10" t="str">
        <f>'S. CIUDAD.'!B16</f>
        <v>Plan anticorrupción y de atención al Ciudadano</v>
      </c>
      <c r="O307" s="10" t="str">
        <f>'S. CIUDAD.'!C16</f>
        <v>Mejorar la  accesibilidad en el canal presencial teniendo en cuenta  los lineamientos de la NTC 6047 a los requerimientos de infraestructura.</v>
      </c>
      <c r="P307" s="701">
        <f>'S. CIUDAD.'!V16</f>
        <v>1</v>
      </c>
      <c r="Q307" s="701">
        <f>'S. CIUDAD.'!V17</f>
        <v>0</v>
      </c>
      <c r="R307" s="10" t="str">
        <f>'S. CIUDAD.'!G16</f>
        <v>GIT SERVICIO AL CIUDADANO</v>
      </c>
      <c r="S307" s="711"/>
      <c r="T307" s="11" t="s">
        <v>28</v>
      </c>
      <c r="U307" s="11" t="s">
        <v>31</v>
      </c>
      <c r="V307" s="5"/>
      <c r="W307" s="5"/>
      <c r="X307" s="5"/>
      <c r="Y307" s="5"/>
      <c r="Z307" s="5"/>
      <c r="AA307" s="5"/>
      <c r="AB307" s="5"/>
      <c r="AC307" s="5"/>
      <c r="AD307" s="5"/>
      <c r="AE307" s="5"/>
    </row>
    <row r="308" spans="1:31" ht="60">
      <c r="A308" s="711"/>
      <c r="B308" s="711"/>
      <c r="C308" s="711"/>
      <c r="D308" s="711"/>
      <c r="E308" s="711"/>
      <c r="F308" s="711"/>
      <c r="G308" s="711"/>
      <c r="H308" s="711"/>
      <c r="I308" s="711"/>
      <c r="J308" s="711"/>
      <c r="K308" s="711"/>
      <c r="L308" s="711"/>
      <c r="M308" s="711"/>
      <c r="N308" s="10" t="str">
        <f>'S. CIUDAD.'!B18</f>
        <v>Plan anticorrupción y de atención al Ciudadano</v>
      </c>
      <c r="O308" s="10" t="str">
        <f>'S. CIUDAD.'!C18</f>
        <v xml:space="preserve"> Garantizar el acceso a la información a las personas que hablen una lenGua nativa o dialecto oficial en Colombia, habilitando mecanismos multilinGues.</v>
      </c>
      <c r="P308" s="701">
        <f>'S. CIUDAD.'!V18</f>
        <v>1</v>
      </c>
      <c r="Q308" s="701">
        <f>'S. CIUDAD.'!V19</f>
        <v>0</v>
      </c>
      <c r="R308" s="10" t="str">
        <f>'S. CIUDAD.'!G18</f>
        <v>GIT SERVICIO AL CIUDADANO</v>
      </c>
      <c r="S308" s="711"/>
      <c r="T308" s="11" t="s">
        <v>50</v>
      </c>
      <c r="U308" s="11" t="s">
        <v>29</v>
      </c>
      <c r="V308" s="5"/>
      <c r="W308" s="5"/>
      <c r="X308" s="5"/>
      <c r="Y308" s="5"/>
      <c r="Z308" s="5"/>
      <c r="AA308" s="5"/>
      <c r="AB308" s="5"/>
      <c r="AC308" s="5"/>
      <c r="AD308" s="5"/>
      <c r="AE308" s="5"/>
    </row>
    <row r="309" spans="1:31" ht="75">
      <c r="A309" s="711"/>
      <c r="B309" s="711"/>
      <c r="C309" s="711"/>
      <c r="D309" s="711"/>
      <c r="E309" s="711"/>
      <c r="F309" s="711"/>
      <c r="G309" s="711"/>
      <c r="H309" s="711"/>
      <c r="I309" s="711"/>
      <c r="J309" s="711"/>
      <c r="K309" s="711"/>
      <c r="L309" s="711"/>
      <c r="M309" s="711"/>
      <c r="N309" s="10" t="str">
        <f>'S. CIUDAD.'!B20</f>
        <v>Plan anticorrupción y de atención al Ciudadano</v>
      </c>
      <c r="O309" s="10" t="str">
        <f>'S. CIUDAD.'!C20</f>
        <v>DivulGar la herramienta "Convertic", "Centro de Relevos" y el servicio de traductor en lenGua de señas para la inclusión de personas con discapacidad al IGAC</v>
      </c>
      <c r="P309" s="701">
        <f>'S. CIUDAD.'!V20</f>
        <v>1</v>
      </c>
      <c r="Q309" s="701">
        <f>'S. CIUDAD.'!V21</f>
        <v>0</v>
      </c>
      <c r="R309" s="10" t="str">
        <f>'S. CIUDAD.'!G20</f>
        <v>GIT SERVICIO AL CIUDADANO</v>
      </c>
      <c r="S309" s="711"/>
      <c r="T309" s="11" t="s">
        <v>31</v>
      </c>
      <c r="U309" s="11" t="s">
        <v>32</v>
      </c>
      <c r="V309" s="5"/>
      <c r="W309" s="5"/>
      <c r="X309" s="5"/>
      <c r="Y309" s="5"/>
      <c r="Z309" s="5"/>
      <c r="AA309" s="5"/>
      <c r="AB309" s="5"/>
      <c r="AC309" s="5"/>
      <c r="AD309" s="5"/>
      <c r="AE309" s="5"/>
    </row>
    <row r="310" spans="1:31" ht="60">
      <c r="A310" s="711"/>
      <c r="B310" s="711"/>
      <c r="C310" s="711"/>
      <c r="D310" s="711"/>
      <c r="E310" s="711"/>
      <c r="F310" s="711"/>
      <c r="G310" s="711"/>
      <c r="H310" s="711"/>
      <c r="I310" s="711"/>
      <c r="J310" s="711"/>
      <c r="K310" s="711"/>
      <c r="L310" s="711"/>
      <c r="M310" s="711"/>
      <c r="N310" s="10" t="str">
        <f>'S. CIUDAD.'!B22</f>
        <v>Plan anticorrupción y de atención al Ciudadano</v>
      </c>
      <c r="O310" s="10" t="str">
        <f>'S. CIUDAD.'!C22</f>
        <v>Acercar la oferta institucional al ciudadano por medio de las unidades móviles.</v>
      </c>
      <c r="P310" s="701">
        <f>'S. CIUDAD.'!V22</f>
        <v>1</v>
      </c>
      <c r="Q310" s="701">
        <f>'S. CIUDAD.'!V23</f>
        <v>0</v>
      </c>
      <c r="R310" s="10" t="str">
        <f>'S. CIUDAD.'!G22</f>
        <v>GIT SERVICIO AL CIUDADANO</v>
      </c>
      <c r="S310" s="711"/>
      <c r="T310" s="11" t="s">
        <v>28</v>
      </c>
      <c r="U310" s="11" t="s">
        <v>52</v>
      </c>
      <c r="V310" s="5"/>
      <c r="W310" s="5"/>
      <c r="X310" s="5"/>
      <c r="Y310" s="5"/>
      <c r="Z310" s="5"/>
      <c r="AA310" s="5"/>
      <c r="AB310" s="5"/>
      <c r="AC310" s="5"/>
      <c r="AD310" s="5"/>
      <c r="AE310" s="5"/>
    </row>
    <row r="311" spans="1:31" ht="60">
      <c r="A311" s="711"/>
      <c r="B311" s="711"/>
      <c r="C311" s="711"/>
      <c r="D311" s="711"/>
      <c r="E311" s="711"/>
      <c r="F311" s="711"/>
      <c r="G311" s="711"/>
      <c r="H311" s="711"/>
      <c r="I311" s="711"/>
      <c r="J311" s="711"/>
      <c r="K311" s="711"/>
      <c r="L311" s="711"/>
      <c r="M311" s="711"/>
      <c r="N311" s="10" t="str">
        <f>'S. CIUDAD.'!B24</f>
        <v>Plan anticorrupción y de atención al Ciudadano</v>
      </c>
      <c r="O311" s="10" t="str">
        <f>'S. CIUDAD.'!C24</f>
        <v>Implementar un Call Center para la mejora en el canal telefónico</v>
      </c>
      <c r="P311" s="701">
        <f>'S. CIUDAD.'!V24</f>
        <v>1</v>
      </c>
      <c r="Q311" s="701">
        <f>'S. CIUDAD.'!V25</f>
        <v>0</v>
      </c>
      <c r="R311" s="10" t="str">
        <f>'S. CIUDAD.'!G24</f>
        <v>GIT SERVICIO AL CIUDADANO</v>
      </c>
      <c r="S311" s="711"/>
      <c r="T311" s="11" t="s">
        <v>50</v>
      </c>
      <c r="U311" s="11" t="s">
        <v>50</v>
      </c>
      <c r="V311" s="5"/>
      <c r="W311" s="5"/>
      <c r="X311" s="5"/>
      <c r="Y311" s="5"/>
      <c r="Z311" s="5"/>
      <c r="AA311" s="5"/>
      <c r="AB311" s="5"/>
      <c r="AC311" s="5"/>
      <c r="AD311" s="5"/>
      <c r="AE311" s="5"/>
    </row>
    <row r="312" spans="1:31" ht="60">
      <c r="A312" s="711"/>
      <c r="B312" s="711"/>
      <c r="C312" s="711"/>
      <c r="D312" s="711"/>
      <c r="E312" s="711"/>
      <c r="F312" s="711"/>
      <c r="G312" s="711"/>
      <c r="H312" s="711"/>
      <c r="I312" s="711"/>
      <c r="J312" s="711"/>
      <c r="K312" s="711"/>
      <c r="L312" s="711"/>
      <c r="M312" s="711"/>
      <c r="N312" s="10" t="str">
        <f>'S. CIUDAD.'!B26</f>
        <v>Plan anticorrupción y de atención al Ciudadano</v>
      </c>
      <c r="O312" s="10" t="str">
        <f>'S. CIUDAD.'!C26</f>
        <v>Campañas de comunicación relacionadas con servicio al ciudadano a través del sitio web de la entidad, IGACNET  y plataformas como facebook, twitter o InstaGram.</v>
      </c>
      <c r="P312" s="701">
        <f>'S. CIUDAD.'!V26</f>
        <v>1</v>
      </c>
      <c r="Q312" s="701">
        <f>'S. CIUDAD.'!V27</f>
        <v>0</v>
      </c>
      <c r="R312" s="10" t="str">
        <f>'S. CIUDAD.'!G26</f>
        <v>GIT SERVICIO AL CIUDADANO</v>
      </c>
      <c r="S312" s="711"/>
      <c r="T312" s="11" t="s">
        <v>30</v>
      </c>
      <c r="U312" s="11" t="s">
        <v>52</v>
      </c>
      <c r="V312" s="5"/>
      <c r="W312" s="5"/>
      <c r="X312" s="5"/>
      <c r="Y312" s="5"/>
      <c r="Z312" s="5"/>
      <c r="AA312" s="5"/>
      <c r="AB312" s="5"/>
      <c r="AC312" s="5"/>
      <c r="AD312" s="5"/>
      <c r="AE312" s="5"/>
    </row>
    <row r="313" spans="1:31" ht="60">
      <c r="A313" s="711"/>
      <c r="B313" s="711"/>
      <c r="C313" s="711"/>
      <c r="D313" s="711"/>
      <c r="E313" s="711"/>
      <c r="F313" s="711"/>
      <c r="G313" s="711"/>
      <c r="H313" s="711"/>
      <c r="I313" s="711"/>
      <c r="J313" s="711"/>
      <c r="K313" s="711"/>
      <c r="L313" s="711"/>
      <c r="M313" s="711"/>
      <c r="N313" s="10" t="str">
        <f>'S. CIUDAD.'!B28</f>
        <v>Plan anticorrupción y de atención al Ciudadano</v>
      </c>
      <c r="O313" s="10" t="str">
        <f>'S. CIUDAD.'!C28</f>
        <v>Realizar medición y seGuimiento a los canales de atención del IGAC.</v>
      </c>
      <c r="P313" s="701">
        <f>'S. CIUDAD.'!V28</f>
        <v>1</v>
      </c>
      <c r="Q313" s="701">
        <f>'S. CIUDAD.'!V29</f>
        <v>0</v>
      </c>
      <c r="R313" s="10" t="str">
        <f>'S. CIUDAD.'!G28</f>
        <v>GIT SERVICIO AL CIUDADANO</v>
      </c>
      <c r="S313" s="711"/>
      <c r="T313" s="11" t="s">
        <v>30</v>
      </c>
      <c r="U313" s="11" t="s">
        <v>52</v>
      </c>
      <c r="V313" s="5"/>
      <c r="W313" s="5"/>
      <c r="X313" s="5"/>
      <c r="Y313" s="5"/>
      <c r="Z313" s="5"/>
      <c r="AA313" s="5"/>
      <c r="AB313" s="5"/>
      <c r="AC313" s="5"/>
      <c r="AD313" s="5"/>
      <c r="AE313" s="5"/>
    </row>
    <row r="314" spans="1:31" ht="60">
      <c r="A314" s="711"/>
      <c r="B314" s="711"/>
      <c r="C314" s="711"/>
      <c r="D314" s="711"/>
      <c r="E314" s="711"/>
      <c r="F314" s="712"/>
      <c r="G314" s="712"/>
      <c r="H314" s="712"/>
      <c r="I314" s="712"/>
      <c r="J314" s="712"/>
      <c r="K314" s="712"/>
      <c r="L314" s="712"/>
      <c r="M314" s="712"/>
      <c r="N314" s="10" t="str">
        <f>'S. CIUDAD.'!B30</f>
        <v>Plan anticorrupción y de atención al Ciudadano</v>
      </c>
      <c r="O314" s="10" t="str">
        <f>'S. CIUDAD.'!C30</f>
        <v xml:space="preserve">Actualizar  y Publicar Carta de Trato DiGno </v>
      </c>
      <c r="P314" s="701">
        <f>'S. CIUDAD.'!V30</f>
        <v>1</v>
      </c>
      <c r="Q314" s="701">
        <f>'S. CIUDAD.'!V31</f>
        <v>0</v>
      </c>
      <c r="R314" s="10" t="str">
        <f>'S. CIUDAD.'!G30</f>
        <v>GIT SERVICIO AL CIUDADANO</v>
      </c>
      <c r="S314" s="712"/>
      <c r="T314" s="11" t="s">
        <v>50</v>
      </c>
      <c r="U314" s="11" t="s">
        <v>32</v>
      </c>
      <c r="V314" s="5"/>
      <c r="W314" s="5"/>
      <c r="X314" s="5"/>
      <c r="Y314" s="5"/>
      <c r="Z314" s="5"/>
      <c r="AA314" s="5"/>
      <c r="AB314" s="5"/>
      <c r="AC314" s="5"/>
      <c r="AD314" s="5"/>
      <c r="AE314" s="5"/>
    </row>
    <row r="315" spans="1:31" ht="30">
      <c r="A315" s="711"/>
      <c r="B315" s="711"/>
      <c r="C315" s="711"/>
      <c r="D315" s="711"/>
      <c r="E315" s="711"/>
      <c r="F315" s="716" t="str">
        <f>'S. CIUDAD.'!A35</f>
        <v>SeGuimiento a la atención oportuna de las PQRD</v>
      </c>
      <c r="G315" s="715" t="str">
        <f>'S. CIUDAD.'!C35</f>
        <v>Porcentaje</v>
      </c>
      <c r="H315" s="714">
        <f>'S. CIUDAD.'!D35</f>
        <v>1</v>
      </c>
      <c r="I315" s="715" t="str">
        <f>'S. CIUDAD.'!E35</f>
        <v>SeGuimiento y control de las PQRD</v>
      </c>
      <c r="J315" s="715" t="str">
        <f>'S. CIUDAD.'!F35</f>
        <v>Eficacia</v>
      </c>
      <c r="K315" s="715" t="str">
        <f>'S. CIUDAD.'!G35</f>
        <v>GIT SERVICIO AL CIUDADANO</v>
      </c>
      <c r="L315" s="714">
        <f>'S. CIUDAD.'!V35</f>
        <v>1.0000000000000002</v>
      </c>
      <c r="M315" s="714">
        <f>'S. CIUDAD.'!V36</f>
        <v>0</v>
      </c>
      <c r="N315" s="10" t="str">
        <f>'S. CIUDAD.'!B38</f>
        <v>N/A</v>
      </c>
      <c r="O315" s="10" t="str">
        <f>'S. CIUDAD.'!C38</f>
        <v>Promover Buenas prácticas para mejorar la Gestión de las PQRDS.</v>
      </c>
      <c r="P315" s="701">
        <f>'S. CIUDAD.'!V38</f>
        <v>1</v>
      </c>
      <c r="Q315" s="701">
        <f>'S. CIUDAD.'!V39</f>
        <v>0</v>
      </c>
      <c r="R315" s="10" t="str">
        <f>'S. CIUDAD.'!G38</f>
        <v>GIT SERVICIO AL CIUDADANO</v>
      </c>
      <c r="S315" s="716" t="str">
        <f>'S. CIUDAD.'!B35</f>
        <v>SECRETARÍA GENERAL GIT SERVICIO AL CIUDADANO</v>
      </c>
      <c r="T315" s="11" t="s">
        <v>31</v>
      </c>
      <c r="U315" s="11" t="s">
        <v>29</v>
      </c>
      <c r="V315" s="5"/>
      <c r="W315" s="5"/>
      <c r="X315" s="5"/>
      <c r="Y315" s="5"/>
      <c r="Z315" s="5"/>
      <c r="AA315" s="5"/>
      <c r="AB315" s="5"/>
      <c r="AC315" s="5"/>
      <c r="AD315" s="5"/>
      <c r="AE315" s="5"/>
    </row>
    <row r="316" spans="1:31" ht="45">
      <c r="A316" s="711"/>
      <c r="B316" s="711"/>
      <c r="C316" s="711"/>
      <c r="D316" s="711"/>
      <c r="E316" s="711"/>
      <c r="F316" s="711"/>
      <c r="G316" s="711"/>
      <c r="H316" s="711"/>
      <c r="I316" s="711"/>
      <c r="J316" s="711"/>
      <c r="K316" s="711"/>
      <c r="L316" s="711"/>
      <c r="M316" s="711"/>
      <c r="N316" s="10" t="str">
        <f>'S. CIUDAD.'!B40</f>
        <v>N/A</v>
      </c>
      <c r="O316" s="10" t="str">
        <f>'S. CIUDAD.'!C40</f>
        <v>Promoción y protección de los derechos de la ciudadanía ante acciones u omiciones de los servicios que presta el IGAC</v>
      </c>
      <c r="P316" s="701">
        <f>'S. CIUDAD.'!V40</f>
        <v>0.9</v>
      </c>
      <c r="Q316" s="701">
        <f>'S. CIUDAD.'!V41</f>
        <v>0</v>
      </c>
      <c r="R316" s="10" t="str">
        <f>'S. CIUDAD.'!G40</f>
        <v>GIT SERVICIO AL CIUDADANO</v>
      </c>
      <c r="S316" s="711"/>
      <c r="T316" s="11" t="s">
        <v>49</v>
      </c>
      <c r="U316" s="11" t="s">
        <v>29</v>
      </c>
      <c r="V316" s="5"/>
      <c r="W316" s="5"/>
      <c r="X316" s="5"/>
      <c r="Y316" s="5"/>
      <c r="Z316" s="5"/>
      <c r="AA316" s="5"/>
      <c r="AB316" s="5"/>
      <c r="AC316" s="5"/>
      <c r="AD316" s="5"/>
      <c r="AE316" s="5"/>
    </row>
    <row r="317" spans="1:31" ht="30">
      <c r="A317" s="711"/>
      <c r="B317" s="711"/>
      <c r="C317" s="711"/>
      <c r="D317" s="711"/>
      <c r="E317" s="711"/>
      <c r="F317" s="711"/>
      <c r="G317" s="711"/>
      <c r="H317" s="711"/>
      <c r="I317" s="711"/>
      <c r="J317" s="711"/>
      <c r="K317" s="711"/>
      <c r="L317" s="711"/>
      <c r="M317" s="711"/>
      <c r="N317" s="10" t="str">
        <f>'S. CIUDAD.'!B42</f>
        <v>N/A</v>
      </c>
      <c r="O317" s="10" t="str">
        <f>'S. CIUDAD.'!C42</f>
        <v xml:space="preserve">Elaborar y publicar informe de control y seGuimiento de las PQRDS </v>
      </c>
      <c r="P317" s="701">
        <f>'S. CIUDAD.'!V42</f>
        <v>1</v>
      </c>
      <c r="Q317" s="701">
        <f>'S. CIUDAD.'!V43</f>
        <v>0</v>
      </c>
      <c r="R317" s="10" t="str">
        <f>'S. CIUDAD.'!G42</f>
        <v>GIT SERVICIO AL CIUDADANO</v>
      </c>
      <c r="S317" s="711"/>
      <c r="T317" s="11" t="s">
        <v>31</v>
      </c>
      <c r="U317" s="11" t="s">
        <v>29</v>
      </c>
      <c r="V317" s="5"/>
      <c r="W317" s="5"/>
      <c r="X317" s="5"/>
      <c r="Y317" s="5"/>
      <c r="Z317" s="5"/>
      <c r="AA317" s="5"/>
      <c r="AB317" s="5"/>
      <c r="AC317" s="5"/>
      <c r="AD317" s="5"/>
      <c r="AE317" s="5"/>
    </row>
    <row r="318" spans="1:31" ht="30">
      <c r="A318" s="711"/>
      <c r="B318" s="711"/>
      <c r="C318" s="711"/>
      <c r="D318" s="711"/>
      <c r="E318" s="711"/>
      <c r="F318" s="712"/>
      <c r="G318" s="712"/>
      <c r="H318" s="712"/>
      <c r="I318" s="712"/>
      <c r="J318" s="712"/>
      <c r="K318" s="712"/>
      <c r="L318" s="712"/>
      <c r="M318" s="712"/>
      <c r="N318" s="10" t="str">
        <f>'S. CIUDAD.'!B44</f>
        <v>N/A</v>
      </c>
      <c r="O318" s="10" t="str">
        <f>'S. CIUDAD.'!C44</f>
        <v>Sistema de información GIT Servicio al Ciudadano</v>
      </c>
      <c r="P318" s="701">
        <f>'S. CIUDAD.'!V44</f>
        <v>1</v>
      </c>
      <c r="Q318" s="701">
        <f>'S. CIUDAD.'!V45</f>
        <v>0</v>
      </c>
      <c r="R318" s="10" t="str">
        <f>'S. CIUDAD.'!G44</f>
        <v>GIT SERVICIO AL CIUDADANO</v>
      </c>
      <c r="S318" s="712"/>
      <c r="T318" s="11" t="s">
        <v>49</v>
      </c>
      <c r="U318" s="11" t="s">
        <v>49</v>
      </c>
      <c r="V318" s="5"/>
      <c r="W318" s="5"/>
      <c r="X318" s="5"/>
      <c r="Y318" s="5"/>
      <c r="Z318" s="5"/>
      <c r="AA318" s="5"/>
      <c r="AB318" s="5"/>
      <c r="AC318" s="5"/>
      <c r="AD318" s="5"/>
      <c r="AE318" s="5"/>
    </row>
    <row r="319" spans="1:31" ht="30">
      <c r="A319" s="711"/>
      <c r="B319" s="711"/>
      <c r="C319" s="711"/>
      <c r="D319" s="711"/>
      <c r="E319" s="711"/>
      <c r="F319" s="716" t="str">
        <f>'S. CIUDAD.'!A51</f>
        <v>Características y expectativas de los usuarios y partes interesadas</v>
      </c>
      <c r="G319" s="715" t="str">
        <f>'S. CIUDAD.'!C51</f>
        <v>Porcentaje</v>
      </c>
      <c r="H319" s="714">
        <f>'S. CIUDAD.'!D51</f>
        <v>1</v>
      </c>
      <c r="I319" s="715" t="str">
        <f>'S. CIUDAD.'!E51</f>
        <v>Satisfacción y Percepción del Usuario.</v>
      </c>
      <c r="J319" s="715" t="str">
        <f>'S. CIUDAD.'!F51</f>
        <v>Eficacia</v>
      </c>
      <c r="K319" s="715" t="str">
        <f>'S. CIUDAD.'!G51</f>
        <v>GIT SERVICIO AL CIUDADANO</v>
      </c>
      <c r="L319" s="714">
        <f>'S. CIUDAD.'!V51</f>
        <v>1</v>
      </c>
      <c r="M319" s="714">
        <f>'S. CIUDAD.'!V52</f>
        <v>0</v>
      </c>
      <c r="N319" s="10" t="str">
        <f>'S. CIUDAD.'!B54</f>
        <v>N/A</v>
      </c>
      <c r="O319" s="23" t="str">
        <f>'S. CIUDAD.'!C54</f>
        <v>Realizar medición y seGuimiento a los canales de atención del IGAC.</v>
      </c>
      <c r="P319" s="701">
        <f>'S. CIUDAD.'!V54</f>
        <v>1</v>
      </c>
      <c r="Q319" s="701">
        <f>'S. CIUDAD.'!V55</f>
        <v>0</v>
      </c>
      <c r="R319" s="10" t="str">
        <f>'S. CIUDAD.'!G54</f>
        <v>GIT SERVICIO AL CIUDADANO</v>
      </c>
      <c r="S319" s="716" t="str">
        <f>'S. CIUDAD.'!B51</f>
        <v>SECRETARÍA GENERAL GIT SERVICIO AL CIUDADANO</v>
      </c>
      <c r="T319" s="11" t="s">
        <v>31</v>
      </c>
      <c r="U319" s="11" t="s">
        <v>29</v>
      </c>
      <c r="V319" s="5"/>
      <c r="W319" s="5"/>
      <c r="X319" s="5"/>
      <c r="Y319" s="5"/>
      <c r="Z319" s="5"/>
      <c r="AA319" s="5"/>
      <c r="AB319" s="5"/>
      <c r="AC319" s="5"/>
      <c r="AD319" s="5"/>
      <c r="AE319" s="5"/>
    </row>
    <row r="320" spans="1:31" ht="30">
      <c r="A320" s="712"/>
      <c r="B320" s="712"/>
      <c r="C320" s="712"/>
      <c r="D320" s="712"/>
      <c r="E320" s="712"/>
      <c r="F320" s="712"/>
      <c r="G320" s="712"/>
      <c r="H320" s="712"/>
      <c r="I320" s="712"/>
      <c r="J320" s="712"/>
      <c r="K320" s="712"/>
      <c r="L320" s="712"/>
      <c r="M320" s="712"/>
      <c r="N320" s="10" t="str">
        <f>'S. CIUDAD.'!B56</f>
        <v>N/A</v>
      </c>
      <c r="O320" s="23" t="str">
        <f>'S. CIUDAD.'!C56</f>
        <v>Elaborar y socializar la Caracterización usuarios y partes interesadas de</v>
      </c>
      <c r="P320" s="701">
        <f>'S. CIUDAD.'!V56</f>
        <v>1</v>
      </c>
      <c r="Q320" s="701">
        <f>'S. CIUDAD.'!V57</f>
        <v>0</v>
      </c>
      <c r="R320" s="10" t="str">
        <f>'S. CIUDAD.'!G56</f>
        <v>GIT SERVICIO AL CIUDADANO</v>
      </c>
      <c r="S320" s="712"/>
      <c r="T320" s="11" t="s">
        <v>34</v>
      </c>
      <c r="U320" s="11" t="s">
        <v>29</v>
      </c>
      <c r="V320" s="5"/>
      <c r="W320" s="5"/>
      <c r="X320" s="5"/>
      <c r="Y320" s="5"/>
      <c r="Z320" s="5"/>
      <c r="AA320" s="5"/>
      <c r="AB320" s="5"/>
      <c r="AC320" s="5"/>
      <c r="AD320" s="5"/>
      <c r="AE320" s="5"/>
    </row>
    <row r="321" spans="1:31" ht="45">
      <c r="A321" s="722" t="str">
        <f>FINANC.!F2</f>
        <v>GESTION FINANCIERA</v>
      </c>
      <c r="B321" s="716" t="str">
        <f>FINANC.!C5</f>
        <v>OPTIMIZAR LA GESTIÓN FINANCIERA DE LOS RECURSOS</v>
      </c>
      <c r="C321" s="716" t="str">
        <f>FINANC.!L5</f>
        <v xml:space="preserve">DAR CUMPLIMIENTO A LAS POLITICAS DE GOBIERNO EN LINEA Y SERVICIOS AL CIUDADANO </v>
      </c>
      <c r="D321" s="716" t="str">
        <f>FINANC.!C7</f>
        <v xml:space="preserve">DIRECCIONAMIENTO ESTRATEGICO Y PLANEACIÓN </v>
      </c>
      <c r="E321" s="716" t="str">
        <f>FINANC.!L7</f>
        <v>GESTIÓN PRESUPUESTAL Y EFICIENCIA DEL GASTO PÚBLICO</v>
      </c>
      <c r="F321" s="716" t="str">
        <f>FINANC.!A9</f>
        <v>SEGUIMIENTO AL PRESUPUESTO A NIVEL NACIONAL DE LA VIGENCIA Y LAS RESERVAS PRESUPUESTALES</v>
      </c>
      <c r="G321" s="715" t="str">
        <f>FINANC.!C9</f>
        <v>Porcentaje</v>
      </c>
      <c r="H321" s="714">
        <f>FINANC.!D9</f>
        <v>0.95</v>
      </c>
      <c r="I321" s="715" t="str">
        <f>FINANC.!E9</f>
        <v>Porcentaje avance ejecución presupuestal en compromisos</v>
      </c>
      <c r="J321" s="715" t="str">
        <f>FINANC.!F9</f>
        <v>Eficacia</v>
      </c>
      <c r="K321" s="715" t="str">
        <f>FINANC.!G9</f>
        <v>GIT Presupuesto</v>
      </c>
      <c r="L321" s="714">
        <f>FINANC.!V9</f>
        <v>0.98</v>
      </c>
      <c r="M321" s="714">
        <f>FINANC.!V10</f>
        <v>0</v>
      </c>
      <c r="N321" s="10" t="str">
        <f>FINANC.!B14</f>
        <v>N/A</v>
      </c>
      <c r="O321" s="23" t="str">
        <f>FINANC.!C14</f>
        <v>Porcentaje de Ejecución del presupuesto total de Gastos del IGAC en CDPs de la viGencia.</v>
      </c>
      <c r="P321" s="701">
        <f>FINANC.!V14</f>
        <v>0.99</v>
      </c>
      <c r="Q321" s="701">
        <f>FINANC.!V15</f>
        <v>0</v>
      </c>
      <c r="R321" s="10" t="str">
        <f>FINANC.!G14</f>
        <v>GIT Presupuesto</v>
      </c>
      <c r="S321" s="716" t="str">
        <f>FINANC.!B9</f>
        <v>Secretaría General</v>
      </c>
      <c r="T321" s="11" t="s">
        <v>48</v>
      </c>
      <c r="U321" s="11" t="s">
        <v>29</v>
      </c>
      <c r="V321" s="5"/>
      <c r="W321" s="5"/>
      <c r="X321" s="5"/>
      <c r="Y321" s="5"/>
      <c r="Z321" s="5"/>
      <c r="AA321" s="5"/>
      <c r="AB321" s="5"/>
      <c r="AC321" s="5"/>
      <c r="AD321" s="5"/>
      <c r="AE321" s="5"/>
    </row>
    <row r="322" spans="1:31" ht="45">
      <c r="A322" s="711"/>
      <c r="B322" s="711"/>
      <c r="C322" s="711"/>
      <c r="D322" s="711"/>
      <c r="E322" s="711"/>
      <c r="F322" s="711"/>
      <c r="G322" s="712"/>
      <c r="H322" s="712"/>
      <c r="I322" s="712"/>
      <c r="J322" s="712"/>
      <c r="K322" s="712"/>
      <c r="L322" s="712"/>
      <c r="M322" s="712"/>
      <c r="N322" s="10" t="str">
        <f>FINANC.!B16</f>
        <v>N/A</v>
      </c>
      <c r="O322" s="23" t="str">
        <f>FINANC.!C16</f>
        <v>Porcentaje de Ejecución del presupuesto total de Gastos del IGAC, en compromisos de la viGencia.</v>
      </c>
      <c r="P322" s="701">
        <f>FINANC.!V16</f>
        <v>0.98</v>
      </c>
      <c r="Q322" s="701">
        <f>FINANC.!V17</f>
        <v>0</v>
      </c>
      <c r="R322" s="10" t="str">
        <f>FINANC.!G16</f>
        <v>GIT Presupuesto</v>
      </c>
      <c r="S322" s="711"/>
      <c r="T322" s="11" t="s">
        <v>48</v>
      </c>
      <c r="U322" s="11" t="s">
        <v>29</v>
      </c>
      <c r="V322" s="5"/>
      <c r="W322" s="5"/>
      <c r="X322" s="5"/>
      <c r="Y322" s="5"/>
      <c r="Z322" s="5"/>
      <c r="AA322" s="5"/>
      <c r="AB322" s="5"/>
      <c r="AC322" s="5"/>
      <c r="AD322" s="5"/>
      <c r="AE322" s="5"/>
    </row>
    <row r="323" spans="1:31" ht="45">
      <c r="A323" s="711"/>
      <c r="B323" s="711"/>
      <c r="C323" s="711"/>
      <c r="D323" s="711"/>
      <c r="E323" s="711"/>
      <c r="F323" s="711"/>
      <c r="G323" s="715" t="str">
        <f>FINANC.!C11</f>
        <v>Porcentaje</v>
      </c>
      <c r="H323" s="714">
        <f>FINANC.!D11</f>
        <v>0.85</v>
      </c>
      <c r="I323" s="715" t="str">
        <f>FINANC.!E11</f>
        <v>Porcentaje avance ejecución presupuestal en obliGaciones</v>
      </c>
      <c r="J323" s="715" t="str">
        <f>FINANC.!F11</f>
        <v>Eficacia</v>
      </c>
      <c r="K323" s="715" t="str">
        <f>FINANC.!G11</f>
        <v>GIT Presupuesto</v>
      </c>
      <c r="L323" s="714">
        <f>FINANC.!V11</f>
        <v>0.95</v>
      </c>
      <c r="M323" s="714">
        <f>FINANC.!V12</f>
        <v>0</v>
      </c>
      <c r="N323" s="10" t="str">
        <f>FINANC.!B18</f>
        <v>N/A</v>
      </c>
      <c r="O323" s="23" t="str">
        <f>FINANC.!C18</f>
        <v>Porcentaje de Ejecución del presupuesto total de Gastos del IGAC, en obliGaciones de la viGencia.</v>
      </c>
      <c r="P323" s="701">
        <f>FINANC.!V18</f>
        <v>0.95</v>
      </c>
      <c r="Q323" s="701">
        <f>FINANC.!V19</f>
        <v>0</v>
      </c>
      <c r="R323" s="10" t="str">
        <f>FINANC.!G18</f>
        <v>GIT Presupuesto</v>
      </c>
      <c r="S323" s="711"/>
      <c r="T323" s="11" t="s">
        <v>48</v>
      </c>
      <c r="U323" s="11" t="s">
        <v>29</v>
      </c>
      <c r="V323" s="5"/>
      <c r="W323" s="5"/>
      <c r="X323" s="5"/>
      <c r="Y323" s="5"/>
      <c r="Z323" s="5"/>
      <c r="AA323" s="5"/>
      <c r="AB323" s="5"/>
      <c r="AC323" s="5"/>
      <c r="AD323" s="5"/>
      <c r="AE323" s="5"/>
    </row>
    <row r="324" spans="1:31" ht="45">
      <c r="A324" s="711"/>
      <c r="B324" s="711"/>
      <c r="C324" s="711"/>
      <c r="D324" s="711"/>
      <c r="E324" s="711"/>
      <c r="F324" s="711"/>
      <c r="G324" s="711"/>
      <c r="H324" s="711"/>
      <c r="I324" s="711"/>
      <c r="J324" s="711"/>
      <c r="K324" s="711"/>
      <c r="L324" s="711"/>
      <c r="M324" s="711"/>
      <c r="N324" s="10" t="str">
        <f>FINANC.!B20</f>
        <v>N/A</v>
      </c>
      <c r="O324" s="23" t="str">
        <f>FINANC.!C20</f>
        <v>Porcentaje de Ejecución del presupuesto total de Gastos del IGAC, en obliGaciones de las reservas presupuestales.</v>
      </c>
      <c r="P324" s="701">
        <f>FINANC.!V20</f>
        <v>1</v>
      </c>
      <c r="Q324" s="701">
        <f>FINANC.!V21</f>
        <v>0</v>
      </c>
      <c r="R324" s="10" t="str">
        <f>FINANC.!G20</f>
        <v>GIT Presupuesto</v>
      </c>
      <c r="S324" s="711"/>
      <c r="T324" s="11" t="s">
        <v>48</v>
      </c>
      <c r="U324" s="11" t="s">
        <v>29</v>
      </c>
      <c r="V324" s="5"/>
      <c r="W324" s="5"/>
      <c r="X324" s="5"/>
      <c r="Y324" s="5"/>
      <c r="Z324" s="5"/>
      <c r="AA324" s="5"/>
      <c r="AB324" s="5"/>
      <c r="AC324" s="5"/>
      <c r="AD324" s="5"/>
      <c r="AE324" s="5"/>
    </row>
    <row r="325" spans="1:31" ht="30">
      <c r="A325" s="711"/>
      <c r="B325" s="711"/>
      <c r="C325" s="711"/>
      <c r="D325" s="711"/>
      <c r="E325" s="711"/>
      <c r="F325" s="712"/>
      <c r="G325" s="712"/>
      <c r="H325" s="712"/>
      <c r="I325" s="712"/>
      <c r="J325" s="712"/>
      <c r="K325" s="712"/>
      <c r="L325" s="712"/>
      <c r="M325" s="712"/>
      <c r="N325" s="10" t="str">
        <f>FINANC.!B22</f>
        <v>N/A</v>
      </c>
      <c r="O325" s="23" t="str">
        <f>FINANC.!C22</f>
        <v>Elaborar Informes de seGuimiento a la ejecución presupuestal de la viGencia.</v>
      </c>
      <c r="P325" s="701">
        <f>FINANC.!V22</f>
        <v>1</v>
      </c>
      <c r="Q325" s="701">
        <f>FINANC.!V23</f>
        <v>0</v>
      </c>
      <c r="R325" s="10" t="str">
        <f>FINANC.!G22</f>
        <v>GIT Presupuesto</v>
      </c>
      <c r="S325" s="712"/>
      <c r="T325" s="11" t="s">
        <v>48</v>
      </c>
      <c r="U325" s="11" t="s">
        <v>29</v>
      </c>
      <c r="V325" s="5"/>
      <c r="W325" s="5"/>
      <c r="X325" s="5"/>
      <c r="Y325" s="5"/>
      <c r="Z325" s="5"/>
      <c r="AA325" s="5"/>
      <c r="AB325" s="5"/>
      <c r="AC325" s="5"/>
      <c r="AD325" s="5"/>
      <c r="AE325" s="5"/>
    </row>
    <row r="326" spans="1:31" ht="30">
      <c r="A326" s="711"/>
      <c r="B326" s="711"/>
      <c r="C326" s="711"/>
      <c r="D326" s="711"/>
      <c r="E326" s="711"/>
      <c r="F326" s="716" t="str">
        <f>FINANC.!A27</f>
        <v>GESTIÓN DE INGRESOS</v>
      </c>
      <c r="G326" s="715" t="str">
        <f>FINANC.!C27</f>
        <v>Porcentaje</v>
      </c>
      <c r="H326" s="714">
        <f>FINANC.!D27</f>
        <v>1</v>
      </c>
      <c r="I326" s="715" t="str">
        <f>FINANC.!E27</f>
        <v>Porcentaje de Documentos de Recaudo por clasificar depurados</v>
      </c>
      <c r="J326" s="715" t="str">
        <f>FINANC.!F27</f>
        <v>Oportunidad</v>
      </c>
      <c r="K326" s="715" t="str">
        <f>FINANC.!G27</f>
        <v>GIT Tesorería</v>
      </c>
      <c r="L326" s="714">
        <f>FINANC.!V27</f>
        <v>1</v>
      </c>
      <c r="M326" s="714">
        <f>FINANC.!V28</f>
        <v>0</v>
      </c>
      <c r="N326" s="10" t="str">
        <f>FINANC.!B30</f>
        <v>N/A</v>
      </c>
      <c r="O326" s="23" t="str">
        <f>FINANC.!C30</f>
        <v>Identificación del tercero que realiza la consiGnación y del concepto de inGreso.</v>
      </c>
      <c r="P326" s="701">
        <f>FINANC.!V30</f>
        <v>1</v>
      </c>
      <c r="Q326" s="701">
        <f>FINANC.!V31</f>
        <v>0</v>
      </c>
      <c r="R326" s="10" t="str">
        <f>FINANC.!G30</f>
        <v>GIT Tesorería</v>
      </c>
      <c r="S326" s="716" t="str">
        <f>FINANC.!B27</f>
        <v>Secretaría General</v>
      </c>
      <c r="T326" s="11" t="s">
        <v>48</v>
      </c>
      <c r="U326" s="11" t="s">
        <v>29</v>
      </c>
      <c r="V326" s="5"/>
      <c r="W326" s="5"/>
      <c r="X326" s="5"/>
      <c r="Y326" s="5"/>
      <c r="Z326" s="5"/>
      <c r="AA326" s="5"/>
      <c r="AB326" s="5"/>
      <c r="AC326" s="5"/>
      <c r="AD326" s="5"/>
      <c r="AE326" s="5"/>
    </row>
    <row r="327" spans="1:31" ht="45">
      <c r="A327" s="711"/>
      <c r="B327" s="711"/>
      <c r="C327" s="711"/>
      <c r="D327" s="711"/>
      <c r="E327" s="711"/>
      <c r="F327" s="711"/>
      <c r="G327" s="711"/>
      <c r="H327" s="711"/>
      <c r="I327" s="711"/>
      <c r="J327" s="711"/>
      <c r="K327" s="711"/>
      <c r="L327" s="711"/>
      <c r="M327" s="711"/>
      <c r="N327" s="10" t="str">
        <f>FINANC.!B32</f>
        <v>N/A</v>
      </c>
      <c r="O327" s="23" t="str">
        <f>FINANC.!C32</f>
        <v>AsiGnación del Documento de Recaudo por Clasificar a la Dirección Territorial correspondiente.</v>
      </c>
      <c r="P327" s="701">
        <f>FINANC.!V32</f>
        <v>1</v>
      </c>
      <c r="Q327" s="701">
        <f>FINANC.!V33</f>
        <v>0</v>
      </c>
      <c r="R327" s="10" t="str">
        <f>FINANC.!G32</f>
        <v>GIT Tesorería</v>
      </c>
      <c r="S327" s="711"/>
      <c r="T327" s="11" t="s">
        <v>48</v>
      </c>
      <c r="U327" s="11" t="s">
        <v>29</v>
      </c>
      <c r="V327" s="5"/>
      <c r="W327" s="5"/>
      <c r="X327" s="5"/>
      <c r="Y327" s="5"/>
      <c r="Z327" s="5"/>
      <c r="AA327" s="5"/>
      <c r="AB327" s="5"/>
      <c r="AC327" s="5"/>
      <c r="AD327" s="5"/>
      <c r="AE327" s="5"/>
    </row>
    <row r="328" spans="1:31" ht="30">
      <c r="A328" s="711"/>
      <c r="B328" s="711"/>
      <c r="C328" s="711"/>
      <c r="D328" s="711"/>
      <c r="E328" s="711"/>
      <c r="F328" s="712"/>
      <c r="G328" s="712"/>
      <c r="H328" s="712"/>
      <c r="I328" s="712"/>
      <c r="J328" s="712"/>
      <c r="K328" s="712"/>
      <c r="L328" s="712"/>
      <c r="M328" s="712"/>
      <c r="N328" s="10" t="str">
        <f>FINANC.!B34</f>
        <v>N/A</v>
      </c>
      <c r="O328" s="23" t="str">
        <f>FINANC.!C34</f>
        <v>Depuración y reGistro del Documento de Recaudo por Clasificar.</v>
      </c>
      <c r="P328" s="701">
        <f>FINANC.!V34</f>
        <v>1</v>
      </c>
      <c r="Q328" s="701">
        <f>FINANC.!V35</f>
        <v>0</v>
      </c>
      <c r="R328" s="10" t="str">
        <f>FINANC.!G34</f>
        <v>GIT Tesorería</v>
      </c>
      <c r="S328" s="712"/>
      <c r="T328" s="11" t="s">
        <v>48</v>
      </c>
      <c r="U328" s="11" t="s">
        <v>29</v>
      </c>
      <c r="V328" s="5"/>
      <c r="W328" s="5"/>
      <c r="X328" s="5"/>
      <c r="Y328" s="5"/>
      <c r="Z328" s="5"/>
      <c r="AA328" s="5"/>
      <c r="AB328" s="5"/>
      <c r="AC328" s="5"/>
      <c r="AD328" s="5"/>
      <c r="AE328" s="5"/>
    </row>
    <row r="329" spans="1:31" ht="30">
      <c r="A329" s="711"/>
      <c r="B329" s="711"/>
      <c r="C329" s="711"/>
      <c r="D329" s="711"/>
      <c r="E329" s="711"/>
      <c r="F329" s="716" t="str">
        <f>FINANC.!A43</f>
        <v>ELABORACIÓN Y PRESENTACIÓN DE LOS ESTADOS FINANCIEROS DEL IGAC</v>
      </c>
      <c r="G329" s="715" t="str">
        <f>FINANC.!C43</f>
        <v>Porcentaje</v>
      </c>
      <c r="H329" s="714">
        <f>FINANC.!D43</f>
        <v>1</v>
      </c>
      <c r="I329" s="715" t="str">
        <f>FINANC.!E43</f>
        <v>Estados financieros publicados en la fecha correspondiente</v>
      </c>
      <c r="J329" s="715" t="str">
        <f>FINANC.!F43</f>
        <v>Oportunidad</v>
      </c>
      <c r="K329" s="715" t="str">
        <f>FINANC.!G43</f>
        <v>GIT Contabilidad</v>
      </c>
      <c r="L329" s="714">
        <f>FINANC.!V43</f>
        <v>1</v>
      </c>
      <c r="M329" s="714">
        <f>FINANC.!V44</f>
        <v>0</v>
      </c>
      <c r="N329" s="10" t="str">
        <f>FINANC.!B46</f>
        <v>N/A</v>
      </c>
      <c r="O329" s="23" t="str">
        <f>FINANC.!C46</f>
        <v>ReGistros automáticos presupuestales y no presupuestales y, notas manuales</v>
      </c>
      <c r="P329" s="701">
        <f>FINANC.!V46</f>
        <v>1</v>
      </c>
      <c r="Q329" s="701">
        <f>FINANC.!V47</f>
        <v>0</v>
      </c>
      <c r="R329" s="10" t="str">
        <f>FINANC.!G46</f>
        <v>GIT Contabilidad</v>
      </c>
      <c r="S329" s="716" t="str">
        <f>FINANC.!B43</f>
        <v>Secretaría General</v>
      </c>
      <c r="T329" s="11" t="s">
        <v>48</v>
      </c>
      <c r="U329" s="11" t="s">
        <v>29</v>
      </c>
      <c r="V329" s="5"/>
      <c r="W329" s="5"/>
      <c r="X329" s="5"/>
      <c r="Y329" s="5"/>
      <c r="Z329" s="5"/>
      <c r="AA329" s="5"/>
      <c r="AB329" s="5"/>
      <c r="AC329" s="5"/>
      <c r="AD329" s="5"/>
      <c r="AE329" s="5"/>
    </row>
    <row r="330" spans="1:31" ht="60">
      <c r="A330" s="711"/>
      <c r="B330" s="711"/>
      <c r="C330" s="711"/>
      <c r="D330" s="711"/>
      <c r="E330" s="711"/>
      <c r="F330" s="711"/>
      <c r="G330" s="711"/>
      <c r="H330" s="711"/>
      <c r="I330" s="711"/>
      <c r="J330" s="711"/>
      <c r="K330" s="711"/>
      <c r="L330" s="711"/>
      <c r="M330" s="711"/>
      <c r="N330" s="10" t="str">
        <f>FINANC.!B48</f>
        <v>N/A</v>
      </c>
      <c r="O330" s="23" t="str">
        <f>FINANC.!C48</f>
        <v>Estados financieros mensuales (Estado situación financiera, Estado de resulatdos, Estados de cambios en el patrimonio, Notas a los Estados Financieros)</v>
      </c>
      <c r="P330" s="701">
        <f>FINANC.!V48</f>
        <v>1</v>
      </c>
      <c r="Q330" s="701">
        <f>FINANC.!V49</f>
        <v>0</v>
      </c>
      <c r="R330" s="10" t="str">
        <f>FINANC.!G48</f>
        <v>GIT Contabilidad</v>
      </c>
      <c r="S330" s="711"/>
      <c r="T330" s="11" t="s">
        <v>48</v>
      </c>
      <c r="U330" s="11" t="s">
        <v>29</v>
      </c>
      <c r="V330" s="5"/>
      <c r="W330" s="5"/>
      <c r="X330" s="5"/>
      <c r="Y330" s="5"/>
      <c r="Z330" s="5"/>
      <c r="AA330" s="5"/>
      <c r="AB330" s="5"/>
      <c r="AC330" s="5"/>
      <c r="AD330" s="5"/>
      <c r="AE330" s="5"/>
    </row>
    <row r="331" spans="1:31" ht="150">
      <c r="A331" s="711"/>
      <c r="B331" s="711"/>
      <c r="C331" s="711"/>
      <c r="D331" s="711"/>
      <c r="E331" s="711"/>
      <c r="F331" s="711"/>
      <c r="G331" s="711"/>
      <c r="H331" s="711"/>
      <c r="I331" s="711"/>
      <c r="J331" s="711"/>
      <c r="K331" s="711"/>
      <c r="L331" s="711"/>
      <c r="M331" s="711"/>
      <c r="N331" s="10" t="str">
        <f>FINANC.!B50</f>
        <v>N/A</v>
      </c>
      <c r="O331" s="23" t="str">
        <f>FINANC.!C50</f>
        <v>Estados financiaros trimestrales (Estado situación financiera, Estado de resultados, Estados de cambios en el patrimonio, Notas a los Estados Financieros, CGN2015_001_Saldos_Y_Movimientos_ConverGencia, CGN2015_002_Operaciones_Recíprocas_ConverGencia y CGN2016_001_Variaciones_Trimestrales_SiGnificativas)</v>
      </c>
      <c r="P331" s="701">
        <f>FINANC.!V50</f>
        <v>1</v>
      </c>
      <c r="Q331" s="701">
        <f>FINANC.!V51</f>
        <v>0</v>
      </c>
      <c r="R331" s="10" t="str">
        <f>FINANC.!G50</f>
        <v>GIT Contabilidad</v>
      </c>
      <c r="S331" s="711"/>
      <c r="T331" s="11" t="s">
        <v>28</v>
      </c>
      <c r="U331" s="11" t="s">
        <v>52</v>
      </c>
      <c r="V331" s="5"/>
      <c r="W331" s="5"/>
      <c r="X331" s="5"/>
      <c r="Y331" s="5"/>
      <c r="Z331" s="5"/>
      <c r="AA331" s="5"/>
      <c r="AB331" s="5"/>
      <c r="AC331" s="5"/>
      <c r="AD331" s="5"/>
      <c r="AE331" s="5"/>
    </row>
    <row r="332" spans="1:31">
      <c r="A332" s="711"/>
      <c r="B332" s="711"/>
      <c r="C332" s="711"/>
      <c r="D332" s="711"/>
      <c r="E332" s="711"/>
      <c r="F332" s="711"/>
      <c r="G332" s="711"/>
      <c r="H332" s="711"/>
      <c r="I332" s="711"/>
      <c r="J332" s="711"/>
      <c r="K332" s="711"/>
      <c r="L332" s="711"/>
      <c r="M332" s="711"/>
      <c r="N332" s="10" t="str">
        <f>FINANC.!B52</f>
        <v>N/A</v>
      </c>
      <c r="O332" s="23" t="str">
        <f>FINANC.!C52</f>
        <v>Certificación de los Estados Financieros</v>
      </c>
      <c r="P332" s="701">
        <f>FINANC.!V52</f>
        <v>1</v>
      </c>
      <c r="Q332" s="701">
        <f>FINANC.!V53</f>
        <v>0</v>
      </c>
      <c r="R332" s="10" t="str">
        <f>FINANC.!G52</f>
        <v>GIT Contabilidad</v>
      </c>
      <c r="S332" s="711"/>
      <c r="T332" s="11" t="s">
        <v>48</v>
      </c>
      <c r="U332" s="11" t="s">
        <v>29</v>
      </c>
      <c r="V332" s="5"/>
      <c r="W332" s="5"/>
      <c r="X332" s="5"/>
      <c r="Y332" s="5"/>
      <c r="Z332" s="5"/>
      <c r="AA332" s="5"/>
      <c r="AB332" s="5"/>
      <c r="AC332" s="5"/>
      <c r="AD332" s="5"/>
      <c r="AE332" s="5"/>
    </row>
    <row r="333" spans="1:31" ht="30">
      <c r="A333" s="711"/>
      <c r="B333" s="711"/>
      <c r="C333" s="711"/>
      <c r="D333" s="711"/>
      <c r="E333" s="711"/>
      <c r="F333" s="712"/>
      <c r="G333" s="712"/>
      <c r="H333" s="712"/>
      <c r="I333" s="712"/>
      <c r="J333" s="712"/>
      <c r="K333" s="712"/>
      <c r="L333" s="712"/>
      <c r="M333" s="712"/>
      <c r="N333" s="10" t="str">
        <f>FINANC.!B54</f>
        <v>N/A</v>
      </c>
      <c r="O333" s="23" t="str">
        <f>FINANC.!C54</f>
        <v>Publicación de los Estados Financieros en la páGina Web del IGAC</v>
      </c>
      <c r="P333" s="701">
        <f>FINANC.!V54</f>
        <v>1</v>
      </c>
      <c r="Q333" s="701">
        <f>FINANC.!V55</f>
        <v>0</v>
      </c>
      <c r="R333" s="10" t="str">
        <f>FINANC.!G54</f>
        <v>GIT Contabilidad</v>
      </c>
      <c r="S333" s="712"/>
      <c r="T333" s="11" t="s">
        <v>48</v>
      </c>
      <c r="U333" s="11" t="s">
        <v>29</v>
      </c>
      <c r="V333" s="5"/>
      <c r="W333" s="5"/>
      <c r="X333" s="5"/>
      <c r="Y333" s="5"/>
      <c r="Z333" s="5"/>
      <c r="AA333" s="5"/>
      <c r="AB333" s="5"/>
      <c r="AC333" s="5"/>
      <c r="AD333" s="5"/>
      <c r="AE333" s="5"/>
    </row>
    <row r="334" spans="1:31" ht="45">
      <c r="A334" s="711"/>
      <c r="B334" s="711"/>
      <c r="C334" s="711"/>
      <c r="D334" s="711"/>
      <c r="E334" s="711"/>
      <c r="F334" s="716" t="str">
        <f>FINANC.!A59</f>
        <v>ACTUALIZAR LOS MANUALES DE PROCEDIMIENTOS Y ARMONIZARLOS CON LOS DE LAS AREAS QUE SON FUENTE DE INFORMACIÓN PARA EL PROCESO GESTION FINANCIERA</v>
      </c>
      <c r="G334" s="715" t="str">
        <f>FINANC.!C59</f>
        <v>Porcentaje</v>
      </c>
      <c r="H334" s="714">
        <f>FINANC.!D59</f>
        <v>1</v>
      </c>
      <c r="I334" s="715" t="str">
        <f>FINANC.!E59</f>
        <v>Porcentaje de manuales actualizados después de revisión de pertinencia</v>
      </c>
      <c r="J334" s="715" t="str">
        <f>FINANC.!F59</f>
        <v>Oportunidad</v>
      </c>
      <c r="K334" s="715" t="str">
        <f>FINANC.!G59</f>
        <v>GIT Gestión Financiera</v>
      </c>
      <c r="L334" s="714">
        <f>FINANC.!V59</f>
        <v>1</v>
      </c>
      <c r="M334" s="714">
        <f>FINANC.!V60</f>
        <v>0</v>
      </c>
      <c r="N334" s="10" t="str">
        <f>FINANC.!B62</f>
        <v>N/A</v>
      </c>
      <c r="O334" s="23" t="str">
        <f>FINANC.!C62</f>
        <v>Revisión de manuales con el fin de verificar su pertinencia y ajuste a la última normatividad</v>
      </c>
      <c r="P334" s="701">
        <f>FINANC.!V62</f>
        <v>0.99999999999999989</v>
      </c>
      <c r="Q334" s="701">
        <f>FINANC.!V63</f>
        <v>0</v>
      </c>
      <c r="R334" s="10" t="str">
        <f>FINANC.!G62</f>
        <v>GIT Gestión Financiera</v>
      </c>
      <c r="S334" s="716" t="str">
        <f>FINANC.!B59</f>
        <v>Secretaría General</v>
      </c>
      <c r="T334" s="11" t="s">
        <v>28</v>
      </c>
      <c r="U334" s="11" t="s">
        <v>32</v>
      </c>
      <c r="V334" s="5"/>
      <c r="W334" s="5"/>
      <c r="X334" s="5"/>
      <c r="Y334" s="5"/>
      <c r="Z334" s="5"/>
      <c r="AA334" s="5"/>
      <c r="AB334" s="5"/>
      <c r="AC334" s="5"/>
      <c r="AD334" s="5"/>
      <c r="AE334" s="5"/>
    </row>
    <row r="335" spans="1:31" ht="30">
      <c r="A335" s="711"/>
      <c r="B335" s="711"/>
      <c r="C335" s="711"/>
      <c r="D335" s="711"/>
      <c r="E335" s="711"/>
      <c r="F335" s="712"/>
      <c r="G335" s="712"/>
      <c r="H335" s="712"/>
      <c r="I335" s="712"/>
      <c r="J335" s="712"/>
      <c r="K335" s="712"/>
      <c r="L335" s="712"/>
      <c r="M335" s="712"/>
      <c r="N335" s="10" t="str">
        <f>FINANC.!B64</f>
        <v>N/A</v>
      </c>
      <c r="O335" s="23" t="str">
        <f>FINANC.!C64</f>
        <v>Actualización de manuales de acuerdo a la verificación realizada previamente</v>
      </c>
      <c r="P335" s="701">
        <f>FINANC.!V64</f>
        <v>1</v>
      </c>
      <c r="Q335" s="701">
        <f>FINANC.!V65</f>
        <v>0</v>
      </c>
      <c r="R335" s="10" t="str">
        <f>FINANC.!G64</f>
        <v>GIT Gestión Financiera</v>
      </c>
      <c r="S335" s="712"/>
      <c r="T335" s="11" t="s">
        <v>31</v>
      </c>
      <c r="U335" s="11" t="s">
        <v>51</v>
      </c>
      <c r="V335" s="5"/>
      <c r="W335" s="5"/>
      <c r="X335" s="5"/>
      <c r="Y335" s="5"/>
      <c r="Z335" s="5"/>
      <c r="AA335" s="5"/>
      <c r="AB335" s="5"/>
      <c r="AC335" s="5"/>
      <c r="AD335" s="5"/>
      <c r="AE335" s="5"/>
    </row>
    <row r="336" spans="1:31" ht="30">
      <c r="A336" s="711"/>
      <c r="B336" s="711"/>
      <c r="C336" s="711"/>
      <c r="D336" s="711"/>
      <c r="E336" s="711"/>
      <c r="F336" s="716" t="str">
        <f>FINANC.!A75</f>
        <v>PAGOS DE LAS OBLIGACIONES CONTRAÍDAS POR EL INSTITUTO</v>
      </c>
      <c r="G336" s="715" t="str">
        <f>FINANC.!C75</f>
        <v>Porcentaje</v>
      </c>
      <c r="H336" s="714">
        <f>FINANC.!D75</f>
        <v>1</v>
      </c>
      <c r="I336" s="715" t="str">
        <f>FINANC.!E75</f>
        <v>Porcentaje de paGo de obliGaciones recibidas</v>
      </c>
      <c r="J336" s="715" t="str">
        <f>FINANC.!F75</f>
        <v>Oportunidad</v>
      </c>
      <c r="K336" s="715" t="str">
        <f>FINANC.!G75</f>
        <v>GIT Tesorería</v>
      </c>
      <c r="L336" s="714">
        <f>FINANC.!V75</f>
        <v>1</v>
      </c>
      <c r="M336" s="714">
        <f>FINANC.!V76</f>
        <v>0</v>
      </c>
      <c r="N336" s="10" t="str">
        <f>FINANC.!B78</f>
        <v>N/A</v>
      </c>
      <c r="O336" s="23" t="str">
        <f>FINANC.!C78</f>
        <v>Solicitar proGramación de PAC a ordenadores del Gasto del IGAC.</v>
      </c>
      <c r="P336" s="701">
        <f>FINANC.!V78</f>
        <v>1</v>
      </c>
      <c r="Q336" s="701">
        <f>FINANC.!V79</f>
        <v>0</v>
      </c>
      <c r="R336" s="10" t="str">
        <f>FINANC.!G78</f>
        <v>GIT Tesorería</v>
      </c>
      <c r="S336" s="716" t="str">
        <f>FINANC.!B75</f>
        <v>Secretaría General</v>
      </c>
      <c r="T336" s="11" t="s">
        <v>48</v>
      </c>
      <c r="U336" s="11" t="s">
        <v>29</v>
      </c>
      <c r="V336" s="5"/>
      <c r="W336" s="5"/>
      <c r="X336" s="5"/>
      <c r="Y336" s="5"/>
      <c r="Z336" s="5"/>
      <c r="AA336" s="5"/>
      <c r="AB336" s="5"/>
      <c r="AC336" s="5"/>
      <c r="AD336" s="5"/>
      <c r="AE336" s="5"/>
    </row>
    <row r="337" spans="1:31" ht="30">
      <c r="A337" s="711"/>
      <c r="B337" s="711"/>
      <c r="C337" s="711"/>
      <c r="D337" s="711"/>
      <c r="E337" s="711"/>
      <c r="F337" s="711"/>
      <c r="G337" s="711"/>
      <c r="H337" s="711"/>
      <c r="I337" s="711"/>
      <c r="J337" s="711"/>
      <c r="K337" s="711"/>
      <c r="L337" s="711"/>
      <c r="M337" s="711"/>
      <c r="N337" s="10" t="str">
        <f>FINANC.!B80</f>
        <v>N/A</v>
      </c>
      <c r="O337" s="23" t="str">
        <f>FINANC.!C80</f>
        <v>Consolidar el PAC y reGistrarlo en el SIIF Nación.</v>
      </c>
      <c r="P337" s="701">
        <f>FINANC.!V80</f>
        <v>1</v>
      </c>
      <c r="Q337" s="701">
        <f>FINANC.!V81</f>
        <v>0</v>
      </c>
      <c r="R337" s="10" t="str">
        <f>FINANC.!G80</f>
        <v>GIT Tesorería</v>
      </c>
      <c r="S337" s="711"/>
      <c r="T337" s="11" t="s">
        <v>48</v>
      </c>
      <c r="U337" s="11" t="s">
        <v>29</v>
      </c>
      <c r="V337" s="5"/>
      <c r="W337" s="5"/>
      <c r="X337" s="5"/>
      <c r="Y337" s="5"/>
      <c r="Z337" s="5"/>
      <c r="AA337" s="5"/>
      <c r="AB337" s="5"/>
      <c r="AC337" s="5"/>
      <c r="AD337" s="5"/>
      <c r="AE337" s="5"/>
    </row>
    <row r="338" spans="1:31" ht="30">
      <c r="A338" s="711"/>
      <c r="B338" s="711"/>
      <c r="C338" s="711"/>
      <c r="D338" s="711"/>
      <c r="E338" s="711"/>
      <c r="F338" s="711"/>
      <c r="G338" s="711"/>
      <c r="H338" s="711"/>
      <c r="I338" s="711"/>
      <c r="J338" s="711"/>
      <c r="K338" s="711"/>
      <c r="L338" s="711"/>
      <c r="M338" s="711"/>
      <c r="N338" s="10" t="str">
        <f>FINANC.!B82</f>
        <v>N/A</v>
      </c>
      <c r="O338" s="23" t="str">
        <f>FINANC.!C82</f>
        <v>Recibir las obliGaciones del GIT Contabilidad</v>
      </c>
      <c r="P338" s="701">
        <f>FINANC.!V82</f>
        <v>1</v>
      </c>
      <c r="Q338" s="701">
        <f>FINANC.!V83</f>
        <v>0</v>
      </c>
      <c r="R338" s="10" t="str">
        <f>FINANC.!G82</f>
        <v>GIT Tesorería</v>
      </c>
      <c r="S338" s="711"/>
      <c r="T338" s="11" t="s">
        <v>48</v>
      </c>
      <c r="U338" s="11" t="s">
        <v>29</v>
      </c>
      <c r="V338" s="5"/>
      <c r="W338" s="5"/>
      <c r="X338" s="5"/>
      <c r="Y338" s="5"/>
      <c r="Z338" s="5"/>
      <c r="AA338" s="5"/>
      <c r="AB338" s="5"/>
      <c r="AC338" s="5"/>
      <c r="AD338" s="5"/>
      <c r="AE338" s="5"/>
    </row>
    <row r="339" spans="1:31" ht="30">
      <c r="A339" s="712"/>
      <c r="B339" s="712"/>
      <c r="C339" s="712"/>
      <c r="D339" s="712"/>
      <c r="E339" s="712"/>
      <c r="F339" s="712"/>
      <c r="G339" s="712"/>
      <c r="H339" s="712"/>
      <c r="I339" s="712"/>
      <c r="J339" s="712"/>
      <c r="K339" s="712"/>
      <c r="L339" s="712"/>
      <c r="M339" s="712"/>
      <c r="N339" s="10" t="str">
        <f>FINANC.!B84</f>
        <v>N/A</v>
      </c>
      <c r="O339" s="23" t="str">
        <f>FINANC.!C84</f>
        <v>PaGar las obliGaciones recibidas de acuerdo a PAC disponible</v>
      </c>
      <c r="P339" s="701">
        <f>FINANC.!V84</f>
        <v>1</v>
      </c>
      <c r="Q339" s="701">
        <f>FINANC.!V85</f>
        <v>0</v>
      </c>
      <c r="R339" s="10" t="str">
        <f>FINANC.!G84</f>
        <v>GIT Tesorería</v>
      </c>
      <c r="S339" s="712"/>
      <c r="T339" s="11" t="s">
        <v>48</v>
      </c>
      <c r="U339" s="11" t="s">
        <v>29</v>
      </c>
      <c r="V339" s="5"/>
      <c r="W339" s="5"/>
      <c r="X339" s="5"/>
      <c r="Y339" s="5"/>
      <c r="Z339" s="5"/>
      <c r="AA339" s="5"/>
      <c r="AB339" s="5"/>
      <c r="AC339" s="5"/>
      <c r="AD339" s="5"/>
      <c r="AE339" s="5"/>
    </row>
    <row r="340" spans="1:31" ht="30">
      <c r="A340" s="722" t="str">
        <f>ADQUISIC.!F2</f>
        <v>GESTION ADQUISICIONES</v>
      </c>
      <c r="B340" s="716" t="str">
        <f>ADQUISIC.!C5</f>
        <v xml:space="preserve">Facilitar y promover el acceso a los trámites, servicios e información GeoGráfica que produce el Instituto, racionalizando y optimizando el uso de los recursos.
</v>
      </c>
      <c r="C340" s="716" t="str">
        <f>ADQUISIC.!L5</f>
        <v>Implementar, mantener y mejorar Sistemas de Gestión y Control en el contexto del Sistema de Gestión.</v>
      </c>
      <c r="D340" s="716" t="str">
        <f>ADQUISIC.!C7</f>
        <v>Gestión con valores para resultado</v>
      </c>
      <c r="E340" s="716" t="str">
        <f>ADQUISIC.!L7</f>
        <v>Política Planeación institucional -  Política Gestión presupuestal y eficiencia del Gasto público - Fortalecimiento orGanizacional y simplificación de procesos</v>
      </c>
      <c r="F340" s="716" t="str">
        <f>ADQUISIC.!A9</f>
        <v>Adelantar los procesos de contratación</v>
      </c>
      <c r="G340" s="715" t="str">
        <f>ADQUISIC.!C9</f>
        <v>UNIDAD</v>
      </c>
      <c r="H340" s="716">
        <f>ADQUISIC.!D9</f>
        <v>100</v>
      </c>
      <c r="I340" s="715" t="str">
        <f>ADQUISIC.!E9</f>
        <v>Porcentaje</v>
      </c>
      <c r="J340" s="715" t="str">
        <f>ADQUISIC.!F9</f>
        <v>GESTIÓN</v>
      </c>
      <c r="K340" s="716" t="str">
        <f>ADQUISIC.!G9</f>
        <v>GIT GESTION CONTRACTUAL</v>
      </c>
      <c r="L340" s="713">
        <f>ADQUISIC.!V9</f>
        <v>1.0000000000000002</v>
      </c>
      <c r="M340" s="713">
        <f>ADQUISIC.!V10</f>
        <v>0</v>
      </c>
      <c r="N340" s="10" t="str">
        <f>ADQUISIC.!B12</f>
        <v>Plan Anual de Adquisiciones</v>
      </c>
      <c r="O340" s="10" t="str">
        <f>ADQUISIC.!C12</f>
        <v>Consollidar y publicar el Plan Anual de Adquisiciones</v>
      </c>
      <c r="P340" s="701">
        <f>ADQUISIC.!V12</f>
        <v>1</v>
      </c>
      <c r="Q340" s="701">
        <f>ADQUISIC.!V13</f>
        <v>0</v>
      </c>
      <c r="R340" s="23" t="str">
        <f>ADQUISIC.!G12</f>
        <v>GIT GESTION CONTRACTUAL</v>
      </c>
      <c r="S340" s="716" t="str">
        <f>ADQUISIC.!B9</f>
        <v>GIT GESTION CONTRACTUAL</v>
      </c>
      <c r="T340" s="11" t="s">
        <v>48</v>
      </c>
      <c r="U340" s="11" t="s">
        <v>29</v>
      </c>
      <c r="V340" s="5"/>
      <c r="W340" s="5"/>
      <c r="X340" s="5"/>
      <c r="Y340" s="5"/>
      <c r="Z340" s="5"/>
      <c r="AA340" s="5"/>
      <c r="AB340" s="5"/>
      <c r="AC340" s="5"/>
      <c r="AD340" s="5"/>
      <c r="AE340" s="5"/>
    </row>
    <row r="341" spans="1:31" ht="45">
      <c r="A341" s="711"/>
      <c r="B341" s="711"/>
      <c r="C341" s="711"/>
      <c r="D341" s="711"/>
      <c r="E341" s="711"/>
      <c r="F341" s="711"/>
      <c r="G341" s="711"/>
      <c r="H341" s="711"/>
      <c r="I341" s="711"/>
      <c r="J341" s="711"/>
      <c r="K341" s="711"/>
      <c r="L341" s="711"/>
      <c r="M341" s="711"/>
      <c r="N341" s="10" t="str">
        <f>ADQUISIC.!B14</f>
        <v>Plan Anual de Adquisiciones</v>
      </c>
      <c r="O341" s="10" t="str">
        <f>ADQUISIC.!C14</f>
        <v>Elaborar en la plataforma del SECOP II,  los procesos de contratación por diferentes modalidades</v>
      </c>
      <c r="P341" s="701">
        <f>ADQUISIC.!V14</f>
        <v>0.99999999999999989</v>
      </c>
      <c r="Q341" s="701">
        <f>ADQUISIC.!V15</f>
        <v>0</v>
      </c>
      <c r="R341" s="23" t="str">
        <f>ADQUISIC.!G14</f>
        <v>GIT GESTION CONTRACTUAL</v>
      </c>
      <c r="S341" s="711"/>
      <c r="T341" s="11" t="s">
        <v>48</v>
      </c>
      <c r="U341" s="11" t="s">
        <v>29</v>
      </c>
      <c r="V341" s="5"/>
      <c r="W341" s="5"/>
      <c r="X341" s="5"/>
      <c r="Y341" s="5"/>
      <c r="Z341" s="5"/>
      <c r="AA341" s="5"/>
      <c r="AB341" s="5"/>
      <c r="AC341" s="5"/>
      <c r="AD341" s="5"/>
      <c r="AE341" s="5"/>
    </row>
    <row r="342" spans="1:31" ht="45">
      <c r="A342" s="711"/>
      <c r="B342" s="711"/>
      <c r="C342" s="711"/>
      <c r="D342" s="711"/>
      <c r="E342" s="711"/>
      <c r="F342" s="711"/>
      <c r="G342" s="711"/>
      <c r="H342" s="711"/>
      <c r="I342" s="711"/>
      <c r="J342" s="711"/>
      <c r="K342" s="711"/>
      <c r="L342" s="711"/>
      <c r="M342" s="711"/>
      <c r="N342" s="10" t="str">
        <f>ADQUISIC.!B16</f>
        <v>Plan Anual de Adquisiciones</v>
      </c>
      <c r="O342" s="10" t="str">
        <f>ADQUISIC.!C16</f>
        <v>Optimizar el uso de la plataforma del SECOP II, en la Gestión contractual del Instituto.</v>
      </c>
      <c r="P342" s="701">
        <f>ADQUISIC.!V16</f>
        <v>0.99999999999999989</v>
      </c>
      <c r="Q342" s="701">
        <f>ADQUISIC.!V17</f>
        <v>0</v>
      </c>
      <c r="R342" s="23" t="str">
        <f>ADQUISIC.!G16</f>
        <v>GIT GESTION CONTRACTUAL</v>
      </c>
      <c r="S342" s="711"/>
      <c r="T342" s="11" t="s">
        <v>31</v>
      </c>
      <c r="U342" s="11" t="s">
        <v>29</v>
      </c>
      <c r="V342" s="5"/>
      <c r="W342" s="5"/>
      <c r="X342" s="5"/>
      <c r="Y342" s="5"/>
      <c r="Z342" s="5"/>
      <c r="AA342" s="5"/>
      <c r="AB342" s="5"/>
      <c r="AC342" s="5"/>
      <c r="AD342" s="5"/>
      <c r="AE342" s="5"/>
    </row>
    <row r="343" spans="1:31" ht="30">
      <c r="A343" s="711"/>
      <c r="B343" s="711"/>
      <c r="C343" s="711"/>
      <c r="D343" s="711"/>
      <c r="E343" s="711"/>
      <c r="F343" s="712"/>
      <c r="G343" s="712"/>
      <c r="H343" s="712"/>
      <c r="I343" s="712"/>
      <c r="J343" s="712"/>
      <c r="K343" s="712"/>
      <c r="L343" s="712"/>
      <c r="M343" s="712"/>
      <c r="N343" s="10" t="str">
        <f>ADQUISIC.!B18</f>
        <v>Plan Anual de Adquisiciones</v>
      </c>
      <c r="O343" s="10" t="str">
        <f>ADQUISIC.!C18</f>
        <v>Documentos y procesos de contratación de la Banca Multilateral</v>
      </c>
      <c r="P343" s="701">
        <f>ADQUISIC.!V18</f>
        <v>1</v>
      </c>
      <c r="Q343" s="701">
        <f>ADQUISIC.!V19</f>
        <v>0</v>
      </c>
      <c r="R343" s="23" t="str">
        <f>ADQUISIC.!G18</f>
        <v>GIT GESTION CONTRACTUAL</v>
      </c>
      <c r="S343" s="712"/>
      <c r="T343" s="11" t="s">
        <v>30</v>
      </c>
      <c r="U343" s="11" t="s">
        <v>29</v>
      </c>
      <c r="V343" s="5"/>
      <c r="W343" s="5"/>
      <c r="X343" s="5"/>
      <c r="Y343" s="5"/>
      <c r="Z343" s="5"/>
      <c r="AA343" s="5"/>
      <c r="AB343" s="5"/>
      <c r="AC343" s="5"/>
      <c r="AD343" s="5"/>
      <c r="AE343" s="5"/>
    </row>
    <row r="344" spans="1:31" ht="30">
      <c r="A344" s="711"/>
      <c r="B344" s="711"/>
      <c r="C344" s="711"/>
      <c r="D344" s="711"/>
      <c r="E344" s="711"/>
      <c r="F344" s="716" t="str">
        <f>ADQUISIC.!A25</f>
        <v xml:space="preserve">Automatizar el manejo de bienes de consumo y devolutivos </v>
      </c>
      <c r="G344" s="715" t="str">
        <f>ADQUISIC.!C25</f>
        <v>UNIDAD</v>
      </c>
      <c r="H344" s="716">
        <f>ADQUISIC.!D25</f>
        <v>100</v>
      </c>
      <c r="I344" s="715" t="str">
        <f>ADQUISIC.!E25</f>
        <v>Porcentaje</v>
      </c>
      <c r="J344" s="715" t="str">
        <f>ADQUISIC.!F25</f>
        <v>GESTIÓN</v>
      </c>
      <c r="K344" s="716" t="str">
        <f>ADQUISIC.!G25</f>
        <v>GIT GESTION CONTRACTUAL</v>
      </c>
      <c r="L344" s="713">
        <f>ADQUISIC.!V25</f>
        <v>1</v>
      </c>
      <c r="M344" s="713">
        <f>ADQUISIC.!V26</f>
        <v>0</v>
      </c>
      <c r="N344" s="10" t="str">
        <f>ADQUISIC.!B28</f>
        <v>N/A</v>
      </c>
      <c r="O344" s="10" t="str">
        <f>ADQUISIC.!C28</f>
        <v>Actualización y mantenimento del módulo ERP (SAE y SAI).</v>
      </c>
      <c r="P344" s="701">
        <f>ADQUISIC.!V28</f>
        <v>1</v>
      </c>
      <c r="Q344" s="701">
        <f>ADQUISIC.!V29</f>
        <v>0</v>
      </c>
      <c r="R344" s="23" t="str">
        <f>ADQUISIC.!G28</f>
        <v>GIT GESTION CONTRACTUAL</v>
      </c>
      <c r="S344" s="716" t="str">
        <f>ADQUISIC.!B25</f>
        <v>GIT GESTION CONTRACTUAL</v>
      </c>
      <c r="T344" s="11" t="s">
        <v>31</v>
      </c>
      <c r="U344" s="11" t="s">
        <v>52</v>
      </c>
      <c r="V344" s="5"/>
      <c r="W344" s="5"/>
      <c r="X344" s="5"/>
      <c r="Y344" s="5"/>
      <c r="Z344" s="5"/>
      <c r="AA344" s="5"/>
      <c r="AB344" s="5"/>
      <c r="AC344" s="5"/>
      <c r="AD344" s="5"/>
      <c r="AE344" s="5"/>
    </row>
    <row r="345" spans="1:31" ht="30">
      <c r="A345" s="711"/>
      <c r="B345" s="711"/>
      <c r="C345" s="711"/>
      <c r="D345" s="711"/>
      <c r="E345" s="711"/>
      <c r="F345" s="711"/>
      <c r="G345" s="711"/>
      <c r="H345" s="711"/>
      <c r="I345" s="711"/>
      <c r="J345" s="711"/>
      <c r="K345" s="711"/>
      <c r="L345" s="711"/>
      <c r="M345" s="711"/>
      <c r="N345" s="10" t="str">
        <f>ADQUISIC.!B30</f>
        <v>N/A</v>
      </c>
      <c r="O345" s="10" t="str">
        <f>ADQUISIC.!C30</f>
        <v>Depuración de Inventarios, Propiedad, Planta y Equipo (apoyo a las NICSP)</v>
      </c>
      <c r="P345" s="701">
        <f>ADQUISIC.!V30</f>
        <v>1</v>
      </c>
      <c r="Q345" s="701">
        <f>ADQUISIC.!V31</f>
        <v>0</v>
      </c>
      <c r="R345" s="23" t="str">
        <f>ADQUISIC.!G30</f>
        <v>GIT GESTION CONTRACTUAL</v>
      </c>
      <c r="S345" s="711"/>
      <c r="T345" s="11" t="s">
        <v>31</v>
      </c>
      <c r="U345" s="11" t="s">
        <v>50</v>
      </c>
      <c r="V345" s="5"/>
      <c r="W345" s="5"/>
      <c r="X345" s="5"/>
      <c r="Y345" s="5"/>
      <c r="Z345" s="5"/>
      <c r="AA345" s="5"/>
      <c r="AB345" s="5"/>
      <c r="AC345" s="5"/>
      <c r="AD345" s="5"/>
      <c r="AE345" s="5"/>
    </row>
    <row r="346" spans="1:31" ht="30">
      <c r="A346" s="711"/>
      <c r="B346" s="711"/>
      <c r="C346" s="711"/>
      <c r="D346" s="711"/>
      <c r="E346" s="711"/>
      <c r="F346" s="712"/>
      <c r="G346" s="712"/>
      <c r="H346" s="712"/>
      <c r="I346" s="712"/>
      <c r="J346" s="712"/>
      <c r="K346" s="712"/>
      <c r="L346" s="712"/>
      <c r="M346" s="712"/>
      <c r="N346" s="10" t="str">
        <f>ADQUISIC.!B32</f>
        <v>N/A</v>
      </c>
      <c r="O346" s="10" t="str">
        <f>ADQUISIC.!C32</f>
        <v>Custodiar y controlar el inGreso y salida de elementos</v>
      </c>
      <c r="P346" s="701">
        <f>ADQUISIC.!V32</f>
        <v>0.99999999999999989</v>
      </c>
      <c r="Q346" s="701">
        <f>ADQUISIC.!V33</f>
        <v>0</v>
      </c>
      <c r="R346" s="23" t="str">
        <f>ADQUISIC.!G32</f>
        <v>GIT GESTION CONTRACTUAL</v>
      </c>
      <c r="S346" s="712"/>
      <c r="T346" s="11" t="s">
        <v>48</v>
      </c>
      <c r="U346" s="11" t="s">
        <v>29</v>
      </c>
      <c r="V346" s="5"/>
      <c r="W346" s="5"/>
      <c r="X346" s="5"/>
      <c r="Y346" s="5"/>
      <c r="Z346" s="5"/>
      <c r="AA346" s="5"/>
      <c r="AB346" s="5"/>
      <c r="AC346" s="5"/>
      <c r="AD346" s="5"/>
      <c r="AE346" s="5"/>
    </row>
    <row r="347" spans="1:31" ht="30">
      <c r="A347" s="711"/>
      <c r="B347" s="711"/>
      <c r="C347" s="711"/>
      <c r="D347" s="711"/>
      <c r="E347" s="711"/>
      <c r="F347" s="716" t="str">
        <f>ADQUISIC.!A41</f>
        <v>Actualizar los manuales de Contratacion y supervisión</v>
      </c>
      <c r="G347" s="715" t="str">
        <f>ADQUISIC.!C41</f>
        <v>UNIDAD</v>
      </c>
      <c r="H347" s="716">
        <f>ADQUISIC.!D41</f>
        <v>100</v>
      </c>
      <c r="I347" s="715" t="str">
        <f>ADQUISIC.!E41</f>
        <v>Porcentaje</v>
      </c>
      <c r="J347" s="715" t="str">
        <f>ADQUISIC.!F41</f>
        <v>GESTIÓN</v>
      </c>
      <c r="K347" s="716" t="str">
        <f>ADQUISIC.!G41</f>
        <v>GIT GESTION CONTRACTUAL</v>
      </c>
      <c r="L347" s="713">
        <f>ADQUISIC.!V41</f>
        <v>1</v>
      </c>
      <c r="M347" s="713">
        <f>ADQUISIC.!V42</f>
        <v>0</v>
      </c>
      <c r="N347" s="10" t="str">
        <f>ADQUISIC.!B44</f>
        <v>N/A</v>
      </c>
      <c r="O347" s="10" t="str">
        <f>ADQUISIC.!C44</f>
        <v>Revisión y actualización del Manual de Contratación</v>
      </c>
      <c r="P347" s="701">
        <f>ADQUISIC.!V44</f>
        <v>1</v>
      </c>
      <c r="Q347" s="701">
        <f>ADQUISIC.!V45</f>
        <v>0</v>
      </c>
      <c r="R347" s="23" t="str">
        <f>ADQUISIC.!G44</f>
        <v>GIT GESTION CONTRACTUAL</v>
      </c>
      <c r="S347" s="716" t="str">
        <f>ADQUISIC.!B41</f>
        <v>GIT GESTION CONTRACTUAL</v>
      </c>
      <c r="T347" s="11" t="s">
        <v>49</v>
      </c>
      <c r="U347" s="11" t="s">
        <v>34</v>
      </c>
      <c r="V347" s="5"/>
      <c r="W347" s="5"/>
      <c r="X347" s="5"/>
      <c r="Y347" s="5"/>
      <c r="Z347" s="5"/>
      <c r="AA347" s="5"/>
      <c r="AB347" s="5"/>
      <c r="AC347" s="5"/>
      <c r="AD347" s="5"/>
      <c r="AE347" s="5"/>
    </row>
    <row r="348" spans="1:31" ht="30">
      <c r="A348" s="711"/>
      <c r="B348" s="711"/>
      <c r="C348" s="711"/>
      <c r="D348" s="711"/>
      <c r="E348" s="711"/>
      <c r="F348" s="711"/>
      <c r="G348" s="711"/>
      <c r="H348" s="711"/>
      <c r="I348" s="711"/>
      <c r="J348" s="711"/>
      <c r="K348" s="711"/>
      <c r="L348" s="711"/>
      <c r="M348" s="711"/>
      <c r="N348" s="10" t="str">
        <f>ADQUISIC.!B46</f>
        <v>N/A</v>
      </c>
      <c r="O348" s="10" t="str">
        <f>ADQUISIC.!C46</f>
        <v>Revisión y actualización del Manual de Supervisión e Interventoría</v>
      </c>
      <c r="P348" s="701">
        <f>ADQUISIC.!V46</f>
        <v>1</v>
      </c>
      <c r="Q348" s="701">
        <f>ADQUISIC.!V47</f>
        <v>0</v>
      </c>
      <c r="R348" s="23" t="str">
        <f>ADQUISIC.!G46</f>
        <v>GIT GESTION CONTRACTUAL</v>
      </c>
      <c r="S348" s="711"/>
      <c r="T348" s="11" t="s">
        <v>49</v>
      </c>
      <c r="U348" s="11" t="s">
        <v>34</v>
      </c>
      <c r="V348" s="5"/>
      <c r="W348" s="5"/>
      <c r="X348" s="5"/>
      <c r="Y348" s="5"/>
      <c r="Z348" s="5"/>
      <c r="AA348" s="5"/>
      <c r="AB348" s="5"/>
      <c r="AC348" s="5"/>
      <c r="AD348" s="5"/>
      <c r="AE348" s="5"/>
    </row>
    <row r="349" spans="1:31" ht="30">
      <c r="A349" s="712"/>
      <c r="B349" s="712"/>
      <c r="C349" s="712"/>
      <c r="D349" s="712"/>
      <c r="E349" s="712"/>
      <c r="F349" s="712"/>
      <c r="G349" s="712"/>
      <c r="H349" s="712"/>
      <c r="I349" s="712"/>
      <c r="J349" s="712"/>
      <c r="K349" s="712"/>
      <c r="L349" s="712"/>
      <c r="M349" s="712"/>
      <c r="N349" s="10" t="str">
        <f>ADQUISIC.!B48</f>
        <v>N/A</v>
      </c>
      <c r="O349" s="10" t="str">
        <f>ADQUISIC.!C48</f>
        <v xml:space="preserve">Socializacion de los Manuales </v>
      </c>
      <c r="P349" s="701">
        <f>ADQUISIC.!V48</f>
        <v>1</v>
      </c>
      <c r="Q349" s="701">
        <f>ADQUISIC.!V49</f>
        <v>0</v>
      </c>
      <c r="R349" s="23" t="str">
        <f>ADQUISIC.!G48</f>
        <v>GIT GESTION CONTRACTUAL</v>
      </c>
      <c r="S349" s="712"/>
      <c r="T349" s="11" t="s">
        <v>34</v>
      </c>
      <c r="U349" s="11" t="s">
        <v>36</v>
      </c>
      <c r="V349" s="5"/>
      <c r="W349" s="5"/>
      <c r="X349" s="5"/>
      <c r="Y349" s="5"/>
      <c r="Z349" s="5"/>
      <c r="AA349" s="5"/>
      <c r="AB349" s="5"/>
      <c r="AC349" s="5"/>
      <c r="AD349" s="5"/>
      <c r="AE349" s="5"/>
    </row>
    <row r="350" spans="1:31" ht="210">
      <c r="A350" s="722" t="str">
        <f>'S ADMINIST'!F2</f>
        <v>GESTION SERVICIOS ADMINISTRATIVOS</v>
      </c>
      <c r="B350" s="716" t="str">
        <f>'S ADMINIST'!C5</f>
        <v>Facilitar y promover el acceso a los trámites, servicios e información geográfica que produce el Instituto, racionalizando y optimizando el uso de los recursos.</v>
      </c>
      <c r="C350" s="716" t="str">
        <f>'S ADMINIST'!L5</f>
        <v>Implementar, mantener y mejorar Sistemas de Gestión y Control en el contexto del Sistema de Gestión.</v>
      </c>
      <c r="D350" s="716" t="str">
        <f>'S ADMINIST'!C7</f>
        <v>Gestión con valores para resultados</v>
      </c>
      <c r="E350" s="716" t="str">
        <f>'S ADMINIST'!L7</f>
        <v xml:space="preserve">
Política Planeación institucional
Política Gestión presupuestal y eficiencia del gasto público
Fortalecimiento organizacional y simplificación de procesos</v>
      </c>
      <c r="F350" s="716" t="str">
        <f>'S ADMINIST'!A9</f>
        <v>Sistema de Gestión Ambiental mantenido bajo la NTC ISO 14001, versión 2015.</v>
      </c>
      <c r="G350" s="10" t="str">
        <f>'S ADMINIST'!C9</f>
        <v>Porcentaje</v>
      </c>
      <c r="H350" s="23" t="str">
        <f>'S ADMINIST'!D9</f>
        <v>100%
Sistema de Gestión Ambiental mantenido bajo la NTC ISO 14001, versión 2015 mantenido en un 100%</v>
      </c>
      <c r="I350" s="10" t="str">
        <f>'S ADMINIST'!E9</f>
        <v>Nombre: Seguimiento al Sistema de Gestión Ambiental a nivel nacional
Fórmula: Actividades ejecutadas POA
 / actividades planeadas POA</v>
      </c>
      <c r="J350" s="10" t="str">
        <f>'S ADMINIST'!F9</f>
        <v>Eficacia</v>
      </c>
      <c r="K350" s="10" t="str">
        <f>'S ADMINIST'!G9</f>
        <v>Miguel Àngel Olarte Reyes</v>
      </c>
      <c r="L350" s="701">
        <f>'S ADMINIST'!V9</f>
        <v>1.0000000000000002</v>
      </c>
      <c r="M350" s="701">
        <f>'S ADMINIST'!V10</f>
        <v>0</v>
      </c>
      <c r="N350" s="715" t="str">
        <f>'S ADMINIST'!B26</f>
        <v>N/A</v>
      </c>
      <c r="O350" s="715" t="str">
        <f>'S ADMINIST'!C26</f>
        <v>Revisar y actualizar la documentación del SGA</v>
      </c>
      <c r="P350" s="713">
        <f>'S ADMINIST'!V26</f>
        <v>1</v>
      </c>
      <c r="Q350" s="713">
        <f>'S ADMINIST'!V27</f>
        <v>0</v>
      </c>
      <c r="R350" s="715" t="str">
        <f>'S ADMINIST'!G26</f>
        <v>Miguel Àngel Olarte Reyes</v>
      </c>
      <c r="S350" s="716" t="str">
        <f>'S ADMINIST'!B9</f>
        <v>Servicios Administrativos</v>
      </c>
      <c r="T350" s="716" t="s">
        <v>31</v>
      </c>
      <c r="U350" s="716" t="s">
        <v>32</v>
      </c>
      <c r="V350" s="5"/>
      <c r="W350" s="5"/>
      <c r="X350" s="5"/>
      <c r="Y350" s="5"/>
      <c r="Z350" s="5"/>
      <c r="AA350" s="5"/>
      <c r="AB350" s="5"/>
      <c r="AC350" s="5"/>
      <c r="AD350" s="5"/>
      <c r="AE350" s="5"/>
    </row>
    <row r="351" spans="1:31" ht="270">
      <c r="A351" s="711"/>
      <c r="B351" s="711"/>
      <c r="C351" s="711"/>
      <c r="D351" s="711"/>
      <c r="E351" s="711"/>
      <c r="F351" s="711"/>
      <c r="G351" s="10" t="str">
        <f>'S ADMINIST'!C11</f>
        <v>Kw</v>
      </c>
      <c r="H351" s="154" t="str">
        <f>'S ADMINIST'!D11</f>
        <v xml:space="preserve">150.289
Mantener el consumo promedio mensual por debajo de 150.289 kW/h para la Sede Central. </v>
      </c>
      <c r="I351" s="10" t="str">
        <f>'S ADMINIST'!E11</f>
        <v>Nombre: Consumo de energía (Kw/h) de Sede Central
Fórmula: Sumatoria kW/h consumidos mensualmente en Sede Central / Número de meses facturados al momento de reporte</v>
      </c>
      <c r="J351" s="10" t="str">
        <f>'S ADMINIST'!F11</f>
        <v>Efectividad</v>
      </c>
      <c r="K351" s="10" t="str">
        <f>'S ADMINIST'!G11</f>
        <v>Miguel Àngel Olarte Reyes</v>
      </c>
      <c r="L351" s="154">
        <f>'S ADMINIST'!V11</f>
        <v>1</v>
      </c>
      <c r="M351" s="154">
        <f>'S ADMINIST'!V12</f>
        <v>0</v>
      </c>
      <c r="N351" s="712"/>
      <c r="O351" s="712"/>
      <c r="P351" s="712"/>
      <c r="Q351" s="712"/>
      <c r="R351" s="712"/>
      <c r="S351" s="711"/>
      <c r="T351" s="712"/>
      <c r="U351" s="712"/>
      <c r="V351" s="5"/>
      <c r="W351" s="5"/>
      <c r="X351" s="5"/>
      <c r="Y351" s="5"/>
      <c r="Z351" s="5"/>
      <c r="AA351" s="5"/>
      <c r="AB351" s="5"/>
      <c r="AC351" s="5"/>
      <c r="AD351" s="5"/>
      <c r="AE351" s="5"/>
    </row>
    <row r="352" spans="1:31" ht="375">
      <c r="A352" s="711"/>
      <c r="B352" s="711"/>
      <c r="C352" s="711"/>
      <c r="D352" s="711"/>
      <c r="E352" s="711"/>
      <c r="F352" s="711"/>
      <c r="G352" s="10" t="str">
        <f>'S ADMINIST'!C13</f>
        <v>Porcentaje</v>
      </c>
      <c r="H352" s="23" t="str">
        <f>'S ADMINIST'!D13</f>
        <v>80%
Lograr que mínimo el 80%  de los evaluados obtengan una calificación mayor o igual al 80% de la evaluación  de conocimientos de buenas prácticas del SGA a nivel nacional</v>
      </c>
      <c r="I352" s="10" t="str">
        <f>'S ADMINIST'!E13</f>
        <v xml:space="preserve">Nombre: Porcentaje de personas que obtuvieron calificación superior o igual al 80% en la evaluación de conocimiento de buenas prácticas del SGA a nivel nacional.
Fórmula: Cantidad de personas con calificación superior o igual al 80% / Cantidad de personas evaluadas * 100 </v>
      </c>
      <c r="J352" s="10" t="str">
        <f>'S ADMINIST'!F13</f>
        <v>Efectividad</v>
      </c>
      <c r="K352" s="10" t="str">
        <f>'S ADMINIST'!G13</f>
        <v>Miguel Àngel Olarte Reyes</v>
      </c>
      <c r="L352" s="701">
        <f>'S ADMINIST'!V13</f>
        <v>1</v>
      </c>
      <c r="M352" s="701">
        <f>'S ADMINIST'!V14</f>
        <v>0</v>
      </c>
      <c r="N352" s="715" t="str">
        <f>'S ADMINIST'!B28</f>
        <v>N/A</v>
      </c>
      <c r="O352" s="715" t="str">
        <f>'S ADMINIST'!C28</f>
        <v>Revisar y actualizar las matrices de aspectos e impactos ambientales y de normatividad legal ambiental.</v>
      </c>
      <c r="P352" s="713">
        <f>'S ADMINIST'!V28</f>
        <v>1</v>
      </c>
      <c r="Q352" s="713">
        <f>'S ADMINIST'!V29</f>
        <v>0</v>
      </c>
      <c r="R352" s="715" t="str">
        <f>'S ADMINIST'!G28</f>
        <v>Miguel Àngel Olarte Reyes</v>
      </c>
      <c r="S352" s="711"/>
      <c r="T352" s="716" t="s">
        <v>31</v>
      </c>
      <c r="U352" s="716" t="s">
        <v>50</v>
      </c>
      <c r="V352" s="5"/>
      <c r="W352" s="5"/>
      <c r="X352" s="5"/>
      <c r="Y352" s="5"/>
      <c r="Z352" s="5"/>
      <c r="AA352" s="5"/>
      <c r="AB352" s="5"/>
      <c r="AC352" s="5"/>
      <c r="AD352" s="5"/>
      <c r="AE352" s="5"/>
    </row>
    <row r="353" spans="1:31" ht="255">
      <c r="A353" s="711"/>
      <c r="B353" s="711"/>
      <c r="C353" s="711"/>
      <c r="D353" s="711"/>
      <c r="E353" s="711"/>
      <c r="F353" s="711"/>
      <c r="G353" s="10" t="str">
        <f>'S ADMINIST'!C15</f>
        <v>Porcentaje</v>
      </c>
      <c r="H353" s="23" t="str">
        <f>'S ADMINIST'!D15</f>
        <v xml:space="preserve">100% 
Incluir en mínimo 100% de los contratos con mayor impacto ambiental celebrados por el IGAC los criterios ambientales aplicables. </v>
      </c>
      <c r="I353" s="10" t="str">
        <f>'S ADMINIST'!E15</f>
        <v xml:space="preserve">Nombre: Responsabilidad ambiental contractual.
Fórmula: Número de contratos del IGAC con responsabilidad ambiental / Número de contratos de mayor impacto ambiental * 100 </v>
      </c>
      <c r="J353" s="10" t="str">
        <f>'S ADMINIST'!F15</f>
        <v>Efectividad</v>
      </c>
      <c r="K353" s="10" t="str">
        <f>'S ADMINIST'!G15</f>
        <v>Miguel Àngel Olarte Reyes</v>
      </c>
      <c r="L353" s="701">
        <f>'S ADMINIST'!V15</f>
        <v>1</v>
      </c>
      <c r="M353" s="701">
        <f>'S ADMINIST'!V16</f>
        <v>0</v>
      </c>
      <c r="N353" s="712"/>
      <c r="O353" s="712"/>
      <c r="P353" s="712"/>
      <c r="Q353" s="712"/>
      <c r="R353" s="712"/>
      <c r="S353" s="711"/>
      <c r="T353" s="712"/>
      <c r="U353" s="712"/>
      <c r="V353" s="5"/>
      <c r="W353" s="5"/>
      <c r="X353" s="5"/>
      <c r="Y353" s="5"/>
      <c r="Z353" s="5"/>
      <c r="AA353" s="5"/>
      <c r="AB353" s="5"/>
      <c r="AC353" s="5"/>
      <c r="AD353" s="5"/>
      <c r="AE353" s="5"/>
    </row>
    <row r="354" spans="1:31" ht="225">
      <c r="A354" s="711"/>
      <c r="B354" s="711"/>
      <c r="C354" s="711"/>
      <c r="D354" s="711"/>
      <c r="E354" s="711"/>
      <c r="F354" s="711"/>
      <c r="G354" s="10" t="str">
        <f>'S ADMINIST'!C17</f>
        <v>M3</v>
      </c>
      <c r="H354" s="161" t="str">
        <f>'S ADMINIST'!D17</f>
        <v>1356,20
Mantener el consumo promedio bimestral por debajo de 1356,20 m³ para la Sede Central.</v>
      </c>
      <c r="I354" s="10" t="str">
        <f>'S ADMINIST'!E17</f>
        <v xml:space="preserve">Nombre: Consumo de agua (m3) Sede Central
Fórmula: Promedio de Consumo de agua (m3) en sede central / número de meses facturados al momento de reporte </v>
      </c>
      <c r="J354" s="10" t="str">
        <f>'S ADMINIST'!F17</f>
        <v>Efectividad</v>
      </c>
      <c r="K354" s="10" t="str">
        <f>'S ADMINIST'!G17</f>
        <v>Miguel Àngel Olarte Reyes</v>
      </c>
      <c r="L354" s="161">
        <f>'S ADMINIST'!V17</f>
        <v>1</v>
      </c>
      <c r="M354" s="161">
        <f>'S ADMINIST'!V18</f>
        <v>0</v>
      </c>
      <c r="N354" s="715" t="str">
        <f>'S ADMINIST'!B30</f>
        <v>N/A</v>
      </c>
      <c r="O354" s="715" t="str">
        <f>'S ADMINIST'!C30</f>
        <v>Realizar seguimiento al cumplimiento legal ambiental a nivel nacional</v>
      </c>
      <c r="P354" s="713">
        <f>'S ADMINIST'!V30</f>
        <v>1</v>
      </c>
      <c r="Q354" s="713">
        <f>'S ADMINIST'!V31</f>
        <v>0</v>
      </c>
      <c r="R354" s="715" t="str">
        <f>'S ADMINIST'!G30</f>
        <v>Miguel Àngel Olarte Reyes</v>
      </c>
      <c r="S354" s="711"/>
      <c r="T354" s="716" t="s">
        <v>31</v>
      </c>
      <c r="U354" s="716" t="s">
        <v>29</v>
      </c>
      <c r="V354" s="5"/>
      <c r="W354" s="5"/>
      <c r="X354" s="5"/>
      <c r="Y354" s="5"/>
      <c r="Z354" s="5"/>
      <c r="AA354" s="5"/>
      <c r="AB354" s="5"/>
      <c r="AC354" s="5"/>
      <c r="AD354" s="5"/>
      <c r="AE354" s="5"/>
    </row>
    <row r="355" spans="1:31" ht="300">
      <c r="A355" s="711"/>
      <c r="B355" s="711"/>
      <c r="C355" s="711"/>
      <c r="D355" s="711"/>
      <c r="E355" s="711"/>
      <c r="F355" s="711"/>
      <c r="G355" s="10" t="str">
        <f>'S ADMINIST'!C19</f>
        <v>Árboles</v>
      </c>
      <c r="H355" s="10" t="str">
        <f>'S ADMINIST'!D19</f>
        <v>50
Compensar la huella del Carbono del IGAC a partir de evitar la tala de un equivalente a 50 árboles; mediante la gestión de material reciclable (papel, cartón) y difusión de información por medios electrónicos a nivel nacional</v>
      </c>
      <c r="I355" s="10" t="str">
        <f>'S ADMINIST'!E19</f>
        <v xml:space="preserve">
Nombre: Equivalente de árboles dejados de talar por la gestión del material reciclable a nivel nacional .
Fórmula: Toneladas de papel y cartón gestionado / 0,368 </v>
      </c>
      <c r="J355" s="10" t="str">
        <f>'S ADMINIST'!F19</f>
        <v>Efectividad</v>
      </c>
      <c r="K355" s="10" t="str">
        <f>'S ADMINIST'!G19</f>
        <v>Miguel Àngel Olarte Reyes</v>
      </c>
      <c r="L355" s="701">
        <f>'S ADMINIST'!V19</f>
        <v>1</v>
      </c>
      <c r="M355" s="701">
        <f>'S ADMINIST'!V20</f>
        <v>0</v>
      </c>
      <c r="N355" s="712"/>
      <c r="O355" s="712"/>
      <c r="P355" s="712"/>
      <c r="Q355" s="712"/>
      <c r="R355" s="712"/>
      <c r="S355" s="711"/>
      <c r="T355" s="712"/>
      <c r="U355" s="712"/>
      <c r="V355" s="5"/>
      <c r="W355" s="5"/>
      <c r="X355" s="5"/>
      <c r="Y355" s="5"/>
      <c r="Z355" s="5"/>
      <c r="AA355" s="5"/>
      <c r="AB355" s="5"/>
      <c r="AC355" s="5"/>
      <c r="AD355" s="5"/>
      <c r="AE355" s="5"/>
    </row>
    <row r="356" spans="1:31" ht="210">
      <c r="A356" s="711"/>
      <c r="B356" s="711"/>
      <c r="C356" s="711"/>
      <c r="D356" s="711"/>
      <c r="E356" s="711"/>
      <c r="F356" s="711"/>
      <c r="G356" s="10" t="str">
        <f>'S ADMINIST'!C21</f>
        <v>Porcentaje</v>
      </c>
      <c r="H356" s="10" t="str">
        <f>'S ADMINIST'!D21</f>
        <v xml:space="preserve">Cumplir con el 100% de la normatividad ambiental aplicable </v>
      </c>
      <c r="I356" s="10" t="str">
        <f>'S ADMINIST'!E21</f>
        <v>Nombre: cumplimiento de normatividad legal-ambiental
Formula: normatividad ambiental implementada/ cantidad de normas aplicables</v>
      </c>
      <c r="J356" s="10" t="str">
        <f>'S ADMINIST'!F21</f>
        <v>efectividad</v>
      </c>
      <c r="K356" s="10" t="str">
        <f>'S ADMINIST'!G21</f>
        <v xml:space="preserve">Miguel Àngel Olarte Reyes
</v>
      </c>
      <c r="L356" s="701">
        <f>'S ADMINIST'!V21</f>
        <v>1</v>
      </c>
      <c r="M356" s="701">
        <f>'S ADMINIST'!V22</f>
        <v>0</v>
      </c>
      <c r="N356" s="10" t="str">
        <f>'S ADMINIST'!B32</f>
        <v>N/A</v>
      </c>
      <c r="O356" s="10" t="str">
        <f>'S ADMINIST'!C32</f>
        <v>Implementar los 5 programas ambientales para el mantenimiento del SGA a nivel nacional.</v>
      </c>
      <c r="P356" s="701">
        <f>'S ADMINIST'!V32</f>
        <v>0.99999999999999989</v>
      </c>
      <c r="Q356" s="701">
        <f>'S ADMINIST'!V33</f>
        <v>0</v>
      </c>
      <c r="R356" s="10" t="str">
        <f>'S ADMINIST'!G32</f>
        <v>Miguel Àngel Olarte Reyes</v>
      </c>
      <c r="S356" s="711"/>
      <c r="T356" s="11" t="s">
        <v>48</v>
      </c>
      <c r="U356" s="11" t="s">
        <v>29</v>
      </c>
      <c r="V356" s="5"/>
      <c r="W356" s="5"/>
      <c r="X356" s="5"/>
      <c r="Y356" s="5"/>
      <c r="Z356" s="5"/>
      <c r="AA356" s="5"/>
      <c r="AB356" s="5"/>
      <c r="AC356" s="5"/>
      <c r="AD356" s="5"/>
      <c r="AE356" s="5"/>
    </row>
    <row r="357" spans="1:31" ht="165">
      <c r="A357" s="711"/>
      <c r="B357" s="711"/>
      <c r="C357" s="711"/>
      <c r="D357" s="711"/>
      <c r="E357" s="711"/>
      <c r="F357" s="712"/>
      <c r="G357" s="10" t="str">
        <f>'S ADMINIST'!C23</f>
        <v>Porcentaje</v>
      </c>
      <c r="H357" s="10" t="str">
        <f>'S ADMINIST'!D23</f>
        <v>100%
Gestionar los residuos peligrosos generados en el IGAC en un 100%</v>
      </c>
      <c r="I357" s="10" t="str">
        <f>'S ADMINIST'!E23</f>
        <v>Nombre: Gestión de RESPEL 
((Kg de RESPEL  gestionada con  gestores autorizados/ Kg  de RESPEL generado)*100)</v>
      </c>
      <c r="J357" s="10" t="str">
        <f>'S ADMINIST'!F23</f>
        <v>Efectividad</v>
      </c>
      <c r="K357" s="10" t="str">
        <f>'S ADMINIST'!G23</f>
        <v>Miguel Àngel Olarte Reyes</v>
      </c>
      <c r="L357" s="701">
        <f>'S ADMINIST'!V23</f>
        <v>1</v>
      </c>
      <c r="M357" s="701">
        <f>'S ADMINIST'!V24</f>
        <v>0</v>
      </c>
      <c r="N357" s="10" t="str">
        <f>'S ADMINIST'!B34</f>
        <v>N/A</v>
      </c>
      <c r="O357" s="10" t="str">
        <f>'S ADMINIST'!C34</f>
        <v>Realizar acompañamiento a nivel nacional en la preparación y desarrollo de auditorias internas y externas del SGA.</v>
      </c>
      <c r="P357" s="701">
        <f>'S ADMINIST'!V34</f>
        <v>1</v>
      </c>
      <c r="Q357" s="701">
        <f>'S ADMINIST'!V35</f>
        <v>0</v>
      </c>
      <c r="R357" s="10" t="str">
        <f>'S ADMINIST'!G34</f>
        <v>Miguel Àngel Olarte Reyes</v>
      </c>
      <c r="S357" s="712"/>
      <c r="T357" s="11" t="s">
        <v>31</v>
      </c>
      <c r="U357" s="11" t="s">
        <v>29</v>
      </c>
      <c r="V357" s="5"/>
      <c r="W357" s="5"/>
      <c r="X357" s="5"/>
      <c r="Y357" s="5"/>
      <c r="Z357" s="5"/>
      <c r="AA357" s="5"/>
      <c r="AB357" s="5"/>
      <c r="AC357" s="5"/>
      <c r="AD357" s="5"/>
      <c r="AE357" s="5"/>
    </row>
    <row r="358" spans="1:31" ht="60">
      <c r="A358" s="711"/>
      <c r="B358" s="711"/>
      <c r="C358" s="711"/>
      <c r="D358" s="711"/>
      <c r="E358" s="711"/>
      <c r="F358" s="716" t="str">
        <f>'S ADMINIST'!A39</f>
        <v>Fortalecimiento de la infraestructura fìsica del IGAC a nivel nacional</v>
      </c>
      <c r="G358" s="715" t="str">
        <f>'S ADMINIST'!C39</f>
        <v>unidad</v>
      </c>
      <c r="H358" s="716">
        <f>'S ADMINIST'!D39</f>
        <v>1</v>
      </c>
      <c r="I358" s="715" t="str">
        <f>'S ADMINIST'!E39</f>
        <v>cantidad de sede construida y dotada</v>
      </c>
      <c r="J358" s="715" t="str">
        <f>'S ADMINIST'!F39</f>
        <v>Eficacia</v>
      </c>
      <c r="K358" s="715" t="str">
        <f>'S ADMINIST'!G39</f>
        <v>Miguel Àngel Olarte Reyes</v>
      </c>
      <c r="L358" s="713">
        <f>'S ADMINIST'!V39</f>
        <v>0.45</v>
      </c>
      <c r="M358" s="713">
        <f>'S ADMINIST'!V40</f>
        <v>0</v>
      </c>
      <c r="N358" s="10" t="str">
        <f>'S ADMINIST'!B42</f>
        <v>N/A</v>
      </c>
      <c r="O358" s="10" t="str">
        <f>'S ADMINIST'!C42</f>
        <v>Gestionar los tràmites correspondientes con la actualzaciòn de licencia de construcciòn para la construcciòn sede Norte de Santander</v>
      </c>
      <c r="P358" s="701">
        <f>'S ADMINIST'!V42</f>
        <v>0.99999999999999989</v>
      </c>
      <c r="Q358" s="701">
        <f>'S ADMINIST'!V43</f>
        <v>0</v>
      </c>
      <c r="R358" s="10" t="str">
        <f>'S ADMINIST'!G42</f>
        <v>Miguel Àngel Olarte Reyes</v>
      </c>
      <c r="S358" s="716" t="str">
        <f>'S ADMINIST'!B39</f>
        <v>Servicios Administrativos</v>
      </c>
      <c r="T358" s="11" t="s">
        <v>48</v>
      </c>
      <c r="U358" s="11" t="s">
        <v>29</v>
      </c>
      <c r="V358" s="5"/>
      <c r="W358" s="5"/>
      <c r="X358" s="5"/>
      <c r="Y358" s="5"/>
      <c r="Z358" s="5"/>
      <c r="AA358" s="5"/>
      <c r="AB358" s="5"/>
      <c r="AC358" s="5"/>
      <c r="AD358" s="5"/>
      <c r="AE358" s="5"/>
    </row>
    <row r="359" spans="1:31" ht="30">
      <c r="A359" s="711"/>
      <c r="B359" s="711"/>
      <c r="C359" s="711"/>
      <c r="D359" s="711"/>
      <c r="E359" s="711"/>
      <c r="F359" s="711"/>
      <c r="G359" s="711"/>
      <c r="H359" s="711"/>
      <c r="I359" s="711"/>
      <c r="J359" s="711"/>
      <c r="K359" s="711"/>
      <c r="L359" s="711"/>
      <c r="M359" s="711"/>
      <c r="N359" s="10" t="str">
        <f>'S ADMINIST'!B44</f>
        <v>N/A</v>
      </c>
      <c r="O359" s="10" t="str">
        <f>'S ADMINIST'!C44</f>
        <v>Gestionar la adecuaciòn y ampliaciòn de cinco (5) sede a nivel nacional</v>
      </c>
      <c r="P359" s="701">
        <f>'S ADMINIST'!V44</f>
        <v>1</v>
      </c>
      <c r="Q359" s="701">
        <f>'S ADMINIST'!V45</f>
        <v>0</v>
      </c>
      <c r="R359" s="10" t="str">
        <f>'S ADMINIST'!G44</f>
        <v>Miguel Àngel Olarte Reyes</v>
      </c>
      <c r="S359" s="711"/>
      <c r="T359" s="11" t="s">
        <v>48</v>
      </c>
      <c r="U359" s="11" t="s">
        <v>29</v>
      </c>
      <c r="V359" s="5"/>
      <c r="W359" s="5"/>
      <c r="X359" s="5"/>
      <c r="Y359" s="5"/>
      <c r="Z359" s="5"/>
      <c r="AA359" s="5"/>
      <c r="AB359" s="5"/>
      <c r="AC359" s="5"/>
      <c r="AD359" s="5"/>
      <c r="AE359" s="5"/>
    </row>
    <row r="360" spans="1:31" ht="45">
      <c r="A360" s="711"/>
      <c r="B360" s="711"/>
      <c r="C360" s="711"/>
      <c r="D360" s="711"/>
      <c r="E360" s="711"/>
      <c r="F360" s="711"/>
      <c r="G360" s="711"/>
      <c r="H360" s="711"/>
      <c r="I360" s="711"/>
      <c r="J360" s="711"/>
      <c r="K360" s="711"/>
      <c r="L360" s="711"/>
      <c r="M360" s="711"/>
      <c r="N360" s="10" t="str">
        <f>'S ADMINIST'!B46</f>
        <v>N/A</v>
      </c>
      <c r="O360" s="10" t="str">
        <f>'S ADMINIST'!C46</f>
        <v>Realizar el seguimiento y control al plan de mantenimineto de infraestructura a nivel nacional en las 22 Direcciones Territoriales</v>
      </c>
      <c r="P360" s="701">
        <f>'S ADMINIST'!V46</f>
        <v>0.99999999999999989</v>
      </c>
      <c r="Q360" s="701">
        <f>'S ADMINIST'!V47</f>
        <v>0</v>
      </c>
      <c r="R360" s="10" t="str">
        <f>'S ADMINIST'!G46</f>
        <v>Miguel Àngel Olarte Reyes</v>
      </c>
      <c r="S360" s="711"/>
      <c r="T360" s="11" t="s">
        <v>48</v>
      </c>
      <c r="U360" s="11" t="s">
        <v>29</v>
      </c>
      <c r="V360" s="5"/>
      <c r="W360" s="5"/>
      <c r="X360" s="5"/>
      <c r="Y360" s="5"/>
      <c r="Z360" s="5"/>
      <c r="AA360" s="5"/>
      <c r="AB360" s="5"/>
      <c r="AC360" s="5"/>
      <c r="AD360" s="5"/>
      <c r="AE360" s="5"/>
    </row>
    <row r="361" spans="1:31" ht="30">
      <c r="A361" s="711"/>
      <c r="B361" s="711"/>
      <c r="C361" s="711"/>
      <c r="D361" s="711"/>
      <c r="E361" s="711"/>
      <c r="F361" s="712"/>
      <c r="G361" s="712"/>
      <c r="H361" s="712"/>
      <c r="I361" s="712"/>
      <c r="J361" s="712"/>
      <c r="K361" s="712"/>
      <c r="L361" s="712"/>
      <c r="M361" s="712"/>
      <c r="N361" s="10" t="str">
        <f>'S ADMINIST'!B48</f>
        <v>N/A</v>
      </c>
      <c r="O361" s="10">
        <f>'S ADMINIST'!C48</f>
        <v>0</v>
      </c>
      <c r="P361" s="701">
        <f>'S ADMINIST'!V48</f>
        <v>0</v>
      </c>
      <c r="Q361" s="701">
        <f>'S ADMINIST'!V49</f>
        <v>0</v>
      </c>
      <c r="R361" s="10" t="str">
        <f>'S ADMINIST'!G48</f>
        <v>Miguel Àngel Olarte Reyes</v>
      </c>
      <c r="S361" s="712"/>
      <c r="T361" s="11" t="s">
        <v>48</v>
      </c>
      <c r="U361" s="11" t="s">
        <v>29</v>
      </c>
      <c r="V361" s="5"/>
      <c r="W361" s="5"/>
      <c r="X361" s="5"/>
      <c r="Y361" s="5"/>
      <c r="Z361" s="5"/>
      <c r="AA361" s="5"/>
      <c r="AB361" s="5"/>
      <c r="AC361" s="5"/>
      <c r="AD361" s="5"/>
      <c r="AE361" s="5"/>
    </row>
    <row r="362" spans="1:31" ht="30">
      <c r="A362" s="711"/>
      <c r="B362" s="711"/>
      <c r="C362" s="711"/>
      <c r="D362" s="711"/>
      <c r="E362" s="711"/>
      <c r="F362" s="716">
        <f>'S ADMINIST'!A52</f>
        <v>0</v>
      </c>
      <c r="G362" s="715" t="str">
        <f>'S ADMINIST'!C52</f>
        <v>unidad</v>
      </c>
      <c r="H362" s="716">
        <f>'S ADMINIST'!D52</f>
        <v>3</v>
      </c>
      <c r="I362" s="715" t="str">
        <f>'S ADMINIST'!E52</f>
        <v>cantidad de sedes ampliadas</v>
      </c>
      <c r="J362" s="715" t="str">
        <f>'S ADMINIST'!F52</f>
        <v>Eficacia</v>
      </c>
      <c r="K362" s="715" t="str">
        <f>'S ADMINIST'!G52</f>
        <v>Miguel Àngel Olarte Reyes</v>
      </c>
      <c r="L362" s="713">
        <f>'S ADMINIST'!V52</f>
        <v>0</v>
      </c>
      <c r="M362" s="713">
        <f>'S ADMINIST'!V53</f>
        <v>0</v>
      </c>
      <c r="N362" s="10" t="str">
        <f>'S ADMINIST'!B55</f>
        <v>N/A</v>
      </c>
      <c r="O362" s="10">
        <f>'S ADMINIST'!C55</f>
        <v>0</v>
      </c>
      <c r="P362" s="701">
        <f>'S ADMINIST'!V55</f>
        <v>0</v>
      </c>
      <c r="Q362" s="701">
        <f>'S ADMINIST'!V56</f>
        <v>0</v>
      </c>
      <c r="R362" s="10" t="str">
        <f>'S ADMINIST'!G55</f>
        <v>Miguel Àngel Olarte Reyes</v>
      </c>
      <c r="S362" s="716" t="str">
        <f>'S ADMINIST'!B52</f>
        <v>Servicios Administrativos</v>
      </c>
      <c r="T362" s="11" t="s">
        <v>48</v>
      </c>
      <c r="U362" s="11" t="s">
        <v>29</v>
      </c>
      <c r="V362" s="5"/>
      <c r="W362" s="5"/>
      <c r="X362" s="5"/>
      <c r="Y362" s="5"/>
      <c r="Z362" s="5"/>
      <c r="AA362" s="5"/>
      <c r="AB362" s="5"/>
      <c r="AC362" s="5"/>
      <c r="AD362" s="5"/>
      <c r="AE362" s="5"/>
    </row>
    <row r="363" spans="1:31" ht="30">
      <c r="A363" s="711"/>
      <c r="B363" s="711"/>
      <c r="C363" s="711"/>
      <c r="D363" s="711"/>
      <c r="E363" s="711"/>
      <c r="F363" s="711"/>
      <c r="G363" s="711"/>
      <c r="H363" s="711"/>
      <c r="I363" s="711"/>
      <c r="J363" s="711"/>
      <c r="K363" s="711"/>
      <c r="L363" s="711"/>
      <c r="M363" s="711"/>
      <c r="N363" s="10" t="str">
        <f>'S ADMINIST'!B57</f>
        <v>N/A</v>
      </c>
      <c r="O363" s="10">
        <f>'S ADMINIST'!C57</f>
        <v>0</v>
      </c>
      <c r="P363" s="701">
        <f>'S ADMINIST'!V57</f>
        <v>0</v>
      </c>
      <c r="Q363" s="701">
        <f>'S ADMINIST'!V58</f>
        <v>0</v>
      </c>
      <c r="R363" s="10" t="str">
        <f>'S ADMINIST'!G57</f>
        <v>Miguel Àngel Olarte Reyes</v>
      </c>
      <c r="S363" s="711"/>
      <c r="T363" s="11" t="s">
        <v>48</v>
      </c>
      <c r="U363" s="11" t="s">
        <v>29</v>
      </c>
      <c r="V363" s="5"/>
      <c r="W363" s="5"/>
      <c r="X363" s="5"/>
      <c r="Y363" s="5"/>
      <c r="Z363" s="5"/>
      <c r="AA363" s="5"/>
      <c r="AB363" s="5"/>
      <c r="AC363" s="5"/>
      <c r="AD363" s="5"/>
      <c r="AE363" s="5"/>
    </row>
    <row r="364" spans="1:31" ht="30">
      <c r="A364" s="711"/>
      <c r="B364" s="711"/>
      <c r="C364" s="711"/>
      <c r="D364" s="711"/>
      <c r="E364" s="711"/>
      <c r="F364" s="712"/>
      <c r="G364" s="712"/>
      <c r="H364" s="712"/>
      <c r="I364" s="712"/>
      <c r="J364" s="712"/>
      <c r="K364" s="712"/>
      <c r="L364" s="712"/>
      <c r="M364" s="712"/>
      <c r="N364" s="10" t="str">
        <f>'S ADMINIST'!B59</f>
        <v>N/A</v>
      </c>
      <c r="O364" s="10">
        <f>'S ADMINIST'!C59</f>
        <v>0</v>
      </c>
      <c r="P364" s="701">
        <f>'S ADMINIST'!V59</f>
        <v>0</v>
      </c>
      <c r="Q364" s="701">
        <f>'S ADMINIST'!V60</f>
        <v>0</v>
      </c>
      <c r="R364" s="10" t="str">
        <f>'S ADMINIST'!G59</f>
        <v>Miguel Àngel Olarte Reyes</v>
      </c>
      <c r="S364" s="712"/>
      <c r="T364" s="11" t="s">
        <v>48</v>
      </c>
      <c r="U364" s="11" t="s">
        <v>29</v>
      </c>
      <c r="V364" s="5"/>
      <c r="W364" s="5"/>
      <c r="X364" s="5"/>
      <c r="Y364" s="5"/>
      <c r="Z364" s="5"/>
      <c r="AA364" s="5"/>
      <c r="AB364" s="5"/>
      <c r="AC364" s="5"/>
      <c r="AD364" s="5"/>
      <c r="AE364" s="5"/>
    </row>
    <row r="365" spans="1:31" ht="30">
      <c r="A365" s="711"/>
      <c r="B365" s="711"/>
      <c r="C365" s="711"/>
      <c r="D365" s="711"/>
      <c r="E365" s="711"/>
      <c r="F365" s="716">
        <f>'S ADMINIST'!A63</f>
        <v>0</v>
      </c>
      <c r="G365" s="715" t="str">
        <f>'S ADMINIST'!C63</f>
        <v>unidad</v>
      </c>
      <c r="H365" s="716">
        <f>'S ADMINIST'!D63</f>
        <v>2</v>
      </c>
      <c r="I365" s="715" t="str">
        <f>'S ADMINIST'!E63</f>
        <v>cantidad de sedes adecuadas</v>
      </c>
      <c r="J365" s="715" t="str">
        <f>'S ADMINIST'!F63</f>
        <v>Eficacia</v>
      </c>
      <c r="K365" s="715" t="str">
        <f>'S ADMINIST'!G63</f>
        <v>Miguel Àngel Olarte Reyes</v>
      </c>
      <c r="L365" s="713">
        <f>'S ADMINIST'!V63</f>
        <v>0</v>
      </c>
      <c r="M365" s="713">
        <f>'S ADMINIST'!V64</f>
        <v>0</v>
      </c>
      <c r="N365" s="10" t="str">
        <f>'S ADMINIST'!B66</f>
        <v>N/A</v>
      </c>
      <c r="O365" s="10">
        <f>'S ADMINIST'!C66</f>
        <v>0</v>
      </c>
      <c r="P365" s="701">
        <f>'S ADMINIST'!V66</f>
        <v>0</v>
      </c>
      <c r="Q365" s="701">
        <f>'S ADMINIST'!V67</f>
        <v>0</v>
      </c>
      <c r="R365" s="10" t="str">
        <f>'S ADMINIST'!G66</f>
        <v>Miguel Àngel Olarte Reyes</v>
      </c>
      <c r="S365" s="716" t="str">
        <f>'S ADMINIST'!B63</f>
        <v>Servicios Administrativos</v>
      </c>
      <c r="T365" s="11" t="s">
        <v>48</v>
      </c>
      <c r="U365" s="11" t="s">
        <v>29</v>
      </c>
      <c r="V365" s="5"/>
      <c r="W365" s="5"/>
      <c r="X365" s="5"/>
      <c r="Y365" s="5"/>
      <c r="Z365" s="5"/>
      <c r="AA365" s="5"/>
      <c r="AB365" s="5"/>
      <c r="AC365" s="5"/>
      <c r="AD365" s="5"/>
      <c r="AE365" s="5"/>
    </row>
    <row r="366" spans="1:31" ht="30">
      <c r="A366" s="711"/>
      <c r="B366" s="711"/>
      <c r="C366" s="711"/>
      <c r="D366" s="711"/>
      <c r="E366" s="711"/>
      <c r="F366" s="711"/>
      <c r="G366" s="711"/>
      <c r="H366" s="711"/>
      <c r="I366" s="711"/>
      <c r="J366" s="711"/>
      <c r="K366" s="711"/>
      <c r="L366" s="711"/>
      <c r="M366" s="711"/>
      <c r="N366" s="10" t="str">
        <f>'S ADMINIST'!B68</f>
        <v>N/A</v>
      </c>
      <c r="O366" s="10">
        <f>'S ADMINIST'!C68</f>
        <v>0</v>
      </c>
      <c r="P366" s="701">
        <f>'S ADMINIST'!V68</f>
        <v>0</v>
      </c>
      <c r="Q366" s="701">
        <f>'S ADMINIST'!V69</f>
        <v>0</v>
      </c>
      <c r="R366" s="10" t="str">
        <f>'S ADMINIST'!G68</f>
        <v>Miguel Àngel Olarte Reyes</v>
      </c>
      <c r="S366" s="711"/>
      <c r="T366" s="11" t="s">
        <v>48</v>
      </c>
      <c r="U366" s="11" t="s">
        <v>29</v>
      </c>
      <c r="V366" s="5"/>
      <c r="W366" s="5"/>
      <c r="X366" s="5"/>
      <c r="Y366" s="5"/>
      <c r="Z366" s="5"/>
      <c r="AA366" s="5"/>
      <c r="AB366" s="5"/>
      <c r="AC366" s="5"/>
      <c r="AD366" s="5"/>
      <c r="AE366" s="5"/>
    </row>
    <row r="367" spans="1:31" ht="30">
      <c r="A367" s="711"/>
      <c r="B367" s="711"/>
      <c r="C367" s="711"/>
      <c r="D367" s="711"/>
      <c r="E367" s="711"/>
      <c r="F367" s="712"/>
      <c r="G367" s="712"/>
      <c r="H367" s="712"/>
      <c r="I367" s="712"/>
      <c r="J367" s="712"/>
      <c r="K367" s="712"/>
      <c r="L367" s="712"/>
      <c r="M367" s="712"/>
      <c r="N367" s="10" t="str">
        <f>'S ADMINIST'!B70</f>
        <v>N/A</v>
      </c>
      <c r="O367" s="10">
        <f>'S ADMINIST'!C70</f>
        <v>0</v>
      </c>
      <c r="P367" s="701">
        <f>'S ADMINIST'!V70</f>
        <v>0</v>
      </c>
      <c r="Q367" s="701">
        <f>'S ADMINIST'!V71</f>
        <v>0</v>
      </c>
      <c r="R367" s="10" t="str">
        <f>'S ADMINIST'!G70</f>
        <v>Miguel Àngel Olarte Reyes</v>
      </c>
      <c r="S367" s="712"/>
      <c r="T367" s="11" t="s">
        <v>48</v>
      </c>
      <c r="U367" s="11" t="s">
        <v>29</v>
      </c>
      <c r="V367" s="5"/>
      <c r="W367" s="5"/>
      <c r="X367" s="5"/>
      <c r="Y367" s="5"/>
      <c r="Z367" s="5"/>
      <c r="AA367" s="5"/>
      <c r="AB367" s="5"/>
      <c r="AC367" s="5"/>
      <c r="AD367" s="5"/>
      <c r="AE367" s="5"/>
    </row>
    <row r="368" spans="1:31" ht="30">
      <c r="A368" s="711"/>
      <c r="B368" s="711"/>
      <c r="C368" s="711"/>
      <c r="D368" s="711"/>
      <c r="E368" s="711"/>
      <c r="F368" s="716">
        <f>'S ADMINIST'!A74</f>
        <v>0</v>
      </c>
      <c r="G368" s="715" t="str">
        <f>'S ADMINIST'!C74</f>
        <v>unidad</v>
      </c>
      <c r="H368" s="716">
        <f>'S ADMINIST'!D74</f>
        <v>22</v>
      </c>
      <c r="I368" s="715" t="str">
        <f>'S ADMINIST'!E74</f>
        <v>cantidad de sedes mantenidas</v>
      </c>
      <c r="J368" s="715" t="str">
        <f>'S ADMINIST'!F74</f>
        <v>Eficacia</v>
      </c>
      <c r="K368" s="715" t="str">
        <f>'S ADMINIST'!G74</f>
        <v>Miguel Àngel Olarte Reyes</v>
      </c>
      <c r="L368" s="713">
        <f>'S ADMINIST'!V74</f>
        <v>0</v>
      </c>
      <c r="M368" s="713">
        <f>'S ADMINIST'!V75</f>
        <v>0</v>
      </c>
      <c r="N368" s="10" t="str">
        <f>'S ADMINIST'!B77</f>
        <v>N/A</v>
      </c>
      <c r="O368" s="10" t="str">
        <f>'S ADMINIST'!C77</f>
        <v>realizar actividades preliminares</v>
      </c>
      <c r="P368" s="701">
        <f>'S ADMINIST'!V77</f>
        <v>0</v>
      </c>
      <c r="Q368" s="701">
        <f>'S ADMINIST'!V78</f>
        <v>0</v>
      </c>
      <c r="R368" s="10" t="str">
        <f>'S ADMINIST'!G77</f>
        <v>Miguel Àngel Olarte Reyes</v>
      </c>
      <c r="S368" s="716" t="str">
        <f>'S ADMINIST'!B74</f>
        <v>Servicios Administrativos</v>
      </c>
      <c r="T368" s="11" t="s">
        <v>48</v>
      </c>
      <c r="U368" s="11" t="s">
        <v>29</v>
      </c>
      <c r="V368" s="5"/>
      <c r="W368" s="5"/>
      <c r="X368" s="5"/>
      <c r="Y368" s="5"/>
      <c r="Z368" s="5"/>
      <c r="AA368" s="5"/>
      <c r="AB368" s="5"/>
      <c r="AC368" s="5"/>
      <c r="AD368" s="5"/>
      <c r="AE368" s="5"/>
    </row>
    <row r="369" spans="1:31" ht="30">
      <c r="A369" s="711"/>
      <c r="B369" s="711"/>
      <c r="C369" s="711"/>
      <c r="D369" s="711"/>
      <c r="E369" s="711"/>
      <c r="F369" s="711"/>
      <c r="G369" s="711"/>
      <c r="H369" s="711"/>
      <c r="I369" s="711"/>
      <c r="J369" s="711"/>
      <c r="K369" s="711"/>
      <c r="L369" s="711"/>
      <c r="M369" s="711"/>
      <c r="N369" s="10" t="str">
        <f>'S ADMINIST'!B79</f>
        <v>N/A</v>
      </c>
      <c r="O369" s="10" t="str">
        <f>'S ADMINIST'!C79</f>
        <v>realizar los acabados de las sedes en mantenimento</v>
      </c>
      <c r="P369" s="701">
        <f>'S ADMINIST'!V79</f>
        <v>0</v>
      </c>
      <c r="Q369" s="701">
        <f>'S ADMINIST'!V80</f>
        <v>0</v>
      </c>
      <c r="R369" s="10" t="str">
        <f>'S ADMINIST'!G79</f>
        <v>Miguel Àngel Olarte Reyes</v>
      </c>
      <c r="S369" s="711"/>
      <c r="T369" s="11" t="s">
        <v>48</v>
      </c>
      <c r="U369" s="11" t="s">
        <v>29</v>
      </c>
      <c r="V369" s="5"/>
      <c r="W369" s="5"/>
      <c r="X369" s="5"/>
      <c r="Y369" s="5"/>
      <c r="Z369" s="5"/>
      <c r="AA369" s="5"/>
      <c r="AB369" s="5"/>
      <c r="AC369" s="5"/>
      <c r="AD369" s="5"/>
      <c r="AE369" s="5"/>
    </row>
    <row r="370" spans="1:31" ht="30">
      <c r="A370" s="711"/>
      <c r="B370" s="711"/>
      <c r="C370" s="711"/>
      <c r="D370" s="711"/>
      <c r="E370" s="711"/>
      <c r="F370" s="711"/>
      <c r="G370" s="711"/>
      <c r="H370" s="711"/>
      <c r="I370" s="711"/>
      <c r="J370" s="711"/>
      <c r="K370" s="711"/>
      <c r="L370" s="711"/>
      <c r="M370" s="711"/>
      <c r="N370" s="10" t="str">
        <f>'S ADMINIST'!B81</f>
        <v>N/A</v>
      </c>
      <c r="O370" s="10" t="str">
        <f>'S ADMINIST'!C81</f>
        <v>realizar actividades de mantenimiento de maquinaria y equipo</v>
      </c>
      <c r="P370" s="701">
        <f>'S ADMINIST'!V81</f>
        <v>0</v>
      </c>
      <c r="Q370" s="701">
        <f>'S ADMINIST'!V82</f>
        <v>0</v>
      </c>
      <c r="R370" s="10" t="str">
        <f>'S ADMINIST'!G81</f>
        <v>Miguel Àngel Olarte Reyes</v>
      </c>
      <c r="S370" s="711"/>
      <c r="T370" s="11" t="s">
        <v>48</v>
      </c>
      <c r="U370" s="11" t="s">
        <v>29</v>
      </c>
      <c r="V370" s="5"/>
      <c r="W370" s="5"/>
      <c r="X370" s="5"/>
      <c r="Y370" s="5"/>
      <c r="Z370" s="5"/>
      <c r="AA370" s="5"/>
      <c r="AB370" s="5"/>
      <c r="AC370" s="5"/>
      <c r="AD370" s="5"/>
      <c r="AE370" s="5"/>
    </row>
    <row r="371" spans="1:31" ht="30">
      <c r="A371" s="711"/>
      <c r="B371" s="711"/>
      <c r="C371" s="711"/>
      <c r="D371" s="711"/>
      <c r="E371" s="711"/>
      <c r="F371" s="712"/>
      <c r="G371" s="712"/>
      <c r="H371" s="712"/>
      <c r="I371" s="712"/>
      <c r="J371" s="712"/>
      <c r="K371" s="712"/>
      <c r="L371" s="712"/>
      <c r="M371" s="712"/>
      <c r="N371" s="10" t="str">
        <f>'S ADMINIST'!B83</f>
        <v>N/A</v>
      </c>
      <c r="O371" s="10" t="str">
        <f>'S ADMINIST'!C83</f>
        <v>ejecutar las obras exteriores</v>
      </c>
      <c r="P371" s="701">
        <f>'S ADMINIST'!V83</f>
        <v>0</v>
      </c>
      <c r="Q371" s="701">
        <f>'S ADMINIST'!V84</f>
        <v>0</v>
      </c>
      <c r="R371" s="10" t="str">
        <f>'S ADMINIST'!G83</f>
        <v>Miguel Àngel Olarte Reyes</v>
      </c>
      <c r="S371" s="712"/>
      <c r="T371" s="11" t="s">
        <v>48</v>
      </c>
      <c r="U371" s="11" t="s">
        <v>29</v>
      </c>
      <c r="V371" s="5"/>
      <c r="W371" s="5"/>
      <c r="X371" s="5"/>
      <c r="Y371" s="5"/>
      <c r="Z371" s="5"/>
      <c r="AA371" s="5"/>
      <c r="AB371" s="5"/>
      <c r="AC371" s="5"/>
      <c r="AD371" s="5"/>
      <c r="AE371" s="5"/>
    </row>
    <row r="372" spans="1:31" ht="60">
      <c r="A372" s="711"/>
      <c r="B372" s="711"/>
      <c r="C372" s="711"/>
      <c r="D372" s="711"/>
      <c r="E372" s="711"/>
      <c r="F372" s="716" t="str">
        <f>'S ADMINIST'!A88</f>
        <v>Servicios administrativos</v>
      </c>
      <c r="G372" s="715" t="str">
        <f>'S ADMINIST'!C88</f>
        <v>Porcentaje</v>
      </c>
      <c r="H372" s="714">
        <f>'S ADMINIST'!D88</f>
        <v>1</v>
      </c>
      <c r="I372" s="715" t="str">
        <f>'S ADMINIST'!E88</f>
        <v>Avance en la prestación de servicios administrativos</v>
      </c>
      <c r="J372" s="715" t="str">
        <f>'S ADMINIST'!F88</f>
        <v>Eficacia</v>
      </c>
      <c r="K372" s="715" t="str">
        <f>'S ADMINIST'!G88</f>
        <v>Miguel Àngel Olarte Reyes</v>
      </c>
      <c r="L372" s="714">
        <f>'S ADMINIST'!V88</f>
        <v>1</v>
      </c>
      <c r="M372" s="714">
        <f>'S ADMINIST'!V89</f>
        <v>0</v>
      </c>
      <c r="N372" s="10" t="str">
        <f>'S ADMINIST'!B91</f>
        <v>N/A</v>
      </c>
      <c r="O372" s="10" t="str">
        <f>'S ADMINIST'!C91</f>
        <v>implementaciòn del monitoreo por medio de GPS (sistema de posicionamiento global) en los vehículos propiedad del IGAC</v>
      </c>
      <c r="P372" s="701">
        <f>'S ADMINIST'!V91</f>
        <v>1</v>
      </c>
      <c r="Q372" s="701">
        <f>'S ADMINIST'!V92</f>
        <v>0</v>
      </c>
      <c r="R372" s="10" t="str">
        <f>'S ADMINIST'!G91</f>
        <v>Miguel Àngel Olarte Reyes</v>
      </c>
      <c r="S372" s="716" t="str">
        <f>'S ADMINIST'!B88</f>
        <v>Servicios Administrativos</v>
      </c>
      <c r="T372" s="11" t="s">
        <v>31</v>
      </c>
      <c r="U372" s="11" t="s">
        <v>51</v>
      </c>
      <c r="V372" s="5"/>
      <c r="W372" s="5"/>
      <c r="X372" s="5"/>
      <c r="Y372" s="5"/>
      <c r="Z372" s="5"/>
      <c r="AA372" s="5"/>
      <c r="AB372" s="5"/>
      <c r="AC372" s="5"/>
      <c r="AD372" s="5"/>
      <c r="AE372" s="5"/>
    </row>
    <row r="373" spans="1:31" ht="30">
      <c r="A373" s="711"/>
      <c r="B373" s="711"/>
      <c r="C373" s="711"/>
      <c r="D373" s="711"/>
      <c r="E373" s="711"/>
      <c r="F373" s="711"/>
      <c r="G373" s="711"/>
      <c r="H373" s="711"/>
      <c r="I373" s="711"/>
      <c r="J373" s="711"/>
      <c r="K373" s="711"/>
      <c r="L373" s="711"/>
      <c r="M373" s="711"/>
      <c r="N373" s="10" t="str">
        <f>'S ADMINIST'!B93</f>
        <v>N/A</v>
      </c>
      <c r="O373" s="10" t="str">
        <f>'S ADMINIST'!C93</f>
        <v xml:space="preserve"> realizar caracterización de vertimientos de trampas de grasa de la sede central</v>
      </c>
      <c r="P373" s="701">
        <f>'S ADMINIST'!V93</f>
        <v>1</v>
      </c>
      <c r="Q373" s="701">
        <f>'S ADMINIST'!V94</f>
        <v>0</v>
      </c>
      <c r="R373" s="10" t="str">
        <f>'S ADMINIST'!G93</f>
        <v>Miguel Àngel Olarte Reyes</v>
      </c>
      <c r="S373" s="711"/>
      <c r="T373" s="11" t="s">
        <v>34</v>
      </c>
      <c r="U373" s="11" t="s">
        <v>29</v>
      </c>
      <c r="V373" s="5"/>
      <c r="W373" s="5"/>
      <c r="X373" s="5"/>
      <c r="Y373" s="5"/>
      <c r="Z373" s="5"/>
      <c r="AA373" s="5"/>
      <c r="AB373" s="5"/>
      <c r="AC373" s="5"/>
      <c r="AD373" s="5"/>
      <c r="AE373" s="5"/>
    </row>
    <row r="374" spans="1:31" ht="30">
      <c r="A374" s="711"/>
      <c r="B374" s="711"/>
      <c r="C374" s="711"/>
      <c r="D374" s="711"/>
      <c r="E374" s="711"/>
      <c r="F374" s="711"/>
      <c r="G374" s="711"/>
      <c r="H374" s="711"/>
      <c r="I374" s="711"/>
      <c r="J374" s="711"/>
      <c r="K374" s="711"/>
      <c r="L374" s="711"/>
      <c r="M374" s="711"/>
      <c r="N374" s="10" t="str">
        <f>'S ADMINIST'!B95</f>
        <v>N/A</v>
      </c>
      <c r="O374" s="10" t="str">
        <f>'S ADMINIST'!C95</f>
        <v>Adquisición e instalación de avisos para las sedes del Instituto a nivel nacional</v>
      </c>
      <c r="P374" s="701">
        <f>'S ADMINIST'!V95</f>
        <v>1</v>
      </c>
      <c r="Q374" s="701">
        <f>'S ADMINIST'!V96</f>
        <v>0</v>
      </c>
      <c r="R374" s="10" t="str">
        <f>'S ADMINIST'!G95</f>
        <v>Miguel Àngel Olarte Reyes</v>
      </c>
      <c r="S374" s="711"/>
      <c r="T374" s="11" t="s">
        <v>50</v>
      </c>
      <c r="U374" s="11" t="s">
        <v>51</v>
      </c>
      <c r="V374" s="5"/>
      <c r="W374" s="5"/>
      <c r="X374" s="5"/>
      <c r="Y374" s="5"/>
      <c r="Z374" s="5"/>
      <c r="AA374" s="5"/>
      <c r="AB374" s="5"/>
      <c r="AC374" s="5"/>
      <c r="AD374" s="5"/>
      <c r="AE374" s="5"/>
    </row>
    <row r="375" spans="1:31" ht="60">
      <c r="A375" s="711"/>
      <c r="B375" s="711"/>
      <c r="C375" s="711"/>
      <c r="D375" s="711"/>
      <c r="E375" s="711"/>
      <c r="F375" s="711"/>
      <c r="G375" s="711"/>
      <c r="H375" s="711"/>
      <c r="I375" s="711"/>
      <c r="J375" s="711"/>
      <c r="K375" s="711"/>
      <c r="L375" s="711"/>
      <c r="M375" s="711"/>
      <c r="N375" s="10" t="str">
        <f>'S ADMINIST'!B97</f>
        <v>N/A</v>
      </c>
      <c r="O375" s="10" t="str">
        <f>'S ADMINIST'!C97</f>
        <v>realizar el mantenimiento preventivo del sistema de acceso a las diferentes oficinas de la sede central (Puertas, ascensores y sistema biométrico)</v>
      </c>
      <c r="P375" s="701">
        <f>'S ADMINIST'!V97</f>
        <v>1</v>
      </c>
      <c r="Q375" s="701">
        <f>'S ADMINIST'!V98</f>
        <v>0</v>
      </c>
      <c r="R375" s="10" t="str">
        <f>'S ADMINIST'!G97</f>
        <v>Miguel Àngel Olarte Reyes</v>
      </c>
      <c r="S375" s="711"/>
      <c r="T375" s="11" t="s">
        <v>48</v>
      </c>
      <c r="U375" s="11" t="s">
        <v>29</v>
      </c>
      <c r="V375" s="5"/>
      <c r="W375" s="5"/>
      <c r="X375" s="5"/>
      <c r="Y375" s="5"/>
      <c r="Z375" s="5"/>
      <c r="AA375" s="5"/>
      <c r="AB375" s="5"/>
      <c r="AC375" s="5"/>
      <c r="AD375" s="5"/>
      <c r="AE375" s="5"/>
    </row>
    <row r="376" spans="1:31" ht="30">
      <c r="A376" s="711"/>
      <c r="B376" s="711"/>
      <c r="C376" s="711"/>
      <c r="D376" s="711"/>
      <c r="E376" s="711"/>
      <c r="F376" s="711"/>
      <c r="G376" s="711"/>
      <c r="H376" s="711"/>
      <c r="I376" s="711"/>
      <c r="J376" s="711"/>
      <c r="K376" s="711"/>
      <c r="L376" s="711"/>
      <c r="M376" s="711"/>
      <c r="N376" s="10" t="str">
        <f>'S ADMINIST'!B99</f>
        <v>N/A</v>
      </c>
      <c r="O376" s="10" t="str">
        <f>'S ADMINIST'!C99</f>
        <v>Adquisición, instalación y mantenimiento preventivo de aires acondicionados</v>
      </c>
      <c r="P376" s="701">
        <f>'S ADMINIST'!V99</f>
        <v>0.99959999999999993</v>
      </c>
      <c r="Q376" s="701">
        <f>'S ADMINIST'!V100</f>
        <v>0</v>
      </c>
      <c r="R376" s="10" t="str">
        <f>'S ADMINIST'!G99</f>
        <v>Miguel Àngel Olarte Reyes</v>
      </c>
      <c r="S376" s="711"/>
      <c r="T376" s="11" t="s">
        <v>31</v>
      </c>
      <c r="U376" s="11" t="s">
        <v>36</v>
      </c>
      <c r="V376" s="5"/>
      <c r="W376" s="5"/>
      <c r="X376" s="5"/>
      <c r="Y376" s="5"/>
      <c r="Z376" s="5"/>
      <c r="AA376" s="5"/>
      <c r="AB376" s="5"/>
      <c r="AC376" s="5"/>
      <c r="AD376" s="5"/>
      <c r="AE376" s="5"/>
    </row>
    <row r="377" spans="1:31" ht="45">
      <c r="A377" s="711"/>
      <c r="B377" s="711"/>
      <c r="C377" s="711"/>
      <c r="D377" s="711"/>
      <c r="E377" s="711"/>
      <c r="F377" s="711"/>
      <c r="G377" s="711"/>
      <c r="H377" s="711"/>
      <c r="I377" s="711"/>
      <c r="J377" s="711"/>
      <c r="K377" s="711"/>
      <c r="L377" s="711"/>
      <c r="M377" s="711"/>
      <c r="N377" s="10" t="str">
        <f>'S ADMINIST'!B101</f>
        <v>N/A</v>
      </c>
      <c r="O377" s="10" t="str">
        <f>'S ADMINIST'!C101</f>
        <v>adquirir, modernizar  y poner en funcionamiento del ascensor de carga del laboratorio nacional de suelos.</v>
      </c>
      <c r="P377" s="701">
        <f>'S ADMINIST'!V101</f>
        <v>1</v>
      </c>
      <c r="Q377" s="701">
        <f>'S ADMINIST'!V102</f>
        <v>0</v>
      </c>
      <c r="R377" s="10" t="str">
        <f>'S ADMINIST'!G101</f>
        <v xml:space="preserve">Miguel Àngel Olarte Reyes
</v>
      </c>
      <c r="S377" s="711"/>
      <c r="T377" s="11" t="s">
        <v>50</v>
      </c>
      <c r="U377" s="11" t="s">
        <v>32</v>
      </c>
      <c r="V377" s="5"/>
      <c r="W377" s="5"/>
      <c r="X377" s="5"/>
      <c r="Y377" s="5"/>
      <c r="Z377" s="5"/>
      <c r="AA377" s="5"/>
      <c r="AB377" s="5"/>
      <c r="AC377" s="5"/>
      <c r="AD377" s="5"/>
      <c r="AE377" s="5"/>
    </row>
    <row r="378" spans="1:31" ht="30">
      <c r="A378" s="711"/>
      <c r="B378" s="711"/>
      <c r="C378" s="711"/>
      <c r="D378" s="711"/>
      <c r="E378" s="711"/>
      <c r="F378" s="712"/>
      <c r="G378" s="712"/>
      <c r="H378" s="712"/>
      <c r="I378" s="712"/>
      <c r="J378" s="712"/>
      <c r="K378" s="712"/>
      <c r="L378" s="712"/>
      <c r="M378" s="712"/>
      <c r="N378" s="10" t="str">
        <f>'S ADMINIST'!B103</f>
        <v>N/A</v>
      </c>
      <c r="O378" s="10" t="str">
        <f>'S ADMINIST'!C103</f>
        <v>Adquisición, mantenimiento preventivo y recarga de los extintores</v>
      </c>
      <c r="P378" s="701">
        <f>'S ADMINIST'!V103</f>
        <v>1</v>
      </c>
      <c r="Q378" s="701">
        <f>'S ADMINIST'!V104</f>
        <v>0</v>
      </c>
      <c r="R378" s="10" t="str">
        <f>'S ADMINIST'!G103</f>
        <v>Miguel Àngel Olarte Reyes</v>
      </c>
      <c r="S378" s="712"/>
      <c r="T378" s="11" t="s">
        <v>31</v>
      </c>
      <c r="U378" s="11" t="s">
        <v>36</v>
      </c>
      <c r="V378" s="5"/>
      <c r="W378" s="5"/>
      <c r="X378" s="5"/>
      <c r="Y378" s="5"/>
      <c r="Z378" s="5"/>
      <c r="AA378" s="5"/>
      <c r="AB378" s="5"/>
      <c r="AC378" s="5"/>
      <c r="AD378" s="5"/>
      <c r="AE378" s="5"/>
    </row>
    <row r="379" spans="1:31" ht="30">
      <c r="A379" s="711"/>
      <c r="B379" s="711"/>
      <c r="C379" s="711"/>
      <c r="D379" s="711"/>
      <c r="E379" s="711"/>
      <c r="F379" s="716" t="str">
        <f>'S ADMINIST'!A108</f>
        <v>Plan de seguridad vial implementado</v>
      </c>
      <c r="G379" s="715" t="str">
        <f>'S ADMINIST'!C108</f>
        <v>Porcentaje</v>
      </c>
      <c r="H379" s="714">
        <f>'S ADMINIST'!D108</f>
        <v>1</v>
      </c>
      <c r="I379" s="715" t="str">
        <f>'S ADMINIST'!E108</f>
        <v>Avance en la implementación del plan de seguridad vial</v>
      </c>
      <c r="J379" s="715" t="str">
        <f>'S ADMINIST'!F108</f>
        <v>Eficacia</v>
      </c>
      <c r="K379" s="715" t="str">
        <f>'S ADMINIST'!G108</f>
        <v>Miguel Àngel Olarte Reyes</v>
      </c>
      <c r="L379" s="714">
        <f>'S ADMINIST'!V108</f>
        <v>0.99999999999999989</v>
      </c>
      <c r="M379" s="714">
        <f>'S ADMINIST'!V109</f>
        <v>0</v>
      </c>
      <c r="N379" s="10" t="str">
        <f>'S ADMINIST'!B111</f>
        <v>N/A</v>
      </c>
      <c r="O379" s="10" t="str">
        <f>'S ADMINIST'!C111</f>
        <v>Revisión y Actualización del Plan de Seguridad Vial existente</v>
      </c>
      <c r="P379" s="701">
        <f>'S ADMINIST'!V111</f>
        <v>1</v>
      </c>
      <c r="Q379" s="701">
        <f>'S ADMINIST'!V112</f>
        <v>0</v>
      </c>
      <c r="R379" s="10" t="str">
        <f>'S ADMINIST'!G111</f>
        <v>Miguel Àngel Olarte Reyes</v>
      </c>
      <c r="S379" s="716" t="str">
        <f>'S ADMINIST'!B108</f>
        <v>Servicios Administrativos</v>
      </c>
      <c r="T379" s="11" t="s">
        <v>28</v>
      </c>
      <c r="U379" s="11" t="s">
        <v>50</v>
      </c>
      <c r="V379" s="5"/>
      <c r="W379" s="5"/>
      <c r="X379" s="5"/>
      <c r="Y379" s="5"/>
      <c r="Z379" s="5"/>
      <c r="AA379" s="5"/>
      <c r="AB379" s="5"/>
      <c r="AC379" s="5"/>
      <c r="AD379" s="5"/>
      <c r="AE379" s="5"/>
    </row>
    <row r="380" spans="1:31" ht="45">
      <c r="A380" s="711"/>
      <c r="B380" s="711"/>
      <c r="C380" s="711"/>
      <c r="D380" s="711"/>
      <c r="E380" s="711"/>
      <c r="F380" s="711"/>
      <c r="G380" s="711"/>
      <c r="H380" s="711"/>
      <c r="I380" s="711"/>
      <c r="J380" s="711"/>
      <c r="K380" s="711"/>
      <c r="L380" s="711"/>
      <c r="M380" s="711"/>
      <c r="N380" s="10" t="str">
        <f>'S ADMINIST'!B113</f>
        <v>N/A</v>
      </c>
      <c r="O380" s="23" t="str">
        <f>'S ADMINIST'!C113</f>
        <v>Adquisición de SOAT, Revisión Técnicomecanica y de Gases, y Pólizas de Seguro Todo Riesgo del parque automotor</v>
      </c>
      <c r="P380" s="701">
        <f>'S ADMINIST'!V113</f>
        <v>1</v>
      </c>
      <c r="Q380" s="701">
        <f>'S ADMINIST'!V114</f>
        <v>0</v>
      </c>
      <c r="R380" s="10" t="str">
        <f>'S ADMINIST'!G113</f>
        <v>Miguel Àngel Olarte Reyes</v>
      </c>
      <c r="S380" s="711"/>
      <c r="T380" s="11" t="s">
        <v>48</v>
      </c>
      <c r="U380" s="11" t="s">
        <v>29</v>
      </c>
      <c r="V380" s="5"/>
      <c r="W380" s="5"/>
      <c r="X380" s="5"/>
      <c r="Y380" s="5"/>
      <c r="Z380" s="5"/>
      <c r="AA380" s="5"/>
      <c r="AB380" s="5"/>
      <c r="AC380" s="5"/>
      <c r="AD380" s="5"/>
      <c r="AE380" s="5"/>
    </row>
    <row r="381" spans="1:31" ht="30">
      <c r="A381" s="711"/>
      <c r="B381" s="711"/>
      <c r="C381" s="711"/>
      <c r="D381" s="711"/>
      <c r="E381" s="711"/>
      <c r="F381" s="711"/>
      <c r="G381" s="711"/>
      <c r="H381" s="711"/>
      <c r="I381" s="711"/>
      <c r="J381" s="711"/>
      <c r="K381" s="711"/>
      <c r="L381" s="711"/>
      <c r="M381" s="711"/>
      <c r="N381" s="10" t="str">
        <f>'S ADMINIST'!B115</f>
        <v>N/A</v>
      </c>
      <c r="O381" s="10" t="str">
        <f>'S ADMINIST'!C115</f>
        <v>Adquisición de Kits para el control de derrames para vehiculos</v>
      </c>
      <c r="P381" s="701">
        <f>'S ADMINIST'!V115</f>
        <v>1</v>
      </c>
      <c r="Q381" s="701">
        <f>'S ADMINIST'!V116</f>
        <v>0</v>
      </c>
      <c r="R381" s="10" t="str">
        <f>'S ADMINIST'!G115</f>
        <v>Miguel Àngel Olarte Reyes</v>
      </c>
      <c r="S381" s="711"/>
      <c r="T381" s="11" t="s">
        <v>50</v>
      </c>
      <c r="U381" s="11" t="s">
        <v>34</v>
      </c>
      <c r="V381" s="5"/>
      <c r="W381" s="5"/>
      <c r="X381" s="5"/>
      <c r="Y381" s="5"/>
      <c r="Z381" s="5"/>
      <c r="AA381" s="5"/>
      <c r="AB381" s="5"/>
      <c r="AC381" s="5"/>
      <c r="AD381" s="5"/>
      <c r="AE381" s="5"/>
    </row>
    <row r="382" spans="1:31" ht="30">
      <c r="A382" s="711"/>
      <c r="B382" s="711"/>
      <c r="C382" s="711"/>
      <c r="D382" s="711"/>
      <c r="E382" s="711"/>
      <c r="F382" s="711"/>
      <c r="G382" s="711"/>
      <c r="H382" s="711"/>
      <c r="I382" s="711"/>
      <c r="J382" s="711"/>
      <c r="K382" s="711"/>
      <c r="L382" s="711"/>
      <c r="M382" s="711"/>
      <c r="N382" s="10" t="str">
        <f>'S ADMINIST'!B117</f>
        <v>N/A</v>
      </c>
      <c r="O382" s="10" t="str">
        <f>'S ADMINIST'!C117</f>
        <v>Socialización del Plan de Seguridad Vial a conductores</v>
      </c>
      <c r="P382" s="701">
        <f>'S ADMINIST'!V117</f>
        <v>1</v>
      </c>
      <c r="Q382" s="701">
        <f>'S ADMINIST'!V118</f>
        <v>0</v>
      </c>
      <c r="R382" s="10" t="str">
        <f>'S ADMINIST'!G117</f>
        <v>Miguel Àngel Olarte Reyes</v>
      </c>
      <c r="S382" s="711"/>
      <c r="T382" s="11" t="s">
        <v>34</v>
      </c>
      <c r="U382" s="11" t="s">
        <v>36</v>
      </c>
      <c r="V382" s="5"/>
      <c r="W382" s="5"/>
      <c r="X382" s="5"/>
      <c r="Y382" s="5"/>
      <c r="Z382" s="5"/>
      <c r="AA382" s="5"/>
      <c r="AB382" s="5"/>
      <c r="AC382" s="5"/>
      <c r="AD382" s="5"/>
      <c r="AE382" s="5"/>
    </row>
    <row r="383" spans="1:31" ht="30">
      <c r="A383" s="712"/>
      <c r="B383" s="712"/>
      <c r="C383" s="712"/>
      <c r="D383" s="712"/>
      <c r="E383" s="712"/>
      <c r="F383" s="712"/>
      <c r="G383" s="712"/>
      <c r="H383" s="712"/>
      <c r="I383" s="712"/>
      <c r="J383" s="712"/>
      <c r="K383" s="712"/>
      <c r="L383" s="712"/>
      <c r="M383" s="712"/>
      <c r="N383" s="10" t="str">
        <f>'S ADMINIST'!B119</f>
        <v>N/A</v>
      </c>
      <c r="O383" s="10" t="str">
        <f>'S ADMINIST'!C119</f>
        <v>Realizar el mantenimiento preventivo al parque automotor propiedad del IGAC</v>
      </c>
      <c r="P383" s="701">
        <f>'S ADMINIST'!V119</f>
        <v>1</v>
      </c>
      <c r="Q383" s="701">
        <f>'S ADMINIST'!V120</f>
        <v>0</v>
      </c>
      <c r="R383" s="10" t="str">
        <f>'S ADMINIST'!G119</f>
        <v>Miguel Àngel Olarte Reyes</v>
      </c>
      <c r="S383" s="712"/>
      <c r="T383" s="11" t="s">
        <v>48</v>
      </c>
      <c r="U383" s="11" t="s">
        <v>29</v>
      </c>
      <c r="V383" s="5"/>
      <c r="W383" s="5"/>
      <c r="X383" s="5"/>
      <c r="Y383" s="5"/>
      <c r="Z383" s="5"/>
      <c r="AA383" s="5"/>
      <c r="AB383" s="5"/>
      <c r="AC383" s="5"/>
      <c r="AD383" s="5"/>
      <c r="AE383" s="5"/>
    </row>
    <row r="384" spans="1:31" ht="30">
      <c r="A384" s="722" t="str">
        <f>'G. DOCUM.'!F2</f>
        <v>GESTION DOCUMENTAL</v>
      </c>
      <c r="B384" s="716" t="str">
        <f>'G. DOCUM.'!C5</f>
        <v xml:space="preserve">Brindar atención al ciudadano fomentando los mecanismos de participación y transparencia
</v>
      </c>
      <c r="C384" s="716" t="str">
        <f>'G. DOCUM.'!L5</f>
        <v xml:space="preserve">Dar cumplimiento a las Políticas de Gobierno en Línea y de Servicio al Ciudadano.
</v>
      </c>
      <c r="D384" s="716" t="str">
        <f>'G. DOCUM.'!C7</f>
        <v>Información y comunicación</v>
      </c>
      <c r="E384" s="716" t="str">
        <f>'G. DOCUM.'!L7</f>
        <v xml:space="preserve">"Gestion documental, Politica de Servicio al Ciudadano, Participación ciudadana en la Gestión pública, 
Transparencia, acceso a la información pública y lucha contra la corrupción"
</v>
      </c>
      <c r="F384" s="716" t="str">
        <f>'G. DOCUM.'!A9</f>
        <v xml:space="preserve">Servicio de Gestión Documental
</v>
      </c>
      <c r="G384" s="715" t="str">
        <f>'G. DOCUM.'!C9</f>
        <v>PROCENTAJE</v>
      </c>
      <c r="H384" s="713">
        <f>'G. DOCUM.'!D9</f>
        <v>1</v>
      </c>
      <c r="I384" s="715" t="str">
        <f>'G. DOCUM.'!E9</f>
        <v>Servicio de Gestión documental implementado</v>
      </c>
      <c r="J384" s="715" t="str">
        <f>'G. DOCUM.'!F9</f>
        <v>Eficacia</v>
      </c>
      <c r="K384" s="715" t="str">
        <f>'G. DOCUM.'!G9</f>
        <v>Natalia Elizabeth Plata</v>
      </c>
      <c r="L384" s="713">
        <f>'G. DOCUM.'!V9</f>
        <v>1</v>
      </c>
      <c r="M384" s="713">
        <f>'G. DOCUM.'!V10</f>
        <v>0</v>
      </c>
      <c r="N384" s="10" t="str">
        <f>'G. DOCUM.'!B12</f>
        <v>PINAR</v>
      </c>
      <c r="O384" s="10" t="str">
        <f>'G. DOCUM.'!C12</f>
        <v>Actualizar los instrumentos de Gestión de la información.</v>
      </c>
      <c r="P384" s="701">
        <f>'G. DOCUM.'!V12</f>
        <v>1</v>
      </c>
      <c r="Q384" s="701">
        <f>'G. DOCUM.'!V13</f>
        <v>0</v>
      </c>
      <c r="R384" s="10" t="str">
        <f>'G. DOCUM.'!G12</f>
        <v>Natalia Elizabeth Plata</v>
      </c>
      <c r="S384" s="716" t="str">
        <f>'G. DOCUM.'!B9</f>
        <v>GIT GESTIÓN DOCUMENTAL</v>
      </c>
      <c r="T384" s="11" t="s">
        <v>31</v>
      </c>
      <c r="U384" s="11" t="s">
        <v>50</v>
      </c>
      <c r="V384" s="5"/>
      <c r="W384" s="5"/>
      <c r="X384" s="5"/>
      <c r="Y384" s="5"/>
      <c r="Z384" s="5"/>
      <c r="AA384" s="5"/>
      <c r="AB384" s="5"/>
      <c r="AC384" s="5"/>
      <c r="AD384" s="5"/>
      <c r="AE384" s="5"/>
    </row>
    <row r="385" spans="1:31">
      <c r="A385" s="711"/>
      <c r="B385" s="711"/>
      <c r="C385" s="711"/>
      <c r="D385" s="711"/>
      <c r="E385" s="711"/>
      <c r="F385" s="711"/>
      <c r="G385" s="711"/>
      <c r="H385" s="711"/>
      <c r="I385" s="711"/>
      <c r="J385" s="711"/>
      <c r="K385" s="711"/>
      <c r="L385" s="711"/>
      <c r="M385" s="711"/>
      <c r="N385" s="10" t="str">
        <f>'G. DOCUM.'!B14</f>
        <v>PINAR</v>
      </c>
      <c r="O385" s="10" t="str">
        <f>'G. DOCUM.'!C14</f>
        <v>Actualizar los instrumentos archivisticos</v>
      </c>
      <c r="P385" s="701">
        <f>'G. DOCUM.'!V14</f>
        <v>1</v>
      </c>
      <c r="Q385" s="701">
        <f>'G. DOCUM.'!V15</f>
        <v>0</v>
      </c>
      <c r="R385" s="10" t="str">
        <f>'G. DOCUM.'!G14</f>
        <v>Natalia Elizabeth Plata</v>
      </c>
      <c r="S385" s="711"/>
      <c r="T385" s="11" t="s">
        <v>31</v>
      </c>
      <c r="U385" s="11" t="s">
        <v>36</v>
      </c>
      <c r="V385" s="5"/>
      <c r="W385" s="5"/>
      <c r="X385" s="5"/>
      <c r="Y385" s="5"/>
      <c r="Z385" s="5"/>
      <c r="AA385" s="5"/>
      <c r="AB385" s="5"/>
      <c r="AC385" s="5"/>
      <c r="AD385" s="5"/>
      <c r="AE385" s="5"/>
    </row>
    <row r="386" spans="1:31" ht="45">
      <c r="A386" s="711"/>
      <c r="B386" s="711"/>
      <c r="C386" s="711"/>
      <c r="D386" s="711"/>
      <c r="E386" s="711"/>
      <c r="F386" s="711"/>
      <c r="G386" s="711"/>
      <c r="H386" s="711"/>
      <c r="I386" s="711"/>
      <c r="J386" s="711"/>
      <c r="K386" s="711"/>
      <c r="L386" s="711"/>
      <c r="M386" s="711"/>
      <c r="N386" s="10" t="str">
        <f>'G. DOCUM.'!B16</f>
        <v>PINAR/PGD/Plan de Capacitación</v>
      </c>
      <c r="O386" s="10" t="str">
        <f>'G. DOCUM.'!C16</f>
        <v>Realizar los procesos de orGanización documental.</v>
      </c>
      <c r="P386" s="701">
        <f>'G. DOCUM.'!V16</f>
        <v>1</v>
      </c>
      <c r="Q386" s="701">
        <f>'G. DOCUM.'!V17</f>
        <v>0</v>
      </c>
      <c r="R386" s="10" t="str">
        <f>'G. DOCUM.'!G16</f>
        <v>Natalia Elizabeth Plata</v>
      </c>
      <c r="S386" s="711"/>
      <c r="T386" s="11" t="s">
        <v>31</v>
      </c>
      <c r="U386" s="11" t="s">
        <v>32</v>
      </c>
      <c r="V386" s="5"/>
      <c r="W386" s="5"/>
      <c r="X386" s="5"/>
      <c r="Y386" s="5"/>
      <c r="Z386" s="5"/>
      <c r="AA386" s="5"/>
      <c r="AB386" s="5"/>
      <c r="AC386" s="5"/>
      <c r="AD386" s="5"/>
      <c r="AE386" s="5"/>
    </row>
    <row r="387" spans="1:31" ht="105">
      <c r="A387" s="711"/>
      <c r="B387" s="711"/>
      <c r="C387" s="711"/>
      <c r="D387" s="711"/>
      <c r="E387" s="711"/>
      <c r="F387" s="711"/>
      <c r="G387" s="711"/>
      <c r="H387" s="711"/>
      <c r="I387" s="711"/>
      <c r="J387" s="711"/>
      <c r="K387" s="711"/>
      <c r="L387" s="711"/>
      <c r="M387" s="711"/>
      <c r="N387" s="10" t="str">
        <f>'G. DOCUM.'!B18</f>
        <v>Sistema InteGrado de Conservación /Plan Anual de Cpacitación/Plan de Gestión del RiesGo</v>
      </c>
      <c r="O387" s="10" t="str">
        <f>'G. DOCUM.'!C18</f>
        <v>Aplicar los procedimientos para la conservación y preservación del acervo documental del IGAC</v>
      </c>
      <c r="P387" s="701">
        <f>'G. DOCUM.'!V18</f>
        <v>1</v>
      </c>
      <c r="Q387" s="701">
        <f>'G. DOCUM.'!V19</f>
        <v>0</v>
      </c>
      <c r="R387" s="10" t="str">
        <f>'G. DOCUM.'!G18</f>
        <v>Natalia Elizabeth Plata</v>
      </c>
      <c r="S387" s="711"/>
      <c r="T387" s="11" t="s">
        <v>31</v>
      </c>
      <c r="U387" s="11" t="s">
        <v>32</v>
      </c>
      <c r="V387" s="5"/>
      <c r="W387" s="5"/>
      <c r="X387" s="5"/>
      <c r="Y387" s="5"/>
      <c r="Z387" s="5"/>
      <c r="AA387" s="5"/>
      <c r="AB387" s="5"/>
      <c r="AC387" s="5"/>
      <c r="AD387" s="5"/>
      <c r="AE387" s="5"/>
    </row>
    <row r="388" spans="1:31" ht="30">
      <c r="A388" s="711"/>
      <c r="B388" s="711"/>
      <c r="C388" s="711"/>
      <c r="D388" s="711"/>
      <c r="E388" s="711"/>
      <c r="F388" s="712"/>
      <c r="G388" s="712"/>
      <c r="H388" s="712"/>
      <c r="I388" s="712"/>
      <c r="J388" s="712"/>
      <c r="K388" s="712"/>
      <c r="L388" s="712"/>
      <c r="M388" s="712"/>
      <c r="N388" s="10" t="str">
        <f>'G. DOCUM.'!B20</f>
        <v>PINAR/PGD</v>
      </c>
      <c r="O388" s="10" t="str">
        <f>'G. DOCUM.'!C20</f>
        <v>Actualización de las tablas de retención documental</v>
      </c>
      <c r="P388" s="701">
        <f>'G. DOCUM.'!V20</f>
        <v>1</v>
      </c>
      <c r="Q388" s="701">
        <f>'G. DOCUM.'!V21</f>
        <v>0</v>
      </c>
      <c r="R388" s="10" t="str">
        <f>'G. DOCUM.'!G20</f>
        <v>Natalia Elizabeth Plata</v>
      </c>
      <c r="S388" s="712"/>
      <c r="T388" s="11" t="s">
        <v>31</v>
      </c>
      <c r="U388" s="11" t="s">
        <v>32</v>
      </c>
      <c r="V388" s="5"/>
      <c r="W388" s="5"/>
      <c r="X388" s="5"/>
      <c r="Y388" s="5"/>
      <c r="Z388" s="5"/>
      <c r="AA388" s="5"/>
      <c r="AB388" s="5"/>
      <c r="AC388" s="5"/>
      <c r="AD388" s="5"/>
      <c r="AE388" s="5"/>
    </row>
    <row r="389" spans="1:31" ht="45">
      <c r="A389" s="711"/>
      <c r="B389" s="711"/>
      <c r="C389" s="711"/>
      <c r="D389" s="711"/>
      <c r="E389" s="711"/>
      <c r="F389" s="716" t="str">
        <f>'G. DOCUM.'!A25</f>
        <v>SERVICIOS DE INFORMACIÓN IMPLEMENTADOS</v>
      </c>
      <c r="G389" s="715" t="str">
        <f>'G. DOCUM.'!C25</f>
        <v>SISTEMA</v>
      </c>
      <c r="H389" s="710">
        <f>'G. DOCUM.'!D25</f>
        <v>1</v>
      </c>
      <c r="I389" s="715" t="str">
        <f>'G. DOCUM.'!E25</f>
        <v>Sistema de información implementado</v>
      </c>
      <c r="J389" s="715" t="str">
        <f>'G. DOCUM.'!F25</f>
        <v>EFICACIA</v>
      </c>
      <c r="K389" s="715" t="str">
        <f>'G. DOCUM.'!G25</f>
        <v xml:space="preserve">Julian Rolon </v>
      </c>
      <c r="L389" s="710">
        <f>'G. DOCUM.'!V25</f>
        <v>0.99999999999999989</v>
      </c>
      <c r="M389" s="710">
        <f>'G. DOCUM.'!V26</f>
        <v>0</v>
      </c>
      <c r="N389" s="10" t="str">
        <f>'G. DOCUM.'!B28</f>
        <v>PGD/PINAR</v>
      </c>
      <c r="O389" s="23" t="str">
        <f>'G. DOCUM.'!C28</f>
        <v>Efectuar un diaGnóstico de las necesidades específicas del Instituto en cuanto Gestión documental</v>
      </c>
      <c r="P389" s="701">
        <f>'G. DOCUM.'!V28</f>
        <v>1</v>
      </c>
      <c r="Q389" s="701">
        <f>'G. DOCUM.'!V29</f>
        <v>0</v>
      </c>
      <c r="R389" s="10" t="str">
        <f>'G. DOCUM.'!G28</f>
        <v>Julian Rolon</v>
      </c>
      <c r="S389" s="716" t="str">
        <f>'G. DOCUM.'!B25</f>
        <v xml:space="preserve">GIT GESTIÓN DOCUMENTAL </v>
      </c>
      <c r="T389" s="11" t="s">
        <v>28</v>
      </c>
      <c r="U389" s="11" t="s">
        <v>31</v>
      </c>
      <c r="V389" s="5"/>
      <c r="W389" s="5"/>
      <c r="X389" s="5"/>
      <c r="Y389" s="5"/>
      <c r="Z389" s="5"/>
      <c r="AA389" s="5"/>
      <c r="AB389" s="5"/>
      <c r="AC389" s="5"/>
      <c r="AD389" s="5"/>
      <c r="AE389" s="5"/>
    </row>
    <row r="390" spans="1:31" ht="75">
      <c r="A390" s="711"/>
      <c r="B390" s="711"/>
      <c r="C390" s="711"/>
      <c r="D390" s="711"/>
      <c r="E390" s="711"/>
      <c r="F390" s="711"/>
      <c r="G390" s="711"/>
      <c r="H390" s="711"/>
      <c r="I390" s="711"/>
      <c r="J390" s="711"/>
      <c r="K390" s="711"/>
      <c r="L390" s="711"/>
      <c r="M390" s="711"/>
      <c r="N390" s="10" t="str">
        <f>'G. DOCUM.'!B30</f>
        <v>PGD/PINAR</v>
      </c>
      <c r="O390" s="23" t="str">
        <f>'G. DOCUM.'!C30</f>
        <v>Realizar una implementación y parametrización inicial del sistema a nivel central que permita radicación de entrada, de salida, interna, Gestión al documento y expedientes</v>
      </c>
      <c r="P390" s="701">
        <f>'G. DOCUM.'!V30</f>
        <v>1</v>
      </c>
      <c r="Q390" s="701">
        <f>'G. DOCUM.'!V31</f>
        <v>0</v>
      </c>
      <c r="R390" s="10" t="str">
        <f>'G. DOCUM.'!G30</f>
        <v>Julian Rolon</v>
      </c>
      <c r="S390" s="711"/>
      <c r="T390" s="11" t="s">
        <v>28</v>
      </c>
      <c r="U390" s="11" t="s">
        <v>50</v>
      </c>
      <c r="V390" s="5"/>
      <c r="W390" s="5"/>
      <c r="X390" s="5"/>
      <c r="Y390" s="5"/>
      <c r="Z390" s="5"/>
      <c r="AA390" s="5"/>
      <c r="AB390" s="5"/>
      <c r="AC390" s="5"/>
      <c r="AD390" s="5"/>
      <c r="AE390" s="5"/>
    </row>
    <row r="391" spans="1:31" ht="30">
      <c r="A391" s="711"/>
      <c r="B391" s="711"/>
      <c r="C391" s="711"/>
      <c r="D391" s="711"/>
      <c r="E391" s="711"/>
      <c r="F391" s="711"/>
      <c r="G391" s="711"/>
      <c r="H391" s="711"/>
      <c r="I391" s="711"/>
      <c r="J391" s="711"/>
      <c r="K391" s="711"/>
      <c r="L391" s="711"/>
      <c r="M391" s="711"/>
      <c r="N391" s="10" t="str">
        <f>'G. DOCUM.'!B32</f>
        <v>PGD/PINAR</v>
      </c>
      <c r="O391" s="23" t="str">
        <f>'G. DOCUM.'!C32</f>
        <v>Expandir proGresivamente la implementación a las territoriales</v>
      </c>
      <c r="P391" s="701">
        <f>'G. DOCUM.'!V32</f>
        <v>1</v>
      </c>
      <c r="Q391" s="701">
        <f>'G. DOCUM.'!V33</f>
        <v>0</v>
      </c>
      <c r="R391" s="10" t="str">
        <f>'G. DOCUM.'!G32</f>
        <v>Julian Rolon</v>
      </c>
      <c r="S391" s="711"/>
      <c r="T391" s="11" t="s">
        <v>34</v>
      </c>
      <c r="U391" s="11" t="s">
        <v>51</v>
      </c>
      <c r="V391" s="5"/>
      <c r="W391" s="5"/>
      <c r="X391" s="5"/>
      <c r="Y391" s="5"/>
      <c r="Z391" s="5"/>
      <c r="AA391" s="5"/>
      <c r="AB391" s="5"/>
      <c r="AC391" s="5"/>
      <c r="AD391" s="5"/>
      <c r="AE391" s="5"/>
    </row>
    <row r="392" spans="1:31" ht="30">
      <c r="A392" s="711"/>
      <c r="B392" s="711"/>
      <c r="C392" s="711"/>
      <c r="D392" s="711"/>
      <c r="E392" s="711"/>
      <c r="F392" s="711"/>
      <c r="G392" s="711"/>
      <c r="H392" s="711"/>
      <c r="I392" s="711"/>
      <c r="J392" s="711"/>
      <c r="K392" s="711"/>
      <c r="L392" s="711"/>
      <c r="M392" s="711"/>
      <c r="N392" s="10" t="str">
        <f>'G. DOCUM.'!B34</f>
        <v>PGD/PINAR</v>
      </c>
      <c r="O392" s="23" t="str">
        <f>'G. DOCUM.'!C34</f>
        <v>Realizar capacitaciones a los funcionarios y contratistas</v>
      </c>
      <c r="P392" s="701">
        <f>'G. DOCUM.'!V34</f>
        <v>1</v>
      </c>
      <c r="Q392" s="701">
        <f>'G. DOCUM.'!V35</f>
        <v>0</v>
      </c>
      <c r="R392" s="10" t="str">
        <f>'G. DOCUM.'!G34</f>
        <v>Julian Rolon</v>
      </c>
      <c r="S392" s="711"/>
      <c r="T392" s="11" t="s">
        <v>30</v>
      </c>
      <c r="U392" s="11" t="s">
        <v>32</v>
      </c>
      <c r="V392" s="5"/>
      <c r="W392" s="5"/>
      <c r="X392" s="5"/>
      <c r="Y392" s="5"/>
      <c r="Z392" s="5"/>
      <c r="AA392" s="5"/>
      <c r="AB392" s="5"/>
      <c r="AC392" s="5"/>
      <c r="AD392" s="5"/>
      <c r="AE392" s="5"/>
    </row>
    <row r="393" spans="1:31" ht="30">
      <c r="A393" s="712"/>
      <c r="B393" s="712"/>
      <c r="C393" s="712"/>
      <c r="D393" s="712"/>
      <c r="E393" s="712"/>
      <c r="F393" s="712"/>
      <c r="G393" s="712"/>
      <c r="H393" s="712"/>
      <c r="I393" s="712"/>
      <c r="J393" s="712"/>
      <c r="K393" s="712"/>
      <c r="L393" s="712"/>
      <c r="M393" s="712"/>
      <c r="N393" s="10" t="str">
        <f>'G. DOCUM.'!B36</f>
        <v>PGD/PINAR</v>
      </c>
      <c r="O393" s="23" t="str">
        <f>'G. DOCUM.'!C36</f>
        <v>Crear mecanismos de interoperabilidad con el Sistema Nacional Catastral</v>
      </c>
      <c r="P393" s="701">
        <f>'G. DOCUM.'!V36</f>
        <v>1</v>
      </c>
      <c r="Q393" s="701">
        <f>'G. DOCUM.'!V37</f>
        <v>0</v>
      </c>
      <c r="R393" s="10" t="str">
        <f>'G. DOCUM.'!G36</f>
        <v>Julian Rolon</v>
      </c>
      <c r="S393" s="712"/>
      <c r="T393" s="11" t="s">
        <v>30</v>
      </c>
      <c r="U393" s="11" t="s">
        <v>36</v>
      </c>
      <c r="V393" s="5"/>
      <c r="W393" s="5"/>
      <c r="X393" s="5"/>
      <c r="Y393" s="5"/>
      <c r="Z393" s="5"/>
      <c r="AA393" s="5"/>
      <c r="AB393" s="5"/>
      <c r="AC393" s="5"/>
      <c r="AD393" s="5"/>
      <c r="AE393" s="5"/>
    </row>
    <row r="394" spans="1:31">
      <c r="A394" s="185"/>
      <c r="B394" s="5"/>
      <c r="C394" s="5"/>
      <c r="D394" s="5"/>
      <c r="E394" s="5"/>
      <c r="F394" s="5"/>
      <c r="G394" s="5"/>
      <c r="H394" s="5"/>
      <c r="I394" s="5"/>
      <c r="J394" s="5"/>
      <c r="K394" s="5"/>
      <c r="L394" s="699"/>
      <c r="M394" s="699"/>
      <c r="N394" s="5"/>
      <c r="O394" s="5"/>
      <c r="P394" s="699"/>
      <c r="Q394" s="699"/>
      <c r="R394" s="5"/>
      <c r="S394" s="5"/>
      <c r="T394" s="5"/>
      <c r="U394" s="5"/>
      <c r="V394" s="5"/>
      <c r="W394" s="5"/>
      <c r="X394" s="5"/>
      <c r="Y394" s="5"/>
      <c r="Z394" s="5"/>
      <c r="AA394" s="5"/>
      <c r="AB394" s="5"/>
      <c r="AC394" s="5"/>
      <c r="AD394" s="5"/>
      <c r="AE394" s="5"/>
    </row>
    <row r="395" spans="1:31">
      <c r="A395" s="185"/>
      <c r="B395" s="5"/>
      <c r="C395" s="5"/>
      <c r="D395" s="5"/>
      <c r="E395" s="5"/>
      <c r="F395" s="5"/>
      <c r="G395" s="5"/>
      <c r="H395" s="5"/>
      <c r="I395" s="5"/>
      <c r="J395" s="5"/>
      <c r="K395" s="5"/>
      <c r="L395" s="699"/>
      <c r="M395" s="699"/>
      <c r="N395" s="5"/>
      <c r="O395" s="5"/>
      <c r="P395" s="699"/>
      <c r="Q395" s="699"/>
      <c r="R395" s="5"/>
      <c r="S395" s="5"/>
      <c r="T395" s="5"/>
      <c r="U395" s="5"/>
      <c r="V395" s="5"/>
      <c r="W395" s="5"/>
      <c r="X395" s="5"/>
      <c r="Y395" s="5"/>
      <c r="Z395" s="5"/>
      <c r="AA395" s="5"/>
      <c r="AB395" s="5"/>
      <c r="AC395" s="5"/>
      <c r="AD395" s="5"/>
      <c r="AE395" s="5"/>
    </row>
    <row r="396" spans="1:31">
      <c r="A396" s="185"/>
      <c r="B396" s="5"/>
      <c r="C396" s="5"/>
      <c r="D396" s="5"/>
      <c r="E396" s="5"/>
      <c r="F396" s="5"/>
      <c r="G396" s="5"/>
      <c r="H396" s="5"/>
      <c r="I396" s="5"/>
      <c r="J396" s="5"/>
      <c r="K396" s="5"/>
      <c r="L396" s="699"/>
      <c r="M396" s="699"/>
      <c r="N396" s="5"/>
      <c r="O396" s="5"/>
      <c r="P396" s="699"/>
      <c r="Q396" s="699"/>
      <c r="R396" s="5"/>
      <c r="S396" s="5"/>
      <c r="T396" s="5"/>
      <c r="U396" s="5"/>
      <c r="V396" s="5"/>
      <c r="W396" s="5"/>
      <c r="X396" s="5"/>
      <c r="Y396" s="5"/>
      <c r="Z396" s="5"/>
      <c r="AA396" s="5"/>
      <c r="AB396" s="5"/>
      <c r="AC396" s="5"/>
      <c r="AD396" s="5"/>
      <c r="AE396" s="5"/>
    </row>
    <row r="397" spans="1:31">
      <c r="A397" s="185"/>
      <c r="B397" s="5"/>
      <c r="C397" s="5"/>
      <c r="D397" s="5"/>
      <c r="E397" s="5"/>
      <c r="F397" s="5"/>
      <c r="G397" s="5"/>
      <c r="H397" s="5"/>
      <c r="I397" s="5"/>
      <c r="J397" s="5"/>
      <c r="K397" s="5"/>
      <c r="L397" s="699"/>
      <c r="M397" s="699"/>
      <c r="N397" s="5"/>
      <c r="O397" s="5"/>
      <c r="P397" s="699"/>
      <c r="Q397" s="699"/>
      <c r="R397" s="5"/>
      <c r="S397" s="5"/>
      <c r="T397" s="5"/>
      <c r="U397" s="5"/>
      <c r="V397" s="5"/>
      <c r="W397" s="5"/>
      <c r="X397" s="5"/>
      <c r="Y397" s="5"/>
      <c r="Z397" s="5"/>
      <c r="AA397" s="5"/>
      <c r="AB397" s="5"/>
      <c r="AC397" s="5"/>
      <c r="AD397" s="5"/>
      <c r="AE397" s="5"/>
    </row>
    <row r="398" spans="1:31">
      <c r="A398" s="185"/>
      <c r="B398" s="5"/>
      <c r="C398" s="5"/>
      <c r="D398" s="5"/>
      <c r="E398" s="5"/>
      <c r="F398" s="5"/>
      <c r="G398" s="5"/>
      <c r="H398" s="5"/>
      <c r="I398" s="5"/>
      <c r="J398" s="5"/>
      <c r="K398" s="5"/>
      <c r="L398" s="699"/>
      <c r="M398" s="699"/>
      <c r="N398" s="5"/>
      <c r="O398" s="5"/>
      <c r="P398" s="699"/>
      <c r="Q398" s="699"/>
      <c r="R398" s="5"/>
      <c r="S398" s="5"/>
      <c r="T398" s="5"/>
      <c r="U398" s="5"/>
      <c r="V398" s="5"/>
      <c r="W398" s="5"/>
      <c r="X398" s="5"/>
      <c r="Y398" s="5"/>
      <c r="Z398" s="5"/>
      <c r="AA398" s="5"/>
      <c r="AB398" s="5"/>
      <c r="AC398" s="5"/>
      <c r="AD398" s="5"/>
      <c r="AE398" s="5"/>
    </row>
    <row r="399" spans="1:31">
      <c r="A399" s="185"/>
      <c r="B399" s="5"/>
      <c r="C399" s="5"/>
      <c r="D399" s="5"/>
      <c r="E399" s="5"/>
      <c r="F399" s="5"/>
      <c r="G399" s="5"/>
      <c r="H399" s="5"/>
      <c r="I399" s="5"/>
      <c r="J399" s="5"/>
      <c r="K399" s="5"/>
      <c r="L399" s="699"/>
      <c r="M399" s="699"/>
      <c r="N399" s="5"/>
      <c r="O399" s="5"/>
      <c r="P399" s="699"/>
      <c r="Q399" s="699"/>
      <c r="R399" s="5"/>
      <c r="S399" s="5"/>
      <c r="T399" s="5"/>
      <c r="U399" s="5"/>
      <c r="V399" s="5"/>
      <c r="W399" s="5"/>
      <c r="X399" s="5"/>
      <c r="Y399" s="5"/>
      <c r="Z399" s="5"/>
      <c r="AA399" s="5"/>
      <c r="AB399" s="5"/>
      <c r="AC399" s="5"/>
      <c r="AD399" s="5"/>
      <c r="AE399" s="5"/>
    </row>
    <row r="400" spans="1:31">
      <c r="A400" s="185"/>
      <c r="B400" s="5"/>
      <c r="C400" s="5"/>
      <c r="D400" s="5"/>
      <c r="E400" s="5"/>
      <c r="F400" s="5"/>
      <c r="G400" s="5"/>
      <c r="H400" s="5"/>
      <c r="I400" s="5"/>
      <c r="J400" s="5"/>
      <c r="K400" s="5"/>
      <c r="L400" s="699"/>
      <c r="M400" s="699"/>
      <c r="N400" s="5"/>
      <c r="O400" s="5"/>
      <c r="P400" s="699"/>
      <c r="Q400" s="699"/>
      <c r="R400" s="5"/>
      <c r="S400" s="5"/>
      <c r="T400" s="5"/>
      <c r="U400" s="5"/>
      <c r="V400" s="5"/>
      <c r="W400" s="5"/>
      <c r="X400" s="5"/>
      <c r="Y400" s="5"/>
      <c r="Z400" s="5"/>
      <c r="AA400" s="5"/>
      <c r="AB400" s="5"/>
      <c r="AC400" s="5"/>
      <c r="AD400" s="5"/>
      <c r="AE400" s="5"/>
    </row>
    <row r="401" spans="1:31">
      <c r="A401" s="185"/>
      <c r="B401" s="5"/>
      <c r="C401" s="5"/>
      <c r="D401" s="5"/>
      <c r="E401" s="5"/>
      <c r="F401" s="5"/>
      <c r="G401" s="5"/>
      <c r="H401" s="5"/>
      <c r="I401" s="5"/>
      <c r="J401" s="5"/>
      <c r="K401" s="5"/>
      <c r="L401" s="699"/>
      <c r="M401" s="699"/>
      <c r="N401" s="5"/>
      <c r="O401" s="5"/>
      <c r="P401" s="699"/>
      <c r="Q401" s="699"/>
      <c r="R401" s="5"/>
      <c r="S401" s="5"/>
      <c r="T401" s="5"/>
      <c r="U401" s="5"/>
      <c r="V401" s="5"/>
      <c r="W401" s="5"/>
      <c r="X401" s="5"/>
      <c r="Y401" s="5"/>
      <c r="Z401" s="5"/>
      <c r="AA401" s="5"/>
      <c r="AB401" s="5"/>
      <c r="AC401" s="5"/>
      <c r="AD401" s="5"/>
      <c r="AE401" s="5"/>
    </row>
    <row r="402" spans="1:31">
      <c r="A402" s="185"/>
      <c r="B402" s="5"/>
      <c r="C402" s="5"/>
      <c r="D402" s="5"/>
      <c r="E402" s="5"/>
      <c r="F402" s="5"/>
      <c r="G402" s="5"/>
      <c r="H402" s="5"/>
      <c r="I402" s="5"/>
      <c r="J402" s="5"/>
      <c r="K402" s="5"/>
      <c r="L402" s="699"/>
      <c r="M402" s="699"/>
      <c r="N402" s="5"/>
      <c r="O402" s="5"/>
      <c r="P402" s="699"/>
      <c r="Q402" s="699"/>
      <c r="R402" s="5"/>
      <c r="S402" s="5"/>
      <c r="T402" s="5"/>
      <c r="U402" s="5"/>
      <c r="V402" s="5"/>
      <c r="W402" s="5"/>
      <c r="X402" s="5"/>
      <c r="Y402" s="5"/>
      <c r="Z402" s="5"/>
      <c r="AA402" s="5"/>
      <c r="AB402" s="5"/>
      <c r="AC402" s="5"/>
      <c r="AD402" s="5"/>
      <c r="AE402" s="5"/>
    </row>
    <row r="403" spans="1:31">
      <c r="A403" s="185"/>
      <c r="B403" s="5"/>
      <c r="C403" s="5"/>
      <c r="D403" s="5"/>
      <c r="E403" s="5"/>
      <c r="F403" s="5"/>
      <c r="G403" s="5"/>
      <c r="H403" s="5"/>
      <c r="I403" s="5"/>
      <c r="J403" s="5"/>
      <c r="K403" s="5"/>
      <c r="L403" s="699"/>
      <c r="M403" s="699"/>
      <c r="N403" s="5"/>
      <c r="O403" s="5"/>
      <c r="P403" s="699"/>
      <c r="Q403" s="699"/>
      <c r="R403" s="5"/>
      <c r="S403" s="5"/>
      <c r="T403" s="5"/>
      <c r="U403" s="5"/>
      <c r="V403" s="5"/>
      <c r="W403" s="5"/>
      <c r="X403" s="5"/>
      <c r="Y403" s="5"/>
      <c r="Z403" s="5"/>
      <c r="AA403" s="5"/>
      <c r="AB403" s="5"/>
      <c r="AC403" s="5"/>
      <c r="AD403" s="5"/>
      <c r="AE403" s="5"/>
    </row>
    <row r="404" spans="1:31">
      <c r="A404" s="185"/>
      <c r="B404" s="5"/>
      <c r="C404" s="5"/>
      <c r="D404" s="5"/>
      <c r="E404" s="5"/>
      <c r="F404" s="5"/>
      <c r="G404" s="5"/>
      <c r="H404" s="5"/>
      <c r="I404" s="5"/>
      <c r="J404" s="5"/>
      <c r="K404" s="5"/>
      <c r="L404" s="699"/>
      <c r="M404" s="699"/>
      <c r="N404" s="5"/>
      <c r="O404" s="5"/>
      <c r="P404" s="699"/>
      <c r="Q404" s="699"/>
      <c r="R404" s="5"/>
      <c r="S404" s="5"/>
      <c r="T404" s="5"/>
      <c r="U404" s="5"/>
      <c r="V404" s="5"/>
      <c r="W404" s="5"/>
      <c r="X404" s="5"/>
      <c r="Y404" s="5"/>
      <c r="Z404" s="5"/>
      <c r="AA404" s="5"/>
      <c r="AB404" s="5"/>
      <c r="AC404" s="5"/>
      <c r="AD404" s="5"/>
      <c r="AE404" s="5"/>
    </row>
    <row r="405" spans="1:31">
      <c r="A405" s="185"/>
      <c r="B405" s="5"/>
      <c r="C405" s="5"/>
      <c r="D405" s="5"/>
      <c r="E405" s="5"/>
      <c r="F405" s="5"/>
      <c r="G405" s="5"/>
      <c r="H405" s="5"/>
      <c r="I405" s="5"/>
      <c r="J405" s="5"/>
      <c r="K405" s="5"/>
      <c r="L405" s="699"/>
      <c r="M405" s="699"/>
      <c r="N405" s="5"/>
      <c r="O405" s="5"/>
      <c r="P405" s="699"/>
      <c r="Q405" s="699"/>
      <c r="R405" s="5"/>
      <c r="S405" s="5"/>
      <c r="T405" s="5"/>
      <c r="U405" s="5"/>
      <c r="V405" s="5"/>
      <c r="W405" s="5"/>
      <c r="X405" s="5"/>
      <c r="Y405" s="5"/>
      <c r="Z405" s="5"/>
      <c r="AA405" s="5"/>
      <c r="AB405" s="5"/>
      <c r="AC405" s="5"/>
      <c r="AD405" s="5"/>
      <c r="AE405" s="5"/>
    </row>
    <row r="406" spans="1:31">
      <c r="A406" s="185"/>
      <c r="B406" s="5"/>
      <c r="C406" s="5"/>
      <c r="D406" s="5"/>
      <c r="E406" s="5"/>
      <c r="F406" s="5"/>
      <c r="G406" s="5"/>
      <c r="H406" s="5"/>
      <c r="I406" s="5"/>
      <c r="J406" s="5"/>
      <c r="K406" s="5"/>
      <c r="L406" s="699"/>
      <c r="M406" s="699"/>
      <c r="N406" s="5"/>
      <c r="O406" s="5"/>
      <c r="P406" s="699"/>
      <c r="Q406" s="699"/>
      <c r="R406" s="5"/>
      <c r="S406" s="5"/>
      <c r="T406" s="5"/>
      <c r="U406" s="5"/>
      <c r="V406" s="5"/>
      <c r="W406" s="5"/>
      <c r="X406" s="5"/>
      <c r="Y406" s="5"/>
      <c r="Z406" s="5"/>
      <c r="AA406" s="5"/>
      <c r="AB406" s="5"/>
      <c r="AC406" s="5"/>
      <c r="AD406" s="5"/>
      <c r="AE406" s="5"/>
    </row>
    <row r="407" spans="1:31">
      <c r="A407" s="185"/>
      <c r="B407" s="5"/>
      <c r="C407" s="5"/>
      <c r="D407" s="5"/>
      <c r="E407" s="5"/>
      <c r="F407" s="5"/>
      <c r="G407" s="5"/>
      <c r="H407" s="5"/>
      <c r="I407" s="5"/>
      <c r="J407" s="5"/>
      <c r="K407" s="5"/>
      <c r="L407" s="699"/>
      <c r="M407" s="699"/>
      <c r="N407" s="5"/>
      <c r="O407" s="5"/>
      <c r="P407" s="699"/>
      <c r="Q407" s="699"/>
      <c r="R407" s="5"/>
      <c r="S407" s="5"/>
      <c r="T407" s="5"/>
      <c r="U407" s="5"/>
      <c r="V407" s="5"/>
      <c r="W407" s="5"/>
      <c r="X407" s="5"/>
      <c r="Y407" s="5"/>
      <c r="Z407" s="5"/>
      <c r="AA407" s="5"/>
      <c r="AB407" s="5"/>
      <c r="AC407" s="5"/>
      <c r="AD407" s="5"/>
      <c r="AE407" s="5"/>
    </row>
    <row r="408" spans="1:31">
      <c r="A408" s="185"/>
      <c r="B408" s="5"/>
      <c r="C408" s="5"/>
      <c r="D408" s="5"/>
      <c r="E408" s="5"/>
      <c r="F408" s="5"/>
      <c r="G408" s="5"/>
      <c r="H408" s="5"/>
      <c r="I408" s="5"/>
      <c r="J408" s="5"/>
      <c r="K408" s="5"/>
      <c r="L408" s="699"/>
      <c r="M408" s="699"/>
      <c r="N408" s="5"/>
      <c r="O408" s="5"/>
      <c r="P408" s="699"/>
      <c r="Q408" s="699"/>
      <c r="R408" s="5"/>
      <c r="S408" s="5"/>
      <c r="T408" s="5"/>
      <c r="U408" s="5"/>
      <c r="V408" s="5"/>
      <c r="W408" s="5"/>
      <c r="X408" s="5"/>
      <c r="Y408" s="5"/>
      <c r="Z408" s="5"/>
      <c r="AA408" s="5"/>
      <c r="AB408" s="5"/>
      <c r="AC408" s="5"/>
      <c r="AD408" s="5"/>
      <c r="AE408" s="5"/>
    </row>
    <row r="409" spans="1:31">
      <c r="A409" s="185"/>
      <c r="B409" s="5"/>
      <c r="C409" s="5"/>
      <c r="D409" s="5"/>
      <c r="E409" s="5"/>
      <c r="F409" s="5"/>
      <c r="G409" s="5"/>
      <c r="H409" s="5"/>
      <c r="I409" s="5"/>
      <c r="J409" s="5"/>
      <c r="K409" s="5"/>
      <c r="L409" s="699"/>
      <c r="M409" s="699"/>
      <c r="N409" s="5"/>
      <c r="O409" s="5"/>
      <c r="P409" s="699"/>
      <c r="Q409" s="699"/>
      <c r="R409" s="5"/>
      <c r="S409" s="5"/>
      <c r="T409" s="5"/>
      <c r="U409" s="5"/>
      <c r="V409" s="5"/>
      <c r="W409" s="5"/>
      <c r="X409" s="5"/>
      <c r="Y409" s="5"/>
      <c r="Z409" s="5"/>
      <c r="AA409" s="5"/>
      <c r="AB409" s="5"/>
      <c r="AC409" s="5"/>
      <c r="AD409" s="5"/>
      <c r="AE409" s="5"/>
    </row>
    <row r="410" spans="1:31">
      <c r="A410" s="185"/>
      <c r="B410" s="5"/>
      <c r="C410" s="5"/>
      <c r="D410" s="5"/>
      <c r="E410" s="5"/>
      <c r="F410" s="5"/>
      <c r="G410" s="5"/>
      <c r="H410" s="5"/>
      <c r="I410" s="5"/>
      <c r="J410" s="5"/>
      <c r="K410" s="5"/>
      <c r="L410" s="699"/>
      <c r="M410" s="699"/>
      <c r="N410" s="5"/>
      <c r="O410" s="5"/>
      <c r="P410" s="699"/>
      <c r="Q410" s="699"/>
      <c r="R410" s="5"/>
      <c r="S410" s="5"/>
      <c r="T410" s="5"/>
      <c r="U410" s="5"/>
      <c r="V410" s="5"/>
      <c r="W410" s="5"/>
      <c r="X410" s="5"/>
      <c r="Y410" s="5"/>
      <c r="Z410" s="5"/>
      <c r="AA410" s="5"/>
      <c r="AB410" s="5"/>
      <c r="AC410" s="5"/>
      <c r="AD410" s="5"/>
      <c r="AE410" s="5"/>
    </row>
    <row r="411" spans="1:31">
      <c r="A411" s="185"/>
      <c r="B411" s="5"/>
      <c r="C411" s="5"/>
      <c r="D411" s="5"/>
      <c r="E411" s="5"/>
      <c r="F411" s="5"/>
      <c r="G411" s="5"/>
      <c r="H411" s="5"/>
      <c r="I411" s="5"/>
      <c r="J411" s="5"/>
      <c r="K411" s="5"/>
      <c r="L411" s="699"/>
      <c r="M411" s="699"/>
      <c r="N411" s="5"/>
      <c r="O411" s="5"/>
      <c r="P411" s="699"/>
      <c r="Q411" s="699"/>
      <c r="R411" s="5"/>
      <c r="S411" s="5"/>
      <c r="T411" s="5"/>
      <c r="U411" s="5"/>
      <c r="V411" s="5"/>
      <c r="W411" s="5"/>
      <c r="X411" s="5"/>
      <c r="Y411" s="5"/>
      <c r="Z411" s="5"/>
      <c r="AA411" s="5"/>
      <c r="AB411" s="5"/>
      <c r="AC411" s="5"/>
      <c r="AD411" s="5"/>
      <c r="AE411" s="5"/>
    </row>
    <row r="412" spans="1:31">
      <c r="A412" s="185"/>
      <c r="B412" s="5"/>
      <c r="C412" s="5"/>
      <c r="D412" s="5"/>
      <c r="E412" s="5"/>
      <c r="F412" s="5"/>
      <c r="G412" s="5"/>
      <c r="H412" s="5"/>
      <c r="I412" s="5"/>
      <c r="J412" s="5"/>
      <c r="K412" s="5"/>
      <c r="L412" s="699"/>
      <c r="M412" s="699"/>
      <c r="N412" s="5"/>
      <c r="O412" s="5"/>
      <c r="P412" s="699"/>
      <c r="Q412" s="699"/>
      <c r="R412" s="5"/>
      <c r="S412" s="5"/>
      <c r="T412" s="5"/>
      <c r="U412" s="5"/>
      <c r="V412" s="5"/>
      <c r="W412" s="5"/>
      <c r="X412" s="5"/>
      <c r="Y412" s="5"/>
      <c r="Z412" s="5"/>
      <c r="AA412" s="5"/>
      <c r="AB412" s="5"/>
      <c r="AC412" s="5"/>
      <c r="AD412" s="5"/>
      <c r="AE412" s="5"/>
    </row>
    <row r="413" spans="1:31">
      <c r="A413" s="185"/>
      <c r="B413" s="5"/>
      <c r="C413" s="5"/>
      <c r="D413" s="5"/>
      <c r="E413" s="5"/>
      <c r="F413" s="5"/>
      <c r="G413" s="5"/>
      <c r="H413" s="5"/>
      <c r="I413" s="5"/>
      <c r="J413" s="5"/>
      <c r="K413" s="5"/>
      <c r="L413" s="699"/>
      <c r="M413" s="699"/>
      <c r="N413" s="5"/>
      <c r="O413" s="5"/>
      <c r="P413" s="699"/>
      <c r="Q413" s="699"/>
      <c r="R413" s="5"/>
      <c r="S413" s="5"/>
      <c r="T413" s="5"/>
      <c r="U413" s="5"/>
      <c r="V413" s="5"/>
      <c r="W413" s="5"/>
      <c r="X413" s="5"/>
      <c r="Y413" s="5"/>
      <c r="Z413" s="5"/>
      <c r="AA413" s="5"/>
      <c r="AB413" s="5"/>
      <c r="AC413" s="5"/>
      <c r="AD413" s="5"/>
      <c r="AE413" s="5"/>
    </row>
    <row r="414" spans="1:31">
      <c r="A414" s="185"/>
      <c r="B414" s="5"/>
      <c r="C414" s="5"/>
      <c r="D414" s="5"/>
      <c r="E414" s="5"/>
      <c r="F414" s="5"/>
      <c r="G414" s="5"/>
      <c r="H414" s="5"/>
      <c r="I414" s="5"/>
      <c r="J414" s="5"/>
      <c r="K414" s="5"/>
      <c r="L414" s="699"/>
      <c r="M414" s="699"/>
      <c r="N414" s="5"/>
      <c r="O414" s="5"/>
      <c r="P414" s="699"/>
      <c r="Q414" s="699"/>
      <c r="R414" s="5"/>
      <c r="S414" s="5"/>
      <c r="T414" s="5"/>
      <c r="U414" s="5"/>
      <c r="V414" s="5"/>
      <c r="W414" s="5"/>
      <c r="X414" s="5"/>
      <c r="Y414" s="5"/>
      <c r="Z414" s="5"/>
      <c r="AA414" s="5"/>
      <c r="AB414" s="5"/>
      <c r="AC414" s="5"/>
      <c r="AD414" s="5"/>
      <c r="AE414" s="5"/>
    </row>
    <row r="415" spans="1:31">
      <c r="A415" s="185"/>
      <c r="B415" s="5"/>
      <c r="C415" s="5"/>
      <c r="D415" s="5"/>
      <c r="E415" s="5"/>
      <c r="F415" s="5"/>
      <c r="G415" s="5"/>
      <c r="H415" s="5"/>
      <c r="I415" s="5"/>
      <c r="J415" s="5"/>
      <c r="K415" s="5"/>
      <c r="L415" s="699"/>
      <c r="M415" s="699"/>
      <c r="N415" s="5"/>
      <c r="O415" s="5"/>
      <c r="P415" s="699"/>
      <c r="Q415" s="699"/>
      <c r="R415" s="5"/>
      <c r="S415" s="5"/>
      <c r="T415" s="5"/>
      <c r="U415" s="5"/>
      <c r="V415" s="5"/>
      <c r="W415" s="5"/>
      <c r="X415" s="5"/>
      <c r="Y415" s="5"/>
      <c r="Z415" s="5"/>
      <c r="AA415" s="5"/>
      <c r="AB415" s="5"/>
      <c r="AC415" s="5"/>
      <c r="AD415" s="5"/>
      <c r="AE415" s="5"/>
    </row>
    <row r="416" spans="1:31">
      <c r="A416" s="185"/>
      <c r="B416" s="5"/>
      <c r="C416" s="5"/>
      <c r="D416" s="5"/>
      <c r="E416" s="5"/>
      <c r="F416" s="5"/>
      <c r="G416" s="5"/>
      <c r="H416" s="5"/>
      <c r="I416" s="5"/>
      <c r="J416" s="5"/>
      <c r="K416" s="5"/>
      <c r="L416" s="699"/>
      <c r="M416" s="699"/>
      <c r="N416" s="5"/>
      <c r="O416" s="5"/>
      <c r="P416" s="699"/>
      <c r="Q416" s="699"/>
      <c r="R416" s="5"/>
      <c r="S416" s="5"/>
      <c r="T416" s="5"/>
      <c r="U416" s="5"/>
      <c r="V416" s="5"/>
      <c r="W416" s="5"/>
      <c r="X416" s="5"/>
      <c r="Y416" s="5"/>
      <c r="Z416" s="5"/>
      <c r="AA416" s="5"/>
      <c r="AB416" s="5"/>
      <c r="AC416" s="5"/>
      <c r="AD416" s="5"/>
      <c r="AE416" s="5"/>
    </row>
    <row r="417" spans="1:31">
      <c r="A417" s="185"/>
      <c r="B417" s="5"/>
      <c r="C417" s="5"/>
      <c r="D417" s="5"/>
      <c r="E417" s="5"/>
      <c r="F417" s="5"/>
      <c r="G417" s="5"/>
      <c r="H417" s="5"/>
      <c r="I417" s="5"/>
      <c r="J417" s="5"/>
      <c r="K417" s="5"/>
      <c r="L417" s="699"/>
      <c r="M417" s="699"/>
      <c r="N417" s="5"/>
      <c r="O417" s="5"/>
      <c r="P417" s="699"/>
      <c r="Q417" s="699"/>
      <c r="R417" s="5"/>
      <c r="S417" s="5"/>
      <c r="T417" s="5"/>
      <c r="U417" s="5"/>
      <c r="V417" s="5"/>
      <c r="W417" s="5"/>
      <c r="X417" s="5"/>
      <c r="Y417" s="5"/>
      <c r="Z417" s="5"/>
      <c r="AA417" s="5"/>
      <c r="AB417" s="5"/>
      <c r="AC417" s="5"/>
      <c r="AD417" s="5"/>
      <c r="AE417" s="5"/>
    </row>
    <row r="418" spans="1:31">
      <c r="A418" s="185"/>
      <c r="B418" s="5"/>
      <c r="C418" s="5"/>
      <c r="D418" s="5"/>
      <c r="E418" s="5"/>
      <c r="F418" s="5"/>
      <c r="G418" s="5"/>
      <c r="H418" s="5"/>
      <c r="I418" s="5"/>
      <c r="J418" s="5"/>
      <c r="K418" s="5"/>
      <c r="L418" s="699"/>
      <c r="M418" s="699"/>
      <c r="N418" s="5"/>
      <c r="O418" s="5"/>
      <c r="P418" s="699"/>
      <c r="Q418" s="699"/>
      <c r="R418" s="5"/>
      <c r="S418" s="5"/>
      <c r="T418" s="5"/>
      <c r="U418" s="5"/>
      <c r="V418" s="5"/>
      <c r="W418" s="5"/>
      <c r="X418" s="5"/>
      <c r="Y418" s="5"/>
      <c r="Z418" s="5"/>
      <c r="AA418" s="5"/>
      <c r="AB418" s="5"/>
      <c r="AC418" s="5"/>
      <c r="AD418" s="5"/>
      <c r="AE418" s="5"/>
    </row>
    <row r="419" spans="1:31">
      <c r="A419" s="185"/>
      <c r="B419" s="5"/>
      <c r="C419" s="5"/>
      <c r="D419" s="5"/>
      <c r="E419" s="5"/>
      <c r="F419" s="5"/>
      <c r="G419" s="5"/>
      <c r="H419" s="5"/>
      <c r="I419" s="5"/>
      <c r="J419" s="5"/>
      <c r="K419" s="5"/>
      <c r="L419" s="699"/>
      <c r="M419" s="699"/>
      <c r="N419" s="5"/>
      <c r="O419" s="5"/>
      <c r="P419" s="699"/>
      <c r="Q419" s="699"/>
      <c r="R419" s="5"/>
      <c r="S419" s="5"/>
      <c r="T419" s="5"/>
      <c r="U419" s="5"/>
      <c r="V419" s="5"/>
      <c r="W419" s="5"/>
      <c r="X419" s="5"/>
      <c r="Y419" s="5"/>
      <c r="Z419" s="5"/>
      <c r="AA419" s="5"/>
      <c r="AB419" s="5"/>
      <c r="AC419" s="5"/>
      <c r="AD419" s="5"/>
      <c r="AE419" s="5"/>
    </row>
    <row r="420" spans="1:31">
      <c r="A420" s="185"/>
      <c r="B420" s="5"/>
      <c r="C420" s="5"/>
      <c r="D420" s="5"/>
      <c r="E420" s="5"/>
      <c r="F420" s="5"/>
      <c r="G420" s="5"/>
      <c r="H420" s="5"/>
      <c r="I420" s="5"/>
      <c r="J420" s="5"/>
      <c r="K420" s="5"/>
      <c r="L420" s="699"/>
      <c r="M420" s="699"/>
      <c r="N420" s="5"/>
      <c r="O420" s="5"/>
      <c r="P420" s="699"/>
      <c r="Q420" s="699"/>
      <c r="R420" s="5"/>
      <c r="S420" s="5"/>
      <c r="T420" s="5"/>
      <c r="U420" s="5"/>
      <c r="V420" s="5"/>
      <c r="W420" s="5"/>
      <c r="X420" s="5"/>
      <c r="Y420" s="5"/>
      <c r="Z420" s="5"/>
      <c r="AA420" s="5"/>
      <c r="AB420" s="5"/>
      <c r="AC420" s="5"/>
      <c r="AD420" s="5"/>
      <c r="AE420" s="5"/>
    </row>
    <row r="421" spans="1:31">
      <c r="A421" s="185"/>
      <c r="B421" s="5"/>
      <c r="C421" s="5"/>
      <c r="D421" s="5"/>
      <c r="E421" s="5"/>
      <c r="F421" s="5"/>
      <c r="G421" s="5"/>
      <c r="H421" s="5"/>
      <c r="I421" s="5"/>
      <c r="J421" s="5"/>
      <c r="K421" s="5"/>
      <c r="L421" s="699"/>
      <c r="M421" s="699"/>
      <c r="N421" s="5"/>
      <c r="O421" s="5"/>
      <c r="P421" s="699"/>
      <c r="Q421" s="699"/>
      <c r="R421" s="5"/>
      <c r="S421" s="5"/>
      <c r="T421" s="5"/>
      <c r="U421" s="5"/>
      <c r="V421" s="5"/>
      <c r="W421" s="5"/>
      <c r="X421" s="5"/>
      <c r="Y421" s="5"/>
      <c r="Z421" s="5"/>
      <c r="AA421" s="5"/>
      <c r="AB421" s="5"/>
      <c r="AC421" s="5"/>
      <c r="AD421" s="5"/>
      <c r="AE421" s="5"/>
    </row>
    <row r="422" spans="1:31">
      <c r="A422" s="185"/>
      <c r="B422" s="5"/>
      <c r="C422" s="5"/>
      <c r="D422" s="5"/>
      <c r="E422" s="5"/>
      <c r="F422" s="5"/>
      <c r="G422" s="5"/>
      <c r="H422" s="5"/>
      <c r="I422" s="5"/>
      <c r="J422" s="5"/>
      <c r="K422" s="5"/>
      <c r="L422" s="699"/>
      <c r="M422" s="699"/>
      <c r="N422" s="5"/>
      <c r="O422" s="5"/>
      <c r="P422" s="699"/>
      <c r="Q422" s="699"/>
      <c r="R422" s="5"/>
      <c r="S422" s="5"/>
      <c r="T422" s="5"/>
      <c r="U422" s="5"/>
      <c r="V422" s="5"/>
      <c r="W422" s="5"/>
      <c r="X422" s="5"/>
      <c r="Y422" s="5"/>
      <c r="Z422" s="5"/>
      <c r="AA422" s="5"/>
      <c r="AB422" s="5"/>
      <c r="AC422" s="5"/>
      <c r="AD422" s="5"/>
      <c r="AE422" s="5"/>
    </row>
    <row r="423" spans="1:31">
      <c r="A423" s="185"/>
      <c r="B423" s="5"/>
      <c r="C423" s="5"/>
      <c r="D423" s="5"/>
      <c r="E423" s="5"/>
      <c r="F423" s="5"/>
      <c r="G423" s="5"/>
      <c r="H423" s="5"/>
      <c r="I423" s="5"/>
      <c r="J423" s="5"/>
      <c r="K423" s="5"/>
      <c r="L423" s="699"/>
      <c r="M423" s="699"/>
      <c r="N423" s="5"/>
      <c r="O423" s="5"/>
      <c r="P423" s="699"/>
      <c r="Q423" s="699"/>
      <c r="R423" s="5"/>
      <c r="S423" s="5"/>
      <c r="T423" s="5"/>
      <c r="U423" s="5"/>
      <c r="V423" s="5"/>
      <c r="W423" s="5"/>
      <c r="X423" s="5"/>
      <c r="Y423" s="5"/>
      <c r="Z423" s="5"/>
      <c r="AA423" s="5"/>
      <c r="AB423" s="5"/>
      <c r="AC423" s="5"/>
      <c r="AD423" s="5"/>
      <c r="AE423" s="5"/>
    </row>
    <row r="424" spans="1:31">
      <c r="A424" s="185"/>
      <c r="B424" s="5"/>
      <c r="C424" s="5"/>
      <c r="D424" s="5"/>
      <c r="E424" s="5"/>
      <c r="F424" s="5"/>
      <c r="G424" s="5"/>
      <c r="H424" s="5"/>
      <c r="I424" s="5"/>
      <c r="J424" s="5"/>
      <c r="K424" s="5"/>
      <c r="L424" s="699"/>
      <c r="M424" s="699"/>
      <c r="N424" s="5"/>
      <c r="O424" s="5"/>
      <c r="P424" s="699"/>
      <c r="Q424" s="699"/>
      <c r="R424" s="5"/>
      <c r="S424" s="5"/>
      <c r="T424" s="5"/>
      <c r="U424" s="5"/>
      <c r="V424" s="5"/>
      <c r="W424" s="5"/>
      <c r="X424" s="5"/>
      <c r="Y424" s="5"/>
      <c r="Z424" s="5"/>
      <c r="AA424" s="5"/>
      <c r="AB424" s="5"/>
      <c r="AC424" s="5"/>
      <c r="AD424" s="5"/>
      <c r="AE424" s="5"/>
    </row>
    <row r="425" spans="1:31">
      <c r="A425" s="185"/>
      <c r="B425" s="5"/>
      <c r="C425" s="5"/>
      <c r="D425" s="5"/>
      <c r="E425" s="5"/>
      <c r="F425" s="5"/>
      <c r="G425" s="5"/>
      <c r="H425" s="5"/>
      <c r="I425" s="5"/>
      <c r="J425" s="5"/>
      <c r="K425" s="5"/>
      <c r="L425" s="699"/>
      <c r="M425" s="699"/>
      <c r="N425" s="5"/>
      <c r="O425" s="5"/>
      <c r="P425" s="699"/>
      <c r="Q425" s="699"/>
      <c r="R425" s="5"/>
      <c r="S425" s="5"/>
      <c r="T425" s="5"/>
      <c r="U425" s="5"/>
      <c r="V425" s="5"/>
      <c r="W425" s="5"/>
      <c r="X425" s="5"/>
      <c r="Y425" s="5"/>
      <c r="Z425" s="5"/>
      <c r="AA425" s="5"/>
      <c r="AB425" s="5"/>
      <c r="AC425" s="5"/>
      <c r="AD425" s="5"/>
      <c r="AE425" s="5"/>
    </row>
    <row r="426" spans="1:31">
      <c r="A426" s="185"/>
      <c r="B426" s="5"/>
      <c r="C426" s="5"/>
      <c r="D426" s="5"/>
      <c r="E426" s="5"/>
      <c r="F426" s="5"/>
      <c r="G426" s="5"/>
      <c r="H426" s="5"/>
      <c r="I426" s="5"/>
      <c r="J426" s="5"/>
      <c r="K426" s="5"/>
      <c r="L426" s="699"/>
      <c r="M426" s="699"/>
      <c r="N426" s="5"/>
      <c r="O426" s="5"/>
      <c r="P426" s="699"/>
      <c r="Q426" s="699"/>
      <c r="R426" s="5"/>
      <c r="S426" s="5"/>
      <c r="T426" s="5"/>
      <c r="U426" s="5"/>
      <c r="V426" s="5"/>
      <c r="W426" s="5"/>
      <c r="X426" s="5"/>
      <c r="Y426" s="5"/>
      <c r="Z426" s="5"/>
      <c r="AA426" s="5"/>
      <c r="AB426" s="5"/>
      <c r="AC426" s="5"/>
      <c r="AD426" s="5"/>
      <c r="AE426" s="5"/>
    </row>
    <row r="427" spans="1:31">
      <c r="A427" s="185"/>
      <c r="B427" s="5"/>
      <c r="C427" s="5"/>
      <c r="D427" s="5"/>
      <c r="E427" s="5"/>
      <c r="F427" s="5"/>
      <c r="G427" s="5"/>
      <c r="H427" s="5"/>
      <c r="I427" s="5"/>
      <c r="J427" s="5"/>
      <c r="K427" s="5"/>
      <c r="L427" s="699"/>
      <c r="M427" s="699"/>
      <c r="N427" s="5"/>
      <c r="O427" s="5"/>
      <c r="P427" s="699"/>
      <c r="Q427" s="699"/>
      <c r="R427" s="5"/>
      <c r="S427" s="5"/>
      <c r="T427" s="5"/>
      <c r="U427" s="5"/>
      <c r="V427" s="5"/>
      <c r="W427" s="5"/>
      <c r="X427" s="5"/>
      <c r="Y427" s="5"/>
      <c r="Z427" s="5"/>
      <c r="AA427" s="5"/>
      <c r="AB427" s="5"/>
      <c r="AC427" s="5"/>
      <c r="AD427" s="5"/>
      <c r="AE427" s="5"/>
    </row>
    <row r="428" spans="1:31">
      <c r="A428" s="185"/>
      <c r="B428" s="5"/>
      <c r="C428" s="5"/>
      <c r="D428" s="5"/>
      <c r="E428" s="5"/>
      <c r="F428" s="5"/>
      <c r="G428" s="5"/>
      <c r="H428" s="5"/>
      <c r="I428" s="5"/>
      <c r="J428" s="5"/>
      <c r="K428" s="5"/>
      <c r="L428" s="699"/>
      <c r="M428" s="699"/>
      <c r="N428" s="5"/>
      <c r="O428" s="5"/>
      <c r="P428" s="699"/>
      <c r="Q428" s="699"/>
      <c r="R428" s="5"/>
      <c r="S428" s="5"/>
      <c r="T428" s="5"/>
      <c r="U428" s="5"/>
      <c r="V428" s="5"/>
      <c r="W428" s="5"/>
      <c r="X428" s="5"/>
      <c r="Y428" s="5"/>
      <c r="Z428" s="5"/>
      <c r="AA428" s="5"/>
      <c r="AB428" s="5"/>
      <c r="AC428" s="5"/>
      <c r="AD428" s="5"/>
      <c r="AE428" s="5"/>
    </row>
    <row r="429" spans="1:31">
      <c r="A429" s="185"/>
      <c r="B429" s="5"/>
      <c r="C429" s="5"/>
      <c r="D429" s="5"/>
      <c r="E429" s="5"/>
      <c r="F429" s="5"/>
      <c r="G429" s="5"/>
      <c r="H429" s="5"/>
      <c r="I429" s="5"/>
      <c r="J429" s="5"/>
      <c r="K429" s="5"/>
      <c r="L429" s="699"/>
      <c r="M429" s="699"/>
      <c r="N429" s="5"/>
      <c r="O429" s="5"/>
      <c r="P429" s="699"/>
      <c r="Q429" s="699"/>
      <c r="R429" s="5"/>
      <c r="S429" s="5"/>
      <c r="T429" s="5"/>
      <c r="U429" s="5"/>
      <c r="V429" s="5"/>
      <c r="W429" s="5"/>
      <c r="X429" s="5"/>
      <c r="Y429" s="5"/>
      <c r="Z429" s="5"/>
      <c r="AA429" s="5"/>
      <c r="AB429" s="5"/>
      <c r="AC429" s="5"/>
      <c r="AD429" s="5"/>
      <c r="AE429" s="5"/>
    </row>
    <row r="430" spans="1:31">
      <c r="A430" s="185"/>
      <c r="B430" s="5"/>
      <c r="C430" s="5"/>
      <c r="D430" s="5"/>
      <c r="E430" s="5"/>
      <c r="F430" s="5"/>
      <c r="G430" s="5"/>
      <c r="H430" s="5"/>
      <c r="I430" s="5"/>
      <c r="J430" s="5"/>
      <c r="K430" s="5"/>
      <c r="L430" s="699"/>
      <c r="M430" s="699"/>
      <c r="N430" s="5"/>
      <c r="O430" s="5"/>
      <c r="P430" s="699"/>
      <c r="Q430" s="699"/>
      <c r="R430" s="5"/>
      <c r="S430" s="5"/>
      <c r="T430" s="5"/>
      <c r="U430" s="5"/>
      <c r="V430" s="5"/>
      <c r="W430" s="5"/>
      <c r="X430" s="5"/>
      <c r="Y430" s="5"/>
      <c r="Z430" s="5"/>
      <c r="AA430" s="5"/>
      <c r="AB430" s="5"/>
      <c r="AC430" s="5"/>
      <c r="AD430" s="5"/>
      <c r="AE430" s="5"/>
    </row>
    <row r="431" spans="1:31">
      <c r="A431" s="185"/>
      <c r="B431" s="5"/>
      <c r="C431" s="5"/>
      <c r="D431" s="5"/>
      <c r="E431" s="5"/>
      <c r="F431" s="5"/>
      <c r="G431" s="5"/>
      <c r="H431" s="5"/>
      <c r="I431" s="5"/>
      <c r="J431" s="5"/>
      <c r="K431" s="5"/>
      <c r="L431" s="699"/>
      <c r="M431" s="699"/>
      <c r="N431" s="5"/>
      <c r="O431" s="5"/>
      <c r="P431" s="699"/>
      <c r="Q431" s="699"/>
      <c r="R431" s="5"/>
      <c r="S431" s="5"/>
      <c r="T431" s="5"/>
      <c r="U431" s="5"/>
      <c r="V431" s="5"/>
      <c r="W431" s="5"/>
      <c r="X431" s="5"/>
      <c r="Y431" s="5"/>
      <c r="Z431" s="5"/>
      <c r="AA431" s="5"/>
      <c r="AB431" s="5"/>
      <c r="AC431" s="5"/>
      <c r="AD431" s="5"/>
      <c r="AE431" s="5"/>
    </row>
    <row r="432" spans="1:31">
      <c r="A432" s="185"/>
      <c r="B432" s="5"/>
      <c r="C432" s="5"/>
      <c r="D432" s="5"/>
      <c r="E432" s="5"/>
      <c r="F432" s="5"/>
      <c r="G432" s="5"/>
      <c r="H432" s="5"/>
      <c r="I432" s="5"/>
      <c r="J432" s="5"/>
      <c r="K432" s="5"/>
      <c r="L432" s="699"/>
      <c r="M432" s="699"/>
      <c r="N432" s="5"/>
      <c r="O432" s="5"/>
      <c r="P432" s="699"/>
      <c r="Q432" s="699"/>
      <c r="R432" s="5"/>
      <c r="S432" s="5"/>
      <c r="T432" s="5"/>
      <c r="U432" s="5"/>
      <c r="V432" s="5"/>
      <c r="W432" s="5"/>
      <c r="X432" s="5"/>
      <c r="Y432" s="5"/>
      <c r="Z432" s="5"/>
      <c r="AA432" s="5"/>
      <c r="AB432" s="5"/>
      <c r="AC432" s="5"/>
      <c r="AD432" s="5"/>
      <c r="AE432" s="5"/>
    </row>
    <row r="433" spans="1:31">
      <c r="A433" s="185"/>
      <c r="B433" s="5"/>
      <c r="C433" s="5"/>
      <c r="D433" s="5"/>
      <c r="E433" s="5"/>
      <c r="F433" s="5"/>
      <c r="G433" s="5"/>
      <c r="H433" s="5"/>
      <c r="I433" s="5"/>
      <c r="J433" s="5"/>
      <c r="K433" s="5"/>
      <c r="L433" s="699"/>
      <c r="M433" s="699"/>
      <c r="N433" s="5"/>
      <c r="O433" s="5"/>
      <c r="P433" s="699"/>
      <c r="Q433" s="699"/>
      <c r="R433" s="5"/>
      <c r="S433" s="5"/>
      <c r="T433" s="5"/>
      <c r="U433" s="5"/>
      <c r="V433" s="5"/>
      <c r="W433" s="5"/>
      <c r="X433" s="5"/>
      <c r="Y433" s="5"/>
      <c r="Z433" s="5"/>
      <c r="AA433" s="5"/>
      <c r="AB433" s="5"/>
      <c r="AC433" s="5"/>
      <c r="AD433" s="5"/>
      <c r="AE433" s="5"/>
    </row>
    <row r="434" spans="1:31">
      <c r="A434" s="185"/>
      <c r="B434" s="5"/>
      <c r="C434" s="5"/>
      <c r="D434" s="5"/>
      <c r="E434" s="5"/>
      <c r="F434" s="5"/>
      <c r="G434" s="5"/>
      <c r="H434" s="5"/>
      <c r="I434" s="5"/>
      <c r="J434" s="5"/>
      <c r="K434" s="5"/>
      <c r="L434" s="699"/>
      <c r="M434" s="699"/>
      <c r="N434" s="5"/>
      <c r="O434" s="5"/>
      <c r="P434" s="699"/>
      <c r="Q434" s="699"/>
      <c r="R434" s="5"/>
      <c r="S434" s="5"/>
      <c r="T434" s="5"/>
      <c r="U434" s="5"/>
      <c r="V434" s="5"/>
      <c r="W434" s="5"/>
      <c r="X434" s="5"/>
      <c r="Y434" s="5"/>
      <c r="Z434" s="5"/>
      <c r="AA434" s="5"/>
      <c r="AB434" s="5"/>
      <c r="AC434" s="5"/>
      <c r="AD434" s="5"/>
      <c r="AE434" s="5"/>
    </row>
    <row r="435" spans="1:31">
      <c r="A435" s="185"/>
      <c r="B435" s="5"/>
      <c r="C435" s="5"/>
      <c r="D435" s="5"/>
      <c r="E435" s="5"/>
      <c r="F435" s="5"/>
      <c r="G435" s="5"/>
      <c r="H435" s="5"/>
      <c r="I435" s="5"/>
      <c r="J435" s="5"/>
      <c r="K435" s="5"/>
      <c r="L435" s="699"/>
      <c r="M435" s="699"/>
      <c r="N435" s="5"/>
      <c r="O435" s="5"/>
      <c r="P435" s="699"/>
      <c r="Q435" s="699"/>
      <c r="R435" s="5"/>
      <c r="S435" s="5"/>
      <c r="T435" s="5"/>
      <c r="U435" s="5"/>
      <c r="V435" s="5"/>
      <c r="W435" s="5"/>
      <c r="X435" s="5"/>
      <c r="Y435" s="5"/>
      <c r="Z435" s="5"/>
      <c r="AA435" s="5"/>
      <c r="AB435" s="5"/>
      <c r="AC435" s="5"/>
      <c r="AD435" s="5"/>
      <c r="AE435" s="5"/>
    </row>
    <row r="436" spans="1:31">
      <c r="A436" s="185"/>
      <c r="B436" s="5"/>
      <c r="C436" s="5"/>
      <c r="D436" s="5"/>
      <c r="E436" s="5"/>
      <c r="F436" s="5"/>
      <c r="G436" s="5"/>
      <c r="H436" s="5"/>
      <c r="I436" s="5"/>
      <c r="J436" s="5"/>
      <c r="K436" s="5"/>
      <c r="L436" s="699"/>
      <c r="M436" s="699"/>
      <c r="N436" s="5"/>
      <c r="O436" s="5"/>
      <c r="P436" s="699"/>
      <c r="Q436" s="699"/>
      <c r="R436" s="5"/>
      <c r="S436" s="5"/>
      <c r="T436" s="5"/>
      <c r="U436" s="5"/>
      <c r="V436" s="5"/>
      <c r="W436" s="5"/>
      <c r="X436" s="5"/>
      <c r="Y436" s="5"/>
      <c r="Z436" s="5"/>
      <c r="AA436" s="5"/>
      <c r="AB436" s="5"/>
      <c r="AC436" s="5"/>
      <c r="AD436" s="5"/>
      <c r="AE436" s="5"/>
    </row>
    <row r="437" spans="1:31">
      <c r="A437" s="185"/>
      <c r="B437" s="5"/>
      <c r="C437" s="5"/>
      <c r="D437" s="5"/>
      <c r="E437" s="5"/>
      <c r="F437" s="5"/>
      <c r="G437" s="5"/>
      <c r="H437" s="5"/>
      <c r="I437" s="5"/>
      <c r="J437" s="5"/>
      <c r="K437" s="5"/>
      <c r="L437" s="699"/>
      <c r="M437" s="699"/>
      <c r="N437" s="5"/>
      <c r="O437" s="5"/>
      <c r="P437" s="699"/>
      <c r="Q437" s="699"/>
      <c r="R437" s="5"/>
      <c r="S437" s="5"/>
      <c r="T437" s="5"/>
      <c r="U437" s="5"/>
      <c r="V437" s="5"/>
      <c r="W437" s="5"/>
      <c r="X437" s="5"/>
      <c r="Y437" s="5"/>
      <c r="Z437" s="5"/>
      <c r="AA437" s="5"/>
      <c r="AB437" s="5"/>
      <c r="AC437" s="5"/>
      <c r="AD437" s="5"/>
      <c r="AE437" s="5"/>
    </row>
    <row r="438" spans="1:31">
      <c r="A438" s="185"/>
      <c r="B438" s="5"/>
      <c r="C438" s="5"/>
      <c r="D438" s="5"/>
      <c r="E438" s="5"/>
      <c r="F438" s="5"/>
      <c r="G438" s="5"/>
      <c r="H438" s="5"/>
      <c r="I438" s="5"/>
      <c r="J438" s="5"/>
      <c r="K438" s="5"/>
      <c r="L438" s="699"/>
      <c r="M438" s="699"/>
      <c r="N438" s="5"/>
      <c r="O438" s="5"/>
      <c r="P438" s="699"/>
      <c r="Q438" s="699"/>
      <c r="R438" s="5"/>
      <c r="S438" s="5"/>
      <c r="T438" s="5"/>
      <c r="U438" s="5"/>
      <c r="V438" s="5"/>
      <c r="W438" s="5"/>
      <c r="X438" s="5"/>
      <c r="Y438" s="5"/>
      <c r="Z438" s="5"/>
      <c r="AA438" s="5"/>
      <c r="AB438" s="5"/>
      <c r="AC438" s="5"/>
      <c r="AD438" s="5"/>
      <c r="AE438" s="5"/>
    </row>
    <row r="439" spans="1:31">
      <c r="A439" s="185"/>
      <c r="B439" s="5"/>
      <c r="C439" s="5"/>
      <c r="D439" s="5"/>
      <c r="E439" s="5"/>
      <c r="F439" s="5"/>
      <c r="G439" s="5"/>
      <c r="H439" s="5"/>
      <c r="I439" s="5"/>
      <c r="J439" s="5"/>
      <c r="K439" s="5"/>
      <c r="L439" s="699"/>
      <c r="M439" s="699"/>
      <c r="N439" s="5"/>
      <c r="O439" s="5"/>
      <c r="P439" s="699"/>
      <c r="Q439" s="699"/>
      <c r="R439" s="5"/>
      <c r="S439" s="5"/>
      <c r="T439" s="5"/>
      <c r="U439" s="5"/>
      <c r="V439" s="5"/>
      <c r="W439" s="5"/>
      <c r="X439" s="5"/>
      <c r="Y439" s="5"/>
      <c r="Z439" s="5"/>
      <c r="AA439" s="5"/>
      <c r="AB439" s="5"/>
      <c r="AC439" s="5"/>
      <c r="AD439" s="5"/>
      <c r="AE439" s="5"/>
    </row>
    <row r="440" spans="1:31">
      <c r="A440" s="185"/>
      <c r="B440" s="5"/>
      <c r="C440" s="5"/>
      <c r="D440" s="5"/>
      <c r="E440" s="5"/>
      <c r="F440" s="5"/>
      <c r="G440" s="5"/>
      <c r="H440" s="5"/>
      <c r="I440" s="5"/>
      <c r="J440" s="5"/>
      <c r="K440" s="5"/>
      <c r="L440" s="699"/>
      <c r="M440" s="699"/>
      <c r="N440" s="5"/>
      <c r="O440" s="5"/>
      <c r="P440" s="699"/>
      <c r="Q440" s="699"/>
      <c r="R440" s="5"/>
      <c r="S440" s="5"/>
      <c r="T440" s="5"/>
      <c r="U440" s="5"/>
      <c r="V440" s="5"/>
      <c r="W440" s="5"/>
      <c r="X440" s="5"/>
      <c r="Y440" s="5"/>
      <c r="Z440" s="5"/>
      <c r="AA440" s="5"/>
      <c r="AB440" s="5"/>
      <c r="AC440" s="5"/>
      <c r="AD440" s="5"/>
      <c r="AE440" s="5"/>
    </row>
    <row r="441" spans="1:31">
      <c r="A441" s="185"/>
      <c r="B441" s="5"/>
      <c r="C441" s="5"/>
      <c r="D441" s="5"/>
      <c r="E441" s="5"/>
      <c r="F441" s="5"/>
      <c r="G441" s="5"/>
      <c r="H441" s="5"/>
      <c r="I441" s="5"/>
      <c r="J441" s="5"/>
      <c r="K441" s="5"/>
      <c r="L441" s="699"/>
      <c r="M441" s="699"/>
      <c r="N441" s="5"/>
      <c r="O441" s="5"/>
      <c r="P441" s="699"/>
      <c r="Q441" s="699"/>
      <c r="R441" s="5"/>
      <c r="S441" s="5"/>
      <c r="T441" s="5"/>
      <c r="U441" s="5"/>
      <c r="V441" s="5"/>
      <c r="W441" s="5"/>
      <c r="X441" s="5"/>
      <c r="Y441" s="5"/>
      <c r="Z441" s="5"/>
      <c r="AA441" s="5"/>
      <c r="AB441" s="5"/>
      <c r="AC441" s="5"/>
      <c r="AD441" s="5"/>
      <c r="AE441" s="5"/>
    </row>
    <row r="442" spans="1:31">
      <c r="A442" s="185"/>
      <c r="B442" s="5"/>
      <c r="C442" s="5"/>
      <c r="D442" s="5"/>
      <c r="E442" s="5"/>
      <c r="F442" s="5"/>
      <c r="G442" s="5"/>
      <c r="H442" s="5"/>
      <c r="I442" s="5"/>
      <c r="J442" s="5"/>
      <c r="K442" s="5"/>
      <c r="L442" s="699"/>
      <c r="M442" s="699"/>
      <c r="N442" s="5"/>
      <c r="O442" s="5"/>
      <c r="P442" s="699"/>
      <c r="Q442" s="699"/>
      <c r="R442" s="5"/>
      <c r="S442" s="5"/>
      <c r="T442" s="5"/>
      <c r="U442" s="5"/>
      <c r="V442" s="5"/>
      <c r="W442" s="5"/>
      <c r="X442" s="5"/>
      <c r="Y442" s="5"/>
      <c r="Z442" s="5"/>
      <c r="AA442" s="5"/>
      <c r="AB442" s="5"/>
      <c r="AC442" s="5"/>
      <c r="AD442" s="5"/>
      <c r="AE442" s="5"/>
    </row>
    <row r="443" spans="1:31">
      <c r="A443" s="185"/>
      <c r="B443" s="5"/>
      <c r="C443" s="5"/>
      <c r="D443" s="5"/>
      <c r="E443" s="5"/>
      <c r="F443" s="5"/>
      <c r="G443" s="5"/>
      <c r="H443" s="5"/>
      <c r="I443" s="5"/>
      <c r="J443" s="5"/>
      <c r="K443" s="5"/>
      <c r="L443" s="699"/>
      <c r="M443" s="699"/>
      <c r="N443" s="5"/>
      <c r="O443" s="5"/>
      <c r="P443" s="699"/>
      <c r="Q443" s="699"/>
      <c r="R443" s="5"/>
      <c r="S443" s="5"/>
      <c r="T443" s="5"/>
      <c r="U443" s="5"/>
      <c r="V443" s="5"/>
      <c r="W443" s="5"/>
      <c r="X443" s="5"/>
      <c r="Y443" s="5"/>
      <c r="Z443" s="5"/>
      <c r="AA443" s="5"/>
      <c r="AB443" s="5"/>
      <c r="AC443" s="5"/>
      <c r="AD443" s="5"/>
      <c r="AE443" s="5"/>
    </row>
    <row r="444" spans="1:31">
      <c r="A444" s="185"/>
      <c r="B444" s="5"/>
      <c r="C444" s="5"/>
      <c r="D444" s="5"/>
      <c r="E444" s="5"/>
      <c r="F444" s="5"/>
      <c r="G444" s="5"/>
      <c r="H444" s="5"/>
      <c r="I444" s="5"/>
      <c r="J444" s="5"/>
      <c r="K444" s="5"/>
      <c r="L444" s="699"/>
      <c r="M444" s="699"/>
      <c r="N444" s="5"/>
      <c r="O444" s="5"/>
      <c r="P444" s="699"/>
      <c r="Q444" s="699"/>
      <c r="R444" s="5"/>
      <c r="S444" s="5"/>
      <c r="T444" s="5"/>
      <c r="U444" s="5"/>
      <c r="V444" s="5"/>
      <c r="W444" s="5"/>
      <c r="X444" s="5"/>
      <c r="Y444" s="5"/>
      <c r="Z444" s="5"/>
      <c r="AA444" s="5"/>
      <c r="AB444" s="5"/>
      <c r="AC444" s="5"/>
      <c r="AD444" s="5"/>
      <c r="AE444" s="5"/>
    </row>
    <row r="445" spans="1:31">
      <c r="A445" s="185"/>
      <c r="B445" s="5"/>
      <c r="C445" s="5"/>
      <c r="D445" s="5"/>
      <c r="E445" s="5"/>
      <c r="F445" s="5"/>
      <c r="G445" s="5"/>
      <c r="H445" s="5"/>
      <c r="I445" s="5"/>
      <c r="J445" s="5"/>
      <c r="K445" s="5"/>
      <c r="L445" s="699"/>
      <c r="M445" s="699"/>
      <c r="N445" s="5"/>
      <c r="O445" s="5"/>
      <c r="P445" s="699"/>
      <c r="Q445" s="699"/>
      <c r="R445" s="5"/>
      <c r="S445" s="5"/>
      <c r="T445" s="5"/>
      <c r="U445" s="5"/>
      <c r="V445" s="5"/>
      <c r="W445" s="5"/>
      <c r="X445" s="5"/>
      <c r="Y445" s="5"/>
      <c r="Z445" s="5"/>
      <c r="AA445" s="5"/>
      <c r="AB445" s="5"/>
      <c r="AC445" s="5"/>
      <c r="AD445" s="5"/>
      <c r="AE445" s="5"/>
    </row>
    <row r="446" spans="1:31">
      <c r="A446" s="185"/>
      <c r="B446" s="5"/>
      <c r="C446" s="5"/>
      <c r="D446" s="5"/>
      <c r="E446" s="5"/>
      <c r="F446" s="5"/>
      <c r="G446" s="5"/>
      <c r="H446" s="5"/>
      <c r="I446" s="5"/>
      <c r="J446" s="5"/>
      <c r="K446" s="5"/>
      <c r="L446" s="699"/>
      <c r="M446" s="699"/>
      <c r="N446" s="5"/>
      <c r="O446" s="5"/>
      <c r="P446" s="699"/>
      <c r="Q446" s="699"/>
      <c r="R446" s="5"/>
      <c r="S446" s="5"/>
      <c r="T446" s="5"/>
      <c r="U446" s="5"/>
      <c r="V446" s="5"/>
      <c r="W446" s="5"/>
      <c r="X446" s="5"/>
      <c r="Y446" s="5"/>
      <c r="Z446" s="5"/>
      <c r="AA446" s="5"/>
      <c r="AB446" s="5"/>
      <c r="AC446" s="5"/>
      <c r="AD446" s="5"/>
      <c r="AE446" s="5"/>
    </row>
    <row r="447" spans="1:31">
      <c r="A447" s="185"/>
      <c r="B447" s="5"/>
      <c r="C447" s="5"/>
      <c r="D447" s="5"/>
      <c r="E447" s="5"/>
      <c r="F447" s="5"/>
      <c r="G447" s="5"/>
      <c r="H447" s="5"/>
      <c r="I447" s="5"/>
      <c r="J447" s="5"/>
      <c r="K447" s="5"/>
      <c r="L447" s="699"/>
      <c r="M447" s="699"/>
      <c r="N447" s="5"/>
      <c r="O447" s="5"/>
      <c r="P447" s="699"/>
      <c r="Q447" s="699"/>
      <c r="R447" s="5"/>
      <c r="S447" s="5"/>
      <c r="T447" s="5"/>
      <c r="U447" s="5"/>
      <c r="V447" s="5"/>
      <c r="W447" s="5"/>
      <c r="X447" s="5"/>
      <c r="Y447" s="5"/>
      <c r="Z447" s="5"/>
      <c r="AA447" s="5"/>
      <c r="AB447" s="5"/>
      <c r="AC447" s="5"/>
      <c r="AD447" s="5"/>
      <c r="AE447" s="5"/>
    </row>
    <row r="448" spans="1:31">
      <c r="A448" s="185"/>
      <c r="B448" s="5"/>
      <c r="C448" s="5"/>
      <c r="D448" s="5"/>
      <c r="E448" s="5"/>
      <c r="F448" s="5"/>
      <c r="G448" s="5"/>
      <c r="H448" s="5"/>
      <c r="I448" s="5"/>
      <c r="J448" s="5"/>
      <c r="K448" s="5"/>
      <c r="L448" s="699"/>
      <c r="M448" s="699"/>
      <c r="N448" s="5"/>
      <c r="O448" s="5"/>
      <c r="P448" s="699"/>
      <c r="Q448" s="699"/>
      <c r="R448" s="5"/>
      <c r="S448" s="5"/>
      <c r="T448" s="5"/>
      <c r="U448" s="5"/>
      <c r="V448" s="5"/>
      <c r="W448" s="5"/>
      <c r="X448" s="5"/>
      <c r="Y448" s="5"/>
      <c r="Z448" s="5"/>
      <c r="AA448" s="5"/>
      <c r="AB448" s="5"/>
      <c r="AC448" s="5"/>
      <c r="AD448" s="5"/>
      <c r="AE448" s="5"/>
    </row>
    <row r="449" spans="1:31">
      <c r="A449" s="185"/>
      <c r="B449" s="5"/>
      <c r="C449" s="5"/>
      <c r="D449" s="5"/>
      <c r="E449" s="5"/>
      <c r="F449" s="5"/>
      <c r="G449" s="5"/>
      <c r="H449" s="5"/>
      <c r="I449" s="5"/>
      <c r="J449" s="5"/>
      <c r="K449" s="5"/>
      <c r="L449" s="699"/>
      <c r="M449" s="699"/>
      <c r="N449" s="5"/>
      <c r="O449" s="5"/>
      <c r="P449" s="699"/>
      <c r="Q449" s="699"/>
      <c r="R449" s="5"/>
      <c r="S449" s="5"/>
      <c r="T449" s="5"/>
      <c r="U449" s="5"/>
      <c r="V449" s="5"/>
      <c r="W449" s="5"/>
      <c r="X449" s="5"/>
      <c r="Y449" s="5"/>
      <c r="Z449" s="5"/>
      <c r="AA449" s="5"/>
      <c r="AB449" s="5"/>
      <c r="AC449" s="5"/>
      <c r="AD449" s="5"/>
      <c r="AE449" s="5"/>
    </row>
    <row r="450" spans="1:31">
      <c r="A450" s="185"/>
      <c r="B450" s="5"/>
      <c r="C450" s="5"/>
      <c r="D450" s="5"/>
      <c r="E450" s="5"/>
      <c r="F450" s="5"/>
      <c r="G450" s="5"/>
      <c r="H450" s="5"/>
      <c r="I450" s="5"/>
      <c r="J450" s="5"/>
      <c r="K450" s="5"/>
      <c r="L450" s="699"/>
      <c r="M450" s="699"/>
      <c r="N450" s="5"/>
      <c r="O450" s="5"/>
      <c r="P450" s="699"/>
      <c r="Q450" s="699"/>
      <c r="R450" s="5"/>
      <c r="S450" s="5"/>
      <c r="T450" s="5"/>
      <c r="U450" s="5"/>
      <c r="V450" s="5"/>
      <c r="W450" s="5"/>
      <c r="X450" s="5"/>
      <c r="Y450" s="5"/>
      <c r="Z450" s="5"/>
      <c r="AA450" s="5"/>
      <c r="AB450" s="5"/>
      <c r="AC450" s="5"/>
      <c r="AD450" s="5"/>
      <c r="AE450" s="5"/>
    </row>
    <row r="451" spans="1:31">
      <c r="A451" s="185"/>
      <c r="B451" s="5"/>
      <c r="C451" s="5"/>
      <c r="D451" s="5"/>
      <c r="E451" s="5"/>
      <c r="F451" s="5"/>
      <c r="G451" s="5"/>
      <c r="H451" s="5"/>
      <c r="I451" s="5"/>
      <c r="J451" s="5"/>
      <c r="K451" s="5"/>
      <c r="L451" s="699"/>
      <c r="M451" s="699"/>
      <c r="N451" s="5"/>
      <c r="O451" s="5"/>
      <c r="P451" s="699"/>
      <c r="Q451" s="699"/>
      <c r="R451" s="5"/>
      <c r="S451" s="5"/>
      <c r="T451" s="5"/>
      <c r="U451" s="5"/>
      <c r="V451" s="5"/>
      <c r="W451" s="5"/>
      <c r="X451" s="5"/>
      <c r="Y451" s="5"/>
      <c r="Z451" s="5"/>
      <c r="AA451" s="5"/>
      <c r="AB451" s="5"/>
      <c r="AC451" s="5"/>
      <c r="AD451" s="5"/>
      <c r="AE451" s="5"/>
    </row>
    <row r="452" spans="1:31">
      <c r="A452" s="185"/>
      <c r="B452" s="5"/>
      <c r="C452" s="5"/>
      <c r="D452" s="5"/>
      <c r="E452" s="5"/>
      <c r="F452" s="5"/>
      <c r="G452" s="5"/>
      <c r="H452" s="5"/>
      <c r="I452" s="5"/>
      <c r="J452" s="5"/>
      <c r="K452" s="5"/>
      <c r="L452" s="699"/>
      <c r="M452" s="699"/>
      <c r="N452" s="5"/>
      <c r="O452" s="5"/>
      <c r="P452" s="699"/>
      <c r="Q452" s="699"/>
      <c r="R452" s="5"/>
      <c r="S452" s="5"/>
      <c r="T452" s="5"/>
      <c r="U452" s="5"/>
      <c r="V452" s="5"/>
      <c r="W452" s="5"/>
      <c r="X452" s="5"/>
      <c r="Y452" s="5"/>
      <c r="Z452" s="5"/>
      <c r="AA452" s="5"/>
      <c r="AB452" s="5"/>
      <c r="AC452" s="5"/>
      <c r="AD452" s="5"/>
      <c r="AE452" s="5"/>
    </row>
    <row r="453" spans="1:31">
      <c r="A453" s="185"/>
      <c r="B453" s="5"/>
      <c r="C453" s="5"/>
      <c r="D453" s="5"/>
      <c r="E453" s="5"/>
      <c r="F453" s="5"/>
      <c r="G453" s="5"/>
      <c r="H453" s="5"/>
      <c r="I453" s="5"/>
      <c r="J453" s="5"/>
      <c r="K453" s="5"/>
      <c r="L453" s="699"/>
      <c r="M453" s="699"/>
      <c r="N453" s="5"/>
      <c r="O453" s="5"/>
      <c r="P453" s="699"/>
      <c r="Q453" s="699"/>
      <c r="R453" s="5"/>
      <c r="S453" s="5"/>
      <c r="T453" s="5"/>
      <c r="U453" s="5"/>
      <c r="V453" s="5"/>
      <c r="W453" s="5"/>
      <c r="X453" s="5"/>
      <c r="Y453" s="5"/>
      <c r="Z453" s="5"/>
      <c r="AA453" s="5"/>
      <c r="AB453" s="5"/>
      <c r="AC453" s="5"/>
      <c r="AD453" s="5"/>
      <c r="AE453" s="5"/>
    </row>
    <row r="454" spans="1:31">
      <c r="A454" s="185"/>
      <c r="B454" s="5"/>
      <c r="C454" s="5"/>
      <c r="D454" s="5"/>
      <c r="E454" s="5"/>
      <c r="F454" s="5"/>
      <c r="G454" s="5"/>
      <c r="H454" s="5"/>
      <c r="I454" s="5"/>
      <c r="J454" s="5"/>
      <c r="K454" s="5"/>
      <c r="L454" s="699"/>
      <c r="M454" s="699"/>
      <c r="N454" s="5"/>
      <c r="O454" s="5"/>
      <c r="P454" s="699"/>
      <c r="Q454" s="699"/>
      <c r="R454" s="5"/>
      <c r="S454" s="5"/>
      <c r="T454" s="5"/>
      <c r="U454" s="5"/>
      <c r="V454" s="5"/>
      <c r="W454" s="5"/>
      <c r="X454" s="5"/>
      <c r="Y454" s="5"/>
      <c r="Z454" s="5"/>
      <c r="AA454" s="5"/>
      <c r="AB454" s="5"/>
      <c r="AC454" s="5"/>
      <c r="AD454" s="5"/>
      <c r="AE454" s="5"/>
    </row>
    <row r="455" spans="1:31">
      <c r="A455" s="185"/>
      <c r="B455" s="5"/>
      <c r="C455" s="5"/>
      <c r="D455" s="5"/>
      <c r="E455" s="5"/>
      <c r="F455" s="5"/>
      <c r="G455" s="5"/>
      <c r="H455" s="5"/>
      <c r="I455" s="5"/>
      <c r="J455" s="5"/>
      <c r="K455" s="5"/>
      <c r="L455" s="699"/>
      <c r="M455" s="699"/>
      <c r="N455" s="5"/>
      <c r="O455" s="5"/>
      <c r="P455" s="699"/>
      <c r="Q455" s="699"/>
      <c r="R455" s="5"/>
      <c r="S455" s="5"/>
      <c r="T455" s="5"/>
      <c r="U455" s="5"/>
      <c r="V455" s="5"/>
      <c r="W455" s="5"/>
      <c r="X455" s="5"/>
      <c r="Y455" s="5"/>
      <c r="Z455" s="5"/>
      <c r="AA455" s="5"/>
      <c r="AB455" s="5"/>
      <c r="AC455" s="5"/>
      <c r="AD455" s="5"/>
      <c r="AE455" s="5"/>
    </row>
    <row r="456" spans="1:31">
      <c r="A456" s="185"/>
      <c r="B456" s="5"/>
      <c r="C456" s="5"/>
      <c r="D456" s="5"/>
      <c r="E456" s="5"/>
      <c r="F456" s="5"/>
      <c r="G456" s="5"/>
      <c r="H456" s="5"/>
      <c r="I456" s="5"/>
      <c r="J456" s="5"/>
      <c r="K456" s="5"/>
      <c r="L456" s="699"/>
      <c r="M456" s="699"/>
      <c r="N456" s="5"/>
      <c r="O456" s="5"/>
      <c r="P456" s="699"/>
      <c r="Q456" s="699"/>
      <c r="R456" s="5"/>
      <c r="S456" s="5"/>
      <c r="T456" s="5"/>
      <c r="U456" s="5"/>
      <c r="V456" s="5"/>
      <c r="W456" s="5"/>
      <c r="X456" s="5"/>
      <c r="Y456" s="5"/>
      <c r="Z456" s="5"/>
      <c r="AA456" s="5"/>
      <c r="AB456" s="5"/>
      <c r="AC456" s="5"/>
      <c r="AD456" s="5"/>
      <c r="AE456" s="5"/>
    </row>
    <row r="457" spans="1:31">
      <c r="A457" s="185"/>
      <c r="B457" s="5"/>
      <c r="C457" s="5"/>
      <c r="D457" s="5"/>
      <c r="E457" s="5"/>
      <c r="F457" s="5"/>
      <c r="G457" s="5"/>
      <c r="H457" s="5"/>
      <c r="I457" s="5"/>
      <c r="J457" s="5"/>
      <c r="K457" s="5"/>
      <c r="L457" s="699"/>
      <c r="M457" s="699"/>
      <c r="N457" s="5"/>
      <c r="O457" s="5"/>
      <c r="P457" s="699"/>
      <c r="Q457" s="699"/>
      <c r="R457" s="5"/>
      <c r="S457" s="5"/>
      <c r="T457" s="5"/>
      <c r="U457" s="5"/>
      <c r="V457" s="5"/>
      <c r="W457" s="5"/>
      <c r="X457" s="5"/>
      <c r="Y457" s="5"/>
      <c r="Z457" s="5"/>
      <c r="AA457" s="5"/>
      <c r="AB457" s="5"/>
      <c r="AC457" s="5"/>
      <c r="AD457" s="5"/>
      <c r="AE457" s="5"/>
    </row>
    <row r="458" spans="1:31">
      <c r="A458" s="185"/>
      <c r="B458" s="5"/>
      <c r="C458" s="5"/>
      <c r="D458" s="5"/>
      <c r="E458" s="5"/>
      <c r="F458" s="5"/>
      <c r="G458" s="5"/>
      <c r="H458" s="5"/>
      <c r="I458" s="5"/>
      <c r="J458" s="5"/>
      <c r="K458" s="5"/>
      <c r="L458" s="699"/>
      <c r="M458" s="699"/>
      <c r="N458" s="5"/>
      <c r="O458" s="5"/>
      <c r="P458" s="699"/>
      <c r="Q458" s="699"/>
      <c r="R458" s="5"/>
      <c r="S458" s="5"/>
      <c r="T458" s="5"/>
      <c r="U458" s="5"/>
      <c r="V458" s="5"/>
      <c r="W458" s="5"/>
      <c r="X458" s="5"/>
      <c r="Y458" s="5"/>
      <c r="Z458" s="5"/>
      <c r="AA458" s="5"/>
      <c r="AB458" s="5"/>
      <c r="AC458" s="5"/>
      <c r="AD458" s="5"/>
      <c r="AE458" s="5"/>
    </row>
    <row r="459" spans="1:31">
      <c r="A459" s="185"/>
      <c r="B459" s="5"/>
      <c r="C459" s="5"/>
      <c r="D459" s="5"/>
      <c r="E459" s="5"/>
      <c r="F459" s="5"/>
      <c r="G459" s="5"/>
      <c r="H459" s="5"/>
      <c r="I459" s="5"/>
      <c r="J459" s="5"/>
      <c r="K459" s="5"/>
      <c r="L459" s="699"/>
      <c r="M459" s="699"/>
      <c r="N459" s="5"/>
      <c r="O459" s="5"/>
      <c r="P459" s="699"/>
      <c r="Q459" s="699"/>
      <c r="R459" s="5"/>
      <c r="S459" s="5"/>
      <c r="T459" s="5"/>
      <c r="U459" s="5"/>
      <c r="V459" s="5"/>
      <c r="W459" s="5"/>
      <c r="X459" s="5"/>
      <c r="Y459" s="5"/>
      <c r="Z459" s="5"/>
      <c r="AA459" s="5"/>
      <c r="AB459" s="5"/>
      <c r="AC459" s="5"/>
      <c r="AD459" s="5"/>
      <c r="AE459" s="5"/>
    </row>
    <row r="460" spans="1:31">
      <c r="A460" s="185"/>
      <c r="B460" s="5"/>
      <c r="C460" s="5"/>
      <c r="D460" s="5"/>
      <c r="E460" s="5"/>
      <c r="F460" s="5"/>
      <c r="G460" s="5"/>
      <c r="H460" s="5"/>
      <c r="I460" s="5"/>
      <c r="J460" s="5"/>
      <c r="K460" s="5"/>
      <c r="L460" s="699"/>
      <c r="M460" s="699"/>
      <c r="N460" s="5"/>
      <c r="O460" s="5"/>
      <c r="P460" s="699"/>
      <c r="Q460" s="699"/>
      <c r="R460" s="5"/>
      <c r="S460" s="5"/>
      <c r="T460" s="5"/>
      <c r="U460" s="5"/>
      <c r="V460" s="5"/>
      <c r="W460" s="5"/>
      <c r="X460" s="5"/>
      <c r="Y460" s="5"/>
      <c r="Z460" s="5"/>
      <c r="AA460" s="5"/>
      <c r="AB460" s="5"/>
      <c r="AC460" s="5"/>
      <c r="AD460" s="5"/>
      <c r="AE460" s="5"/>
    </row>
    <row r="461" spans="1:31">
      <c r="A461" s="185"/>
      <c r="B461" s="5"/>
      <c r="C461" s="5"/>
      <c r="D461" s="5"/>
      <c r="E461" s="5"/>
      <c r="F461" s="5"/>
      <c r="G461" s="5"/>
      <c r="H461" s="5"/>
      <c r="I461" s="5"/>
      <c r="J461" s="5"/>
      <c r="K461" s="5"/>
      <c r="L461" s="699"/>
      <c r="M461" s="699"/>
      <c r="N461" s="5"/>
      <c r="O461" s="5"/>
      <c r="P461" s="699"/>
      <c r="Q461" s="699"/>
      <c r="R461" s="5"/>
      <c r="S461" s="5"/>
      <c r="T461" s="5"/>
      <c r="U461" s="5"/>
      <c r="V461" s="5"/>
      <c r="W461" s="5"/>
      <c r="X461" s="5"/>
      <c r="Y461" s="5"/>
      <c r="Z461" s="5"/>
      <c r="AA461" s="5"/>
      <c r="AB461" s="5"/>
      <c r="AC461" s="5"/>
      <c r="AD461" s="5"/>
      <c r="AE461" s="5"/>
    </row>
    <row r="462" spans="1:31">
      <c r="A462" s="185"/>
      <c r="B462" s="5"/>
      <c r="C462" s="5"/>
      <c r="D462" s="5"/>
      <c r="E462" s="5"/>
      <c r="F462" s="5"/>
      <c r="G462" s="5"/>
      <c r="H462" s="5"/>
      <c r="I462" s="5"/>
      <c r="J462" s="5"/>
      <c r="K462" s="5"/>
      <c r="L462" s="699"/>
      <c r="M462" s="699"/>
      <c r="N462" s="5"/>
      <c r="O462" s="5"/>
      <c r="P462" s="699"/>
      <c r="Q462" s="699"/>
      <c r="R462" s="5"/>
      <c r="S462" s="5"/>
      <c r="T462" s="5"/>
      <c r="U462" s="5"/>
      <c r="V462" s="5"/>
      <c r="W462" s="5"/>
      <c r="X462" s="5"/>
      <c r="Y462" s="5"/>
      <c r="Z462" s="5"/>
      <c r="AA462" s="5"/>
      <c r="AB462" s="5"/>
      <c r="AC462" s="5"/>
      <c r="AD462" s="5"/>
      <c r="AE462" s="5"/>
    </row>
    <row r="463" spans="1:31">
      <c r="A463" s="185"/>
      <c r="B463" s="5"/>
      <c r="C463" s="5"/>
      <c r="D463" s="5"/>
      <c r="E463" s="5"/>
      <c r="F463" s="5"/>
      <c r="G463" s="5"/>
      <c r="H463" s="5"/>
      <c r="I463" s="5"/>
      <c r="J463" s="5"/>
      <c r="K463" s="5"/>
      <c r="L463" s="699"/>
      <c r="M463" s="699"/>
      <c r="N463" s="5"/>
      <c r="O463" s="5"/>
      <c r="P463" s="699"/>
      <c r="Q463" s="699"/>
      <c r="R463" s="5"/>
      <c r="S463" s="5"/>
      <c r="T463" s="5"/>
      <c r="U463" s="5"/>
      <c r="V463" s="5"/>
      <c r="W463" s="5"/>
      <c r="X463" s="5"/>
      <c r="Y463" s="5"/>
      <c r="Z463" s="5"/>
      <c r="AA463" s="5"/>
      <c r="AB463" s="5"/>
      <c r="AC463" s="5"/>
      <c r="AD463" s="5"/>
      <c r="AE463" s="5"/>
    </row>
    <row r="464" spans="1:31">
      <c r="A464" s="185"/>
      <c r="B464" s="5"/>
      <c r="C464" s="5"/>
      <c r="D464" s="5"/>
      <c r="E464" s="5"/>
      <c r="F464" s="5"/>
      <c r="G464" s="5"/>
      <c r="H464" s="5"/>
      <c r="I464" s="5"/>
      <c r="J464" s="5"/>
      <c r="K464" s="5"/>
      <c r="L464" s="699"/>
      <c r="M464" s="699"/>
      <c r="N464" s="5"/>
      <c r="O464" s="5"/>
      <c r="P464" s="699"/>
      <c r="Q464" s="699"/>
      <c r="R464" s="5"/>
      <c r="S464" s="5"/>
      <c r="T464" s="5"/>
      <c r="U464" s="5"/>
      <c r="V464" s="5"/>
      <c r="W464" s="5"/>
      <c r="X464" s="5"/>
      <c r="Y464" s="5"/>
      <c r="Z464" s="5"/>
      <c r="AA464" s="5"/>
      <c r="AB464" s="5"/>
      <c r="AC464" s="5"/>
      <c r="AD464" s="5"/>
      <c r="AE464" s="5"/>
    </row>
    <row r="465" spans="1:31">
      <c r="A465" s="185"/>
      <c r="B465" s="5"/>
      <c r="C465" s="5"/>
      <c r="D465" s="5"/>
      <c r="E465" s="5"/>
      <c r="F465" s="5"/>
      <c r="G465" s="5"/>
      <c r="H465" s="5"/>
      <c r="I465" s="5"/>
      <c r="J465" s="5"/>
      <c r="K465" s="5"/>
      <c r="L465" s="699"/>
      <c r="M465" s="699"/>
      <c r="N465" s="5"/>
      <c r="O465" s="5"/>
      <c r="P465" s="699"/>
      <c r="Q465" s="699"/>
      <c r="R465" s="5"/>
      <c r="S465" s="5"/>
      <c r="T465" s="5"/>
      <c r="U465" s="5"/>
      <c r="V465" s="5"/>
      <c r="W465" s="5"/>
      <c r="X465" s="5"/>
      <c r="Y465" s="5"/>
      <c r="Z465" s="5"/>
      <c r="AA465" s="5"/>
      <c r="AB465" s="5"/>
      <c r="AC465" s="5"/>
      <c r="AD465" s="5"/>
      <c r="AE465" s="5"/>
    </row>
    <row r="466" spans="1:31">
      <c r="A466" s="185"/>
      <c r="B466" s="5"/>
      <c r="C466" s="5"/>
      <c r="D466" s="5"/>
      <c r="E466" s="5"/>
      <c r="F466" s="5"/>
      <c r="G466" s="5"/>
      <c r="H466" s="5"/>
      <c r="I466" s="5"/>
      <c r="J466" s="5"/>
      <c r="K466" s="5"/>
      <c r="L466" s="699"/>
      <c r="M466" s="699"/>
      <c r="N466" s="5"/>
      <c r="O466" s="5"/>
      <c r="P466" s="699"/>
      <c r="Q466" s="699"/>
      <c r="R466" s="5"/>
      <c r="S466" s="5"/>
      <c r="T466" s="5"/>
      <c r="U466" s="5"/>
      <c r="V466" s="5"/>
      <c r="W466" s="5"/>
      <c r="X466" s="5"/>
      <c r="Y466" s="5"/>
      <c r="Z466" s="5"/>
      <c r="AA466" s="5"/>
      <c r="AB466" s="5"/>
      <c r="AC466" s="5"/>
      <c r="AD466" s="5"/>
      <c r="AE466" s="5"/>
    </row>
    <row r="467" spans="1:31">
      <c r="A467" s="185"/>
      <c r="B467" s="5"/>
      <c r="C467" s="5"/>
      <c r="D467" s="5"/>
      <c r="E467" s="5"/>
      <c r="F467" s="5"/>
      <c r="G467" s="5"/>
      <c r="H467" s="5"/>
      <c r="I467" s="5"/>
      <c r="J467" s="5"/>
      <c r="K467" s="5"/>
      <c r="L467" s="699"/>
      <c r="M467" s="699"/>
      <c r="N467" s="5"/>
      <c r="O467" s="5"/>
      <c r="P467" s="699"/>
      <c r="Q467" s="699"/>
      <c r="R467" s="5"/>
      <c r="S467" s="5"/>
      <c r="T467" s="5"/>
      <c r="U467" s="5"/>
      <c r="V467" s="5"/>
      <c r="W467" s="5"/>
      <c r="X467" s="5"/>
      <c r="Y467" s="5"/>
      <c r="Z467" s="5"/>
      <c r="AA467" s="5"/>
      <c r="AB467" s="5"/>
      <c r="AC467" s="5"/>
      <c r="AD467" s="5"/>
      <c r="AE467" s="5"/>
    </row>
    <row r="468" spans="1:31">
      <c r="A468" s="185"/>
      <c r="B468" s="5"/>
      <c r="C468" s="5"/>
      <c r="D468" s="5"/>
      <c r="E468" s="5"/>
      <c r="F468" s="5"/>
      <c r="G468" s="5"/>
      <c r="H468" s="5"/>
      <c r="I468" s="5"/>
      <c r="J468" s="5"/>
      <c r="K468" s="5"/>
      <c r="L468" s="699"/>
      <c r="M468" s="699"/>
      <c r="N468" s="5"/>
      <c r="O468" s="5"/>
      <c r="P468" s="699"/>
      <c r="Q468" s="699"/>
      <c r="R468" s="5"/>
      <c r="S468" s="5"/>
      <c r="T468" s="5"/>
      <c r="U468" s="5"/>
      <c r="V468" s="5"/>
      <c r="W468" s="5"/>
      <c r="X468" s="5"/>
      <c r="Y468" s="5"/>
      <c r="Z468" s="5"/>
      <c r="AA468" s="5"/>
      <c r="AB468" s="5"/>
      <c r="AC468" s="5"/>
      <c r="AD468" s="5"/>
      <c r="AE468" s="5"/>
    </row>
    <row r="469" spans="1:31">
      <c r="A469" s="185"/>
      <c r="B469" s="5"/>
      <c r="C469" s="5"/>
      <c r="D469" s="5"/>
      <c r="E469" s="5"/>
      <c r="F469" s="5"/>
      <c r="G469" s="5"/>
      <c r="H469" s="5"/>
      <c r="I469" s="5"/>
      <c r="J469" s="5"/>
      <c r="K469" s="5"/>
      <c r="L469" s="699"/>
      <c r="M469" s="699"/>
      <c r="N469" s="5"/>
      <c r="O469" s="5"/>
      <c r="P469" s="699"/>
      <c r="Q469" s="699"/>
      <c r="R469" s="5"/>
      <c r="S469" s="5"/>
      <c r="T469" s="5"/>
      <c r="U469" s="5"/>
      <c r="V469" s="5"/>
      <c r="W469" s="5"/>
      <c r="X469" s="5"/>
      <c r="Y469" s="5"/>
      <c r="Z469" s="5"/>
      <c r="AA469" s="5"/>
      <c r="AB469" s="5"/>
      <c r="AC469" s="5"/>
      <c r="AD469" s="5"/>
      <c r="AE469" s="5"/>
    </row>
    <row r="470" spans="1:31">
      <c r="A470" s="185"/>
      <c r="B470" s="5"/>
      <c r="C470" s="5"/>
      <c r="D470" s="5"/>
      <c r="E470" s="5"/>
      <c r="F470" s="5"/>
      <c r="G470" s="5"/>
      <c r="H470" s="5"/>
      <c r="I470" s="5"/>
      <c r="J470" s="5"/>
      <c r="K470" s="5"/>
      <c r="L470" s="699"/>
      <c r="M470" s="699"/>
      <c r="N470" s="5"/>
      <c r="O470" s="5"/>
      <c r="P470" s="699"/>
      <c r="Q470" s="699"/>
      <c r="R470" s="5"/>
      <c r="S470" s="5"/>
      <c r="T470" s="5"/>
      <c r="U470" s="5"/>
      <c r="V470" s="5"/>
      <c r="W470" s="5"/>
      <c r="X470" s="5"/>
      <c r="Y470" s="5"/>
      <c r="Z470" s="5"/>
      <c r="AA470" s="5"/>
      <c r="AB470" s="5"/>
      <c r="AC470" s="5"/>
      <c r="AD470" s="5"/>
      <c r="AE470" s="5"/>
    </row>
    <row r="471" spans="1:31">
      <c r="A471" s="185"/>
      <c r="B471" s="5"/>
      <c r="C471" s="5"/>
      <c r="D471" s="5"/>
      <c r="E471" s="5"/>
      <c r="F471" s="5"/>
      <c r="G471" s="5"/>
      <c r="H471" s="5"/>
      <c r="I471" s="5"/>
      <c r="J471" s="5"/>
      <c r="K471" s="5"/>
      <c r="L471" s="699"/>
      <c r="M471" s="699"/>
      <c r="N471" s="5"/>
      <c r="O471" s="5"/>
      <c r="P471" s="699"/>
      <c r="Q471" s="699"/>
      <c r="R471" s="5"/>
      <c r="S471" s="5"/>
      <c r="T471" s="5"/>
      <c r="U471" s="5"/>
      <c r="V471" s="5"/>
      <c r="W471" s="5"/>
      <c r="X471" s="5"/>
      <c r="Y471" s="5"/>
      <c r="Z471" s="5"/>
      <c r="AA471" s="5"/>
      <c r="AB471" s="5"/>
      <c r="AC471" s="5"/>
      <c r="AD471" s="5"/>
      <c r="AE471" s="5"/>
    </row>
    <row r="472" spans="1:31">
      <c r="A472" s="185"/>
      <c r="B472" s="5"/>
      <c r="C472" s="5"/>
      <c r="D472" s="5"/>
      <c r="E472" s="5"/>
      <c r="F472" s="5"/>
      <c r="G472" s="5"/>
      <c r="H472" s="5"/>
      <c r="I472" s="5"/>
      <c r="J472" s="5"/>
      <c r="K472" s="5"/>
      <c r="L472" s="699"/>
      <c r="M472" s="699"/>
      <c r="N472" s="5"/>
      <c r="O472" s="5"/>
      <c r="P472" s="699"/>
      <c r="Q472" s="699"/>
      <c r="R472" s="5"/>
      <c r="S472" s="5"/>
      <c r="T472" s="5"/>
      <c r="U472" s="5"/>
      <c r="V472" s="5"/>
      <c r="W472" s="5"/>
      <c r="X472" s="5"/>
      <c r="Y472" s="5"/>
      <c r="Z472" s="5"/>
      <c r="AA472" s="5"/>
      <c r="AB472" s="5"/>
      <c r="AC472" s="5"/>
      <c r="AD472" s="5"/>
      <c r="AE472" s="5"/>
    </row>
    <row r="473" spans="1:31">
      <c r="A473" s="185"/>
      <c r="B473" s="5"/>
      <c r="C473" s="5"/>
      <c r="D473" s="5"/>
      <c r="E473" s="5"/>
      <c r="F473" s="5"/>
      <c r="G473" s="5"/>
      <c r="H473" s="5"/>
      <c r="I473" s="5"/>
      <c r="J473" s="5"/>
      <c r="K473" s="5"/>
      <c r="L473" s="699"/>
      <c r="M473" s="699"/>
      <c r="N473" s="5"/>
      <c r="O473" s="5"/>
      <c r="P473" s="699"/>
      <c r="Q473" s="699"/>
      <c r="R473" s="5"/>
      <c r="S473" s="5"/>
      <c r="T473" s="5"/>
      <c r="U473" s="5"/>
      <c r="V473" s="5"/>
      <c r="W473" s="5"/>
      <c r="X473" s="5"/>
      <c r="Y473" s="5"/>
      <c r="Z473" s="5"/>
      <c r="AA473" s="5"/>
      <c r="AB473" s="5"/>
      <c r="AC473" s="5"/>
      <c r="AD473" s="5"/>
      <c r="AE473" s="5"/>
    </row>
    <row r="474" spans="1:31">
      <c r="A474" s="185"/>
      <c r="B474" s="5"/>
      <c r="C474" s="5"/>
      <c r="D474" s="5"/>
      <c r="E474" s="5"/>
      <c r="F474" s="5"/>
      <c r="G474" s="5"/>
      <c r="H474" s="5"/>
      <c r="I474" s="5"/>
      <c r="J474" s="5"/>
      <c r="K474" s="5"/>
      <c r="L474" s="699"/>
      <c r="M474" s="699"/>
      <c r="N474" s="5"/>
      <c r="O474" s="5"/>
      <c r="P474" s="699"/>
      <c r="Q474" s="699"/>
      <c r="R474" s="5"/>
      <c r="S474" s="5"/>
      <c r="T474" s="5"/>
      <c r="U474" s="5"/>
      <c r="V474" s="5"/>
      <c r="W474" s="5"/>
      <c r="X474" s="5"/>
      <c r="Y474" s="5"/>
      <c r="Z474" s="5"/>
      <c r="AA474" s="5"/>
      <c r="AB474" s="5"/>
      <c r="AC474" s="5"/>
      <c r="AD474" s="5"/>
      <c r="AE474" s="5"/>
    </row>
    <row r="475" spans="1:31">
      <c r="A475" s="185"/>
      <c r="B475" s="5"/>
      <c r="C475" s="5"/>
      <c r="D475" s="5"/>
      <c r="E475" s="5"/>
      <c r="F475" s="5"/>
      <c r="G475" s="5"/>
      <c r="H475" s="5"/>
      <c r="I475" s="5"/>
      <c r="J475" s="5"/>
      <c r="K475" s="5"/>
      <c r="L475" s="699"/>
      <c r="M475" s="699"/>
      <c r="N475" s="5"/>
      <c r="O475" s="5"/>
      <c r="P475" s="699"/>
      <c r="Q475" s="699"/>
      <c r="R475" s="5"/>
      <c r="S475" s="5"/>
      <c r="T475" s="5"/>
      <c r="U475" s="5"/>
      <c r="V475" s="5"/>
      <c r="W475" s="5"/>
      <c r="X475" s="5"/>
      <c r="Y475" s="5"/>
      <c r="Z475" s="5"/>
      <c r="AA475" s="5"/>
      <c r="AB475" s="5"/>
      <c r="AC475" s="5"/>
      <c r="AD475" s="5"/>
      <c r="AE475" s="5"/>
    </row>
    <row r="476" spans="1:31">
      <c r="A476" s="185"/>
      <c r="B476" s="5"/>
      <c r="C476" s="5"/>
      <c r="D476" s="5"/>
      <c r="E476" s="5"/>
      <c r="F476" s="5"/>
      <c r="G476" s="5"/>
      <c r="H476" s="5"/>
      <c r="I476" s="5"/>
      <c r="J476" s="5"/>
      <c r="K476" s="5"/>
      <c r="L476" s="699"/>
      <c r="M476" s="699"/>
      <c r="N476" s="5"/>
      <c r="O476" s="5"/>
      <c r="P476" s="699"/>
      <c r="Q476" s="699"/>
      <c r="R476" s="5"/>
      <c r="S476" s="5"/>
      <c r="T476" s="5"/>
      <c r="U476" s="5"/>
      <c r="V476" s="5"/>
      <c r="W476" s="5"/>
      <c r="X476" s="5"/>
      <c r="Y476" s="5"/>
      <c r="Z476" s="5"/>
      <c r="AA476" s="5"/>
      <c r="AB476" s="5"/>
      <c r="AC476" s="5"/>
      <c r="AD476" s="5"/>
      <c r="AE476" s="5"/>
    </row>
    <row r="477" spans="1:31">
      <c r="A477" s="185"/>
      <c r="B477" s="5"/>
      <c r="C477" s="5"/>
      <c r="D477" s="5"/>
      <c r="E477" s="5"/>
      <c r="F477" s="5"/>
      <c r="G477" s="5"/>
      <c r="H477" s="5"/>
      <c r="I477" s="5"/>
      <c r="J477" s="5"/>
      <c r="K477" s="5"/>
      <c r="L477" s="699"/>
      <c r="M477" s="699"/>
      <c r="N477" s="5"/>
      <c r="O477" s="5"/>
      <c r="P477" s="699"/>
      <c r="Q477" s="699"/>
      <c r="R477" s="5"/>
      <c r="S477" s="5"/>
      <c r="T477" s="5"/>
      <c r="U477" s="5"/>
      <c r="V477" s="5"/>
      <c r="W477" s="5"/>
      <c r="X477" s="5"/>
      <c r="Y477" s="5"/>
      <c r="Z477" s="5"/>
      <c r="AA477" s="5"/>
      <c r="AB477" s="5"/>
      <c r="AC477" s="5"/>
      <c r="AD477" s="5"/>
      <c r="AE477" s="5"/>
    </row>
    <row r="478" spans="1:31">
      <c r="A478" s="185"/>
      <c r="B478" s="5"/>
      <c r="C478" s="5"/>
      <c r="D478" s="5"/>
      <c r="E478" s="5"/>
      <c r="F478" s="5"/>
      <c r="G478" s="5"/>
      <c r="H478" s="5"/>
      <c r="I478" s="5"/>
      <c r="J478" s="5"/>
      <c r="K478" s="5"/>
      <c r="L478" s="699"/>
      <c r="M478" s="699"/>
      <c r="N478" s="5"/>
      <c r="O478" s="5"/>
      <c r="P478" s="699"/>
      <c r="Q478" s="699"/>
      <c r="R478" s="5"/>
      <c r="S478" s="5"/>
      <c r="T478" s="5"/>
      <c r="U478" s="5"/>
      <c r="V478" s="5"/>
      <c r="W478" s="5"/>
      <c r="X478" s="5"/>
      <c r="Y478" s="5"/>
      <c r="Z478" s="5"/>
      <c r="AA478" s="5"/>
      <c r="AB478" s="5"/>
      <c r="AC478" s="5"/>
      <c r="AD478" s="5"/>
      <c r="AE478" s="5"/>
    </row>
    <row r="479" spans="1:31">
      <c r="A479" s="185"/>
      <c r="B479" s="5"/>
      <c r="C479" s="5"/>
      <c r="D479" s="5"/>
      <c r="E479" s="5"/>
      <c r="F479" s="5"/>
      <c r="G479" s="5"/>
      <c r="H479" s="5"/>
      <c r="I479" s="5"/>
      <c r="J479" s="5"/>
      <c r="K479" s="5"/>
      <c r="L479" s="699"/>
      <c r="M479" s="699"/>
      <c r="N479" s="5"/>
      <c r="O479" s="5"/>
      <c r="P479" s="699"/>
      <c r="Q479" s="699"/>
      <c r="R479" s="5"/>
      <c r="S479" s="5"/>
      <c r="T479" s="5"/>
      <c r="U479" s="5"/>
      <c r="V479" s="5"/>
      <c r="W479" s="5"/>
      <c r="X479" s="5"/>
      <c r="Y479" s="5"/>
      <c r="Z479" s="5"/>
      <c r="AA479" s="5"/>
      <c r="AB479" s="5"/>
      <c r="AC479" s="5"/>
      <c r="AD479" s="5"/>
      <c r="AE479" s="5"/>
    </row>
    <row r="480" spans="1:31">
      <c r="A480" s="185"/>
      <c r="B480" s="5"/>
      <c r="C480" s="5"/>
      <c r="D480" s="5"/>
      <c r="E480" s="5"/>
      <c r="F480" s="5"/>
      <c r="G480" s="5"/>
      <c r="H480" s="5"/>
      <c r="I480" s="5"/>
      <c r="J480" s="5"/>
      <c r="K480" s="5"/>
      <c r="L480" s="699"/>
      <c r="M480" s="699"/>
      <c r="N480" s="5"/>
      <c r="O480" s="5"/>
      <c r="P480" s="699"/>
      <c r="Q480" s="699"/>
      <c r="R480" s="5"/>
      <c r="S480" s="5"/>
      <c r="T480" s="5"/>
      <c r="U480" s="5"/>
      <c r="V480" s="5"/>
      <c r="W480" s="5"/>
      <c r="X480" s="5"/>
      <c r="Y480" s="5"/>
      <c r="Z480" s="5"/>
      <c r="AA480" s="5"/>
      <c r="AB480" s="5"/>
      <c r="AC480" s="5"/>
      <c r="AD480" s="5"/>
      <c r="AE480" s="5"/>
    </row>
    <row r="481" spans="1:31">
      <c r="A481" s="185"/>
      <c r="B481" s="5"/>
      <c r="C481" s="5"/>
      <c r="D481" s="5"/>
      <c r="E481" s="5"/>
      <c r="F481" s="5"/>
      <c r="G481" s="5"/>
      <c r="H481" s="5"/>
      <c r="I481" s="5"/>
      <c r="J481" s="5"/>
      <c r="K481" s="5"/>
      <c r="L481" s="699"/>
      <c r="M481" s="699"/>
      <c r="N481" s="5"/>
      <c r="O481" s="5"/>
      <c r="P481" s="699"/>
      <c r="Q481" s="699"/>
      <c r="R481" s="5"/>
      <c r="S481" s="5"/>
      <c r="T481" s="5"/>
      <c r="U481" s="5"/>
      <c r="V481" s="5"/>
      <c r="W481" s="5"/>
      <c r="X481" s="5"/>
      <c r="Y481" s="5"/>
      <c r="Z481" s="5"/>
      <c r="AA481" s="5"/>
      <c r="AB481" s="5"/>
      <c r="AC481" s="5"/>
      <c r="AD481" s="5"/>
      <c r="AE481" s="5"/>
    </row>
    <row r="482" spans="1:31">
      <c r="A482" s="185"/>
      <c r="B482" s="5"/>
      <c r="C482" s="5"/>
      <c r="D482" s="5"/>
      <c r="E482" s="5"/>
      <c r="F482" s="5"/>
      <c r="G482" s="5"/>
      <c r="H482" s="5"/>
      <c r="I482" s="5"/>
      <c r="J482" s="5"/>
      <c r="K482" s="5"/>
      <c r="L482" s="699"/>
      <c r="M482" s="699"/>
      <c r="N482" s="5"/>
      <c r="O482" s="5"/>
      <c r="P482" s="699"/>
      <c r="Q482" s="699"/>
      <c r="R482" s="5"/>
      <c r="S482" s="5"/>
      <c r="T482" s="5"/>
      <c r="U482" s="5"/>
      <c r="V482" s="5"/>
      <c r="W482" s="5"/>
      <c r="X482" s="5"/>
      <c r="Y482" s="5"/>
      <c r="Z482" s="5"/>
      <c r="AA482" s="5"/>
      <c r="AB482" s="5"/>
      <c r="AC482" s="5"/>
      <c r="AD482" s="5"/>
      <c r="AE482" s="5"/>
    </row>
    <row r="483" spans="1:31">
      <c r="A483" s="185"/>
      <c r="B483" s="5"/>
      <c r="C483" s="5"/>
      <c r="D483" s="5"/>
      <c r="E483" s="5"/>
      <c r="F483" s="5"/>
      <c r="G483" s="5"/>
      <c r="H483" s="5"/>
      <c r="I483" s="5"/>
      <c r="J483" s="5"/>
      <c r="K483" s="5"/>
      <c r="L483" s="699"/>
      <c r="M483" s="699"/>
      <c r="N483" s="5"/>
      <c r="O483" s="5"/>
      <c r="P483" s="699"/>
      <c r="Q483" s="699"/>
      <c r="R483" s="5"/>
      <c r="S483" s="5"/>
      <c r="T483" s="5"/>
      <c r="U483" s="5"/>
      <c r="V483" s="5"/>
      <c r="W483" s="5"/>
      <c r="X483" s="5"/>
      <c r="Y483" s="5"/>
      <c r="Z483" s="5"/>
      <c r="AA483" s="5"/>
      <c r="AB483" s="5"/>
      <c r="AC483" s="5"/>
      <c r="AD483" s="5"/>
      <c r="AE483" s="5"/>
    </row>
    <row r="484" spans="1:31">
      <c r="A484" s="185"/>
      <c r="B484" s="5"/>
      <c r="C484" s="5"/>
      <c r="D484" s="5"/>
      <c r="E484" s="5"/>
      <c r="F484" s="5"/>
      <c r="G484" s="5"/>
      <c r="H484" s="5"/>
      <c r="I484" s="5"/>
      <c r="J484" s="5"/>
      <c r="K484" s="5"/>
      <c r="L484" s="699"/>
      <c r="M484" s="699"/>
      <c r="N484" s="5"/>
      <c r="O484" s="5"/>
      <c r="P484" s="699"/>
      <c r="Q484" s="699"/>
      <c r="R484" s="5"/>
      <c r="S484" s="5"/>
      <c r="T484" s="5"/>
      <c r="U484" s="5"/>
      <c r="V484" s="5"/>
      <c r="W484" s="5"/>
      <c r="X484" s="5"/>
      <c r="Y484" s="5"/>
      <c r="Z484" s="5"/>
      <c r="AA484" s="5"/>
      <c r="AB484" s="5"/>
      <c r="AC484" s="5"/>
      <c r="AD484" s="5"/>
      <c r="AE484" s="5"/>
    </row>
    <row r="485" spans="1:31">
      <c r="A485" s="185"/>
      <c r="B485" s="5"/>
      <c r="C485" s="5"/>
      <c r="D485" s="5"/>
      <c r="E485" s="5"/>
      <c r="F485" s="5"/>
      <c r="G485" s="5"/>
      <c r="H485" s="5"/>
      <c r="I485" s="5"/>
      <c r="J485" s="5"/>
      <c r="K485" s="5"/>
      <c r="L485" s="699"/>
      <c r="M485" s="699"/>
      <c r="N485" s="5"/>
      <c r="O485" s="5"/>
      <c r="P485" s="699"/>
      <c r="Q485" s="699"/>
      <c r="R485" s="5"/>
      <c r="S485" s="5"/>
      <c r="T485" s="5"/>
      <c r="U485" s="5"/>
      <c r="V485" s="5"/>
      <c r="W485" s="5"/>
      <c r="X485" s="5"/>
      <c r="Y485" s="5"/>
      <c r="Z485" s="5"/>
      <c r="AA485" s="5"/>
      <c r="AB485" s="5"/>
      <c r="AC485" s="5"/>
      <c r="AD485" s="5"/>
      <c r="AE485" s="5"/>
    </row>
    <row r="486" spans="1:31">
      <c r="A486" s="185"/>
      <c r="B486" s="5"/>
      <c r="C486" s="5"/>
      <c r="D486" s="5"/>
      <c r="E486" s="5"/>
      <c r="F486" s="5"/>
      <c r="G486" s="5"/>
      <c r="H486" s="5"/>
      <c r="I486" s="5"/>
      <c r="J486" s="5"/>
      <c r="K486" s="5"/>
      <c r="L486" s="699"/>
      <c r="M486" s="699"/>
      <c r="N486" s="5"/>
      <c r="O486" s="5"/>
      <c r="P486" s="699"/>
      <c r="Q486" s="699"/>
      <c r="R486" s="5"/>
      <c r="S486" s="5"/>
      <c r="T486" s="5"/>
      <c r="U486" s="5"/>
      <c r="V486" s="5"/>
      <c r="W486" s="5"/>
      <c r="X486" s="5"/>
      <c r="Y486" s="5"/>
      <c r="Z486" s="5"/>
      <c r="AA486" s="5"/>
      <c r="AB486" s="5"/>
      <c r="AC486" s="5"/>
      <c r="AD486" s="5"/>
      <c r="AE486" s="5"/>
    </row>
    <row r="487" spans="1:31">
      <c r="A487" s="185"/>
      <c r="B487" s="5"/>
      <c r="C487" s="5"/>
      <c r="D487" s="5"/>
      <c r="E487" s="5"/>
      <c r="F487" s="5"/>
      <c r="G487" s="5"/>
      <c r="H487" s="5"/>
      <c r="I487" s="5"/>
      <c r="J487" s="5"/>
      <c r="K487" s="5"/>
      <c r="L487" s="699"/>
      <c r="M487" s="699"/>
      <c r="N487" s="5"/>
      <c r="O487" s="5"/>
      <c r="P487" s="699"/>
      <c r="Q487" s="699"/>
      <c r="R487" s="5"/>
      <c r="S487" s="5"/>
      <c r="T487" s="5"/>
      <c r="U487" s="5"/>
      <c r="V487" s="5"/>
      <c r="W487" s="5"/>
      <c r="X487" s="5"/>
      <c r="Y487" s="5"/>
      <c r="Z487" s="5"/>
      <c r="AA487" s="5"/>
      <c r="AB487" s="5"/>
      <c r="AC487" s="5"/>
      <c r="AD487" s="5"/>
      <c r="AE487" s="5"/>
    </row>
    <row r="488" spans="1:31">
      <c r="A488" s="185"/>
      <c r="B488" s="5"/>
      <c r="C488" s="5"/>
      <c r="D488" s="5"/>
      <c r="E488" s="5"/>
      <c r="F488" s="5"/>
      <c r="G488" s="5"/>
      <c r="H488" s="5"/>
      <c r="I488" s="5"/>
      <c r="J488" s="5"/>
      <c r="K488" s="5"/>
      <c r="L488" s="699"/>
      <c r="M488" s="699"/>
      <c r="N488" s="5"/>
      <c r="O488" s="5"/>
      <c r="P488" s="699"/>
      <c r="Q488" s="699"/>
      <c r="R488" s="5"/>
      <c r="S488" s="5"/>
      <c r="T488" s="5"/>
      <c r="U488" s="5"/>
      <c r="V488" s="5"/>
      <c r="W488" s="5"/>
      <c r="X488" s="5"/>
      <c r="Y488" s="5"/>
      <c r="Z488" s="5"/>
      <c r="AA488" s="5"/>
      <c r="AB488" s="5"/>
      <c r="AC488" s="5"/>
      <c r="AD488" s="5"/>
      <c r="AE488" s="5"/>
    </row>
    <row r="489" spans="1:31">
      <c r="A489" s="185"/>
      <c r="B489" s="5"/>
      <c r="C489" s="5"/>
      <c r="D489" s="5"/>
      <c r="E489" s="5"/>
      <c r="F489" s="5"/>
      <c r="G489" s="5"/>
      <c r="H489" s="5"/>
      <c r="I489" s="5"/>
      <c r="J489" s="5"/>
      <c r="K489" s="5"/>
      <c r="L489" s="699"/>
      <c r="M489" s="699"/>
      <c r="N489" s="5"/>
      <c r="O489" s="5"/>
      <c r="P489" s="699"/>
      <c r="Q489" s="699"/>
      <c r="R489" s="5"/>
      <c r="S489" s="5"/>
      <c r="T489" s="5"/>
      <c r="U489" s="5"/>
      <c r="V489" s="5"/>
      <c r="W489" s="5"/>
      <c r="X489" s="5"/>
      <c r="Y489" s="5"/>
      <c r="Z489" s="5"/>
      <c r="AA489" s="5"/>
      <c r="AB489" s="5"/>
      <c r="AC489" s="5"/>
      <c r="AD489" s="5"/>
      <c r="AE489" s="5"/>
    </row>
    <row r="490" spans="1:31">
      <c r="A490" s="185"/>
      <c r="B490" s="5"/>
      <c r="C490" s="5"/>
      <c r="D490" s="5"/>
      <c r="E490" s="5"/>
      <c r="F490" s="5"/>
      <c r="G490" s="5"/>
      <c r="H490" s="5"/>
      <c r="I490" s="5"/>
      <c r="J490" s="5"/>
      <c r="K490" s="5"/>
      <c r="L490" s="699"/>
      <c r="M490" s="699"/>
      <c r="N490" s="5"/>
      <c r="O490" s="5"/>
      <c r="P490" s="699"/>
      <c r="Q490" s="699"/>
      <c r="R490" s="5"/>
      <c r="S490" s="5"/>
      <c r="T490" s="5"/>
      <c r="U490" s="5"/>
      <c r="V490" s="5"/>
      <c r="W490" s="5"/>
      <c r="X490" s="5"/>
      <c r="Y490" s="5"/>
      <c r="Z490" s="5"/>
      <c r="AA490" s="5"/>
      <c r="AB490" s="5"/>
      <c r="AC490" s="5"/>
      <c r="AD490" s="5"/>
      <c r="AE490" s="5"/>
    </row>
    <row r="491" spans="1:31">
      <c r="A491" s="185"/>
      <c r="B491" s="5"/>
      <c r="C491" s="5"/>
      <c r="D491" s="5"/>
      <c r="E491" s="5"/>
      <c r="F491" s="5"/>
      <c r="G491" s="5"/>
      <c r="H491" s="5"/>
      <c r="I491" s="5"/>
      <c r="J491" s="5"/>
      <c r="K491" s="5"/>
      <c r="L491" s="699"/>
      <c r="M491" s="699"/>
      <c r="N491" s="5"/>
      <c r="O491" s="5"/>
      <c r="P491" s="699"/>
      <c r="Q491" s="699"/>
      <c r="R491" s="5"/>
      <c r="S491" s="5"/>
      <c r="T491" s="5"/>
      <c r="U491" s="5"/>
      <c r="V491" s="5"/>
      <c r="W491" s="5"/>
      <c r="X491" s="5"/>
      <c r="Y491" s="5"/>
      <c r="Z491" s="5"/>
      <c r="AA491" s="5"/>
      <c r="AB491" s="5"/>
      <c r="AC491" s="5"/>
      <c r="AD491" s="5"/>
      <c r="AE491" s="5"/>
    </row>
    <row r="492" spans="1:31">
      <c r="A492" s="185"/>
      <c r="B492" s="5"/>
      <c r="C492" s="5"/>
      <c r="D492" s="5"/>
      <c r="E492" s="5"/>
      <c r="F492" s="5"/>
      <c r="G492" s="5"/>
      <c r="H492" s="5"/>
      <c r="I492" s="5"/>
      <c r="J492" s="5"/>
      <c r="K492" s="5"/>
      <c r="L492" s="699"/>
      <c r="M492" s="699"/>
      <c r="N492" s="5"/>
      <c r="O492" s="5"/>
      <c r="P492" s="699"/>
      <c r="Q492" s="699"/>
      <c r="R492" s="5"/>
      <c r="S492" s="5"/>
      <c r="T492" s="5"/>
      <c r="U492" s="5"/>
      <c r="V492" s="5"/>
      <c r="W492" s="5"/>
      <c r="X492" s="5"/>
      <c r="Y492" s="5"/>
      <c r="Z492" s="5"/>
      <c r="AA492" s="5"/>
      <c r="AB492" s="5"/>
      <c r="AC492" s="5"/>
      <c r="AD492" s="5"/>
      <c r="AE492" s="5"/>
    </row>
    <row r="493" spans="1:31">
      <c r="A493" s="185"/>
      <c r="B493" s="5"/>
      <c r="C493" s="5"/>
      <c r="D493" s="5"/>
      <c r="E493" s="5"/>
      <c r="F493" s="5"/>
      <c r="G493" s="5"/>
      <c r="H493" s="5"/>
      <c r="I493" s="5"/>
      <c r="J493" s="5"/>
      <c r="K493" s="5"/>
      <c r="L493" s="699"/>
      <c r="M493" s="699"/>
      <c r="N493" s="5"/>
      <c r="O493" s="5"/>
      <c r="P493" s="699"/>
      <c r="Q493" s="699"/>
      <c r="R493" s="5"/>
      <c r="S493" s="5"/>
      <c r="T493" s="5"/>
      <c r="U493" s="5"/>
      <c r="V493" s="5"/>
      <c r="W493" s="5"/>
      <c r="X493" s="5"/>
      <c r="Y493" s="5"/>
      <c r="Z493" s="5"/>
      <c r="AA493" s="5"/>
      <c r="AB493" s="5"/>
      <c r="AC493" s="5"/>
      <c r="AD493" s="5"/>
      <c r="AE493" s="5"/>
    </row>
    <row r="494" spans="1:31">
      <c r="A494" s="185"/>
      <c r="B494" s="5"/>
      <c r="C494" s="5"/>
      <c r="D494" s="5"/>
      <c r="E494" s="5"/>
      <c r="F494" s="5"/>
      <c r="G494" s="5"/>
      <c r="H494" s="5"/>
      <c r="I494" s="5"/>
      <c r="J494" s="5"/>
      <c r="K494" s="5"/>
      <c r="L494" s="699"/>
      <c r="M494" s="699"/>
      <c r="N494" s="5"/>
      <c r="O494" s="5"/>
      <c r="P494" s="699"/>
      <c r="Q494" s="699"/>
      <c r="R494" s="5"/>
      <c r="S494" s="5"/>
      <c r="T494" s="5"/>
      <c r="U494" s="5"/>
      <c r="V494" s="5"/>
      <c r="W494" s="5"/>
      <c r="X494" s="5"/>
      <c r="Y494" s="5"/>
      <c r="Z494" s="5"/>
      <c r="AA494" s="5"/>
      <c r="AB494" s="5"/>
      <c r="AC494" s="5"/>
      <c r="AD494" s="5"/>
      <c r="AE494" s="5"/>
    </row>
    <row r="495" spans="1:31">
      <c r="A495" s="185"/>
      <c r="B495" s="5"/>
      <c r="C495" s="5"/>
      <c r="D495" s="5"/>
      <c r="E495" s="5"/>
      <c r="F495" s="5"/>
      <c r="G495" s="5"/>
      <c r="H495" s="5"/>
      <c r="I495" s="5"/>
      <c r="J495" s="5"/>
      <c r="K495" s="5"/>
      <c r="L495" s="699"/>
      <c r="M495" s="699"/>
      <c r="N495" s="5"/>
      <c r="O495" s="5"/>
      <c r="P495" s="699"/>
      <c r="Q495" s="699"/>
      <c r="R495" s="5"/>
      <c r="S495" s="5"/>
      <c r="T495" s="5"/>
      <c r="U495" s="5"/>
      <c r="V495" s="5"/>
      <c r="W495" s="5"/>
      <c r="X495" s="5"/>
      <c r="Y495" s="5"/>
      <c r="Z495" s="5"/>
      <c r="AA495" s="5"/>
      <c r="AB495" s="5"/>
      <c r="AC495" s="5"/>
      <c r="AD495" s="5"/>
      <c r="AE495" s="5"/>
    </row>
    <row r="496" spans="1:31">
      <c r="A496" s="185"/>
      <c r="B496" s="5"/>
      <c r="C496" s="5"/>
      <c r="D496" s="5"/>
      <c r="E496" s="5"/>
      <c r="F496" s="5"/>
      <c r="G496" s="5"/>
      <c r="H496" s="5"/>
      <c r="I496" s="5"/>
      <c r="J496" s="5"/>
      <c r="K496" s="5"/>
      <c r="L496" s="699"/>
      <c r="M496" s="699"/>
      <c r="N496" s="5"/>
      <c r="O496" s="5"/>
      <c r="P496" s="699"/>
      <c r="Q496" s="699"/>
      <c r="R496" s="5"/>
      <c r="S496" s="5"/>
      <c r="T496" s="5"/>
      <c r="U496" s="5"/>
      <c r="V496" s="5"/>
      <c r="W496" s="5"/>
      <c r="X496" s="5"/>
      <c r="Y496" s="5"/>
      <c r="Z496" s="5"/>
      <c r="AA496" s="5"/>
      <c r="AB496" s="5"/>
      <c r="AC496" s="5"/>
      <c r="AD496" s="5"/>
      <c r="AE496" s="5"/>
    </row>
    <row r="497" spans="1:31">
      <c r="A497" s="185"/>
      <c r="B497" s="5"/>
      <c r="C497" s="5"/>
      <c r="D497" s="5"/>
      <c r="E497" s="5"/>
      <c r="F497" s="5"/>
      <c r="G497" s="5"/>
      <c r="H497" s="5"/>
      <c r="I497" s="5"/>
      <c r="J497" s="5"/>
      <c r="K497" s="5"/>
      <c r="L497" s="699"/>
      <c r="M497" s="699"/>
      <c r="N497" s="5"/>
      <c r="O497" s="5"/>
      <c r="P497" s="699"/>
      <c r="Q497" s="699"/>
      <c r="R497" s="5"/>
      <c r="S497" s="5"/>
      <c r="T497" s="5"/>
      <c r="U497" s="5"/>
      <c r="V497" s="5"/>
      <c r="W497" s="5"/>
      <c r="X497" s="5"/>
      <c r="Y497" s="5"/>
      <c r="Z497" s="5"/>
      <c r="AA497" s="5"/>
      <c r="AB497" s="5"/>
      <c r="AC497" s="5"/>
      <c r="AD497" s="5"/>
      <c r="AE497" s="5"/>
    </row>
    <row r="498" spans="1:31">
      <c r="A498" s="185"/>
      <c r="B498" s="5"/>
      <c r="C498" s="5"/>
      <c r="D498" s="5"/>
      <c r="E498" s="5"/>
      <c r="F498" s="5"/>
      <c r="G498" s="5"/>
      <c r="H498" s="5"/>
      <c r="I498" s="5"/>
      <c r="J498" s="5"/>
      <c r="K498" s="5"/>
      <c r="L498" s="699"/>
      <c r="M498" s="699"/>
      <c r="N498" s="5"/>
      <c r="O498" s="5"/>
      <c r="P498" s="699"/>
      <c r="Q498" s="699"/>
      <c r="R498" s="5"/>
      <c r="S498" s="5"/>
      <c r="T498" s="5"/>
      <c r="U498" s="5"/>
      <c r="V498" s="5"/>
      <c r="W498" s="5"/>
      <c r="X498" s="5"/>
      <c r="Y498" s="5"/>
      <c r="Z498" s="5"/>
      <c r="AA498" s="5"/>
      <c r="AB498" s="5"/>
      <c r="AC498" s="5"/>
      <c r="AD498" s="5"/>
      <c r="AE498" s="5"/>
    </row>
    <row r="499" spans="1:31">
      <c r="A499" s="185"/>
      <c r="B499" s="5"/>
      <c r="C499" s="5"/>
      <c r="D499" s="5"/>
      <c r="E499" s="5"/>
      <c r="F499" s="5"/>
      <c r="G499" s="5"/>
      <c r="H499" s="5"/>
      <c r="I499" s="5"/>
      <c r="J499" s="5"/>
      <c r="K499" s="5"/>
      <c r="L499" s="699"/>
      <c r="M499" s="699"/>
      <c r="N499" s="5"/>
      <c r="O499" s="5"/>
      <c r="P499" s="699"/>
      <c r="Q499" s="699"/>
      <c r="R499" s="5"/>
      <c r="S499" s="5"/>
      <c r="T499" s="5"/>
      <c r="U499" s="5"/>
      <c r="V499" s="5"/>
      <c r="W499" s="5"/>
      <c r="X499" s="5"/>
      <c r="Y499" s="5"/>
      <c r="Z499" s="5"/>
      <c r="AA499" s="5"/>
      <c r="AB499" s="5"/>
      <c r="AC499" s="5"/>
      <c r="AD499" s="5"/>
      <c r="AE499" s="5"/>
    </row>
    <row r="500" spans="1:31">
      <c r="A500" s="185"/>
      <c r="B500" s="5"/>
      <c r="C500" s="5"/>
      <c r="D500" s="5"/>
      <c r="E500" s="5"/>
      <c r="F500" s="5"/>
      <c r="G500" s="5"/>
      <c r="H500" s="5"/>
      <c r="I500" s="5"/>
      <c r="J500" s="5"/>
      <c r="K500" s="5"/>
      <c r="L500" s="699"/>
      <c r="M500" s="699"/>
      <c r="N500" s="5"/>
      <c r="O500" s="5"/>
      <c r="P500" s="699"/>
      <c r="Q500" s="699"/>
      <c r="R500" s="5"/>
      <c r="S500" s="5"/>
      <c r="T500" s="5"/>
      <c r="U500" s="5"/>
      <c r="V500" s="5"/>
      <c r="W500" s="5"/>
      <c r="X500" s="5"/>
      <c r="Y500" s="5"/>
      <c r="Z500" s="5"/>
      <c r="AA500" s="5"/>
      <c r="AB500" s="5"/>
      <c r="AC500" s="5"/>
      <c r="AD500" s="5"/>
      <c r="AE500" s="5"/>
    </row>
    <row r="501" spans="1:31">
      <c r="A501" s="185"/>
      <c r="B501" s="5"/>
      <c r="C501" s="5"/>
      <c r="D501" s="5"/>
      <c r="E501" s="5"/>
      <c r="F501" s="5"/>
      <c r="G501" s="5"/>
      <c r="H501" s="5"/>
      <c r="I501" s="5"/>
      <c r="J501" s="5"/>
      <c r="K501" s="5"/>
      <c r="L501" s="699"/>
      <c r="M501" s="699"/>
      <c r="N501" s="5"/>
      <c r="O501" s="5"/>
      <c r="P501" s="699"/>
      <c r="Q501" s="699"/>
      <c r="R501" s="5"/>
      <c r="S501" s="5"/>
      <c r="T501" s="5"/>
      <c r="U501" s="5"/>
      <c r="V501" s="5"/>
      <c r="W501" s="5"/>
      <c r="X501" s="5"/>
      <c r="Y501" s="5"/>
      <c r="Z501" s="5"/>
      <c r="AA501" s="5"/>
      <c r="AB501" s="5"/>
      <c r="AC501" s="5"/>
      <c r="AD501" s="5"/>
      <c r="AE501" s="5"/>
    </row>
    <row r="502" spans="1:31">
      <c r="A502" s="185"/>
      <c r="B502" s="5"/>
      <c r="C502" s="5"/>
      <c r="D502" s="5"/>
      <c r="E502" s="5"/>
      <c r="F502" s="5"/>
      <c r="G502" s="5"/>
      <c r="H502" s="5"/>
      <c r="I502" s="5"/>
      <c r="J502" s="5"/>
      <c r="K502" s="5"/>
      <c r="L502" s="699"/>
      <c r="M502" s="699"/>
      <c r="N502" s="5"/>
      <c r="O502" s="5"/>
      <c r="P502" s="699"/>
      <c r="Q502" s="699"/>
      <c r="R502" s="5"/>
      <c r="S502" s="5"/>
      <c r="T502" s="5"/>
      <c r="U502" s="5"/>
      <c r="V502" s="5"/>
      <c r="W502" s="5"/>
      <c r="X502" s="5"/>
      <c r="Y502" s="5"/>
      <c r="Z502" s="5"/>
      <c r="AA502" s="5"/>
      <c r="AB502" s="5"/>
      <c r="AC502" s="5"/>
      <c r="AD502" s="5"/>
      <c r="AE502" s="5"/>
    </row>
    <row r="503" spans="1:31">
      <c r="A503" s="185"/>
      <c r="B503" s="5"/>
      <c r="C503" s="5"/>
      <c r="D503" s="5"/>
      <c r="E503" s="5"/>
      <c r="F503" s="5"/>
      <c r="G503" s="5"/>
      <c r="H503" s="5"/>
      <c r="I503" s="5"/>
      <c r="J503" s="5"/>
      <c r="K503" s="5"/>
      <c r="L503" s="699"/>
      <c r="M503" s="699"/>
      <c r="N503" s="5"/>
      <c r="O503" s="5"/>
      <c r="P503" s="699"/>
      <c r="Q503" s="699"/>
      <c r="R503" s="5"/>
      <c r="S503" s="5"/>
      <c r="T503" s="5"/>
      <c r="U503" s="5"/>
      <c r="V503" s="5"/>
      <c r="W503" s="5"/>
      <c r="X503" s="5"/>
      <c r="Y503" s="5"/>
      <c r="Z503" s="5"/>
      <c r="AA503" s="5"/>
      <c r="AB503" s="5"/>
      <c r="AC503" s="5"/>
      <c r="AD503" s="5"/>
      <c r="AE503" s="5"/>
    </row>
    <row r="504" spans="1:31">
      <c r="A504" s="185"/>
      <c r="B504" s="5"/>
      <c r="C504" s="5"/>
      <c r="D504" s="5"/>
      <c r="E504" s="5"/>
      <c r="F504" s="5"/>
      <c r="G504" s="5"/>
      <c r="H504" s="5"/>
      <c r="I504" s="5"/>
      <c r="J504" s="5"/>
      <c r="K504" s="5"/>
      <c r="L504" s="699"/>
      <c r="M504" s="699"/>
      <c r="N504" s="5"/>
      <c r="O504" s="5"/>
      <c r="P504" s="699"/>
      <c r="Q504" s="699"/>
      <c r="R504" s="5"/>
      <c r="S504" s="5"/>
      <c r="T504" s="5"/>
      <c r="U504" s="5"/>
      <c r="V504" s="5"/>
      <c r="W504" s="5"/>
      <c r="X504" s="5"/>
      <c r="Y504" s="5"/>
      <c r="Z504" s="5"/>
      <c r="AA504" s="5"/>
      <c r="AB504" s="5"/>
      <c r="AC504" s="5"/>
      <c r="AD504" s="5"/>
      <c r="AE504" s="5"/>
    </row>
    <row r="505" spans="1:31">
      <c r="A505" s="185"/>
      <c r="B505" s="5"/>
      <c r="C505" s="5"/>
      <c r="D505" s="5"/>
      <c r="E505" s="5"/>
      <c r="F505" s="5"/>
      <c r="G505" s="5"/>
      <c r="H505" s="5"/>
      <c r="I505" s="5"/>
      <c r="J505" s="5"/>
      <c r="K505" s="5"/>
      <c r="L505" s="699"/>
      <c r="M505" s="699"/>
      <c r="N505" s="5"/>
      <c r="O505" s="5"/>
      <c r="P505" s="699"/>
      <c r="Q505" s="699"/>
      <c r="R505" s="5"/>
      <c r="S505" s="5"/>
      <c r="T505" s="5"/>
      <c r="U505" s="5"/>
      <c r="V505" s="5"/>
      <c r="W505" s="5"/>
      <c r="X505" s="5"/>
      <c r="Y505" s="5"/>
      <c r="Z505" s="5"/>
      <c r="AA505" s="5"/>
      <c r="AB505" s="5"/>
      <c r="AC505" s="5"/>
      <c r="AD505" s="5"/>
      <c r="AE505" s="5"/>
    </row>
    <row r="506" spans="1:31">
      <c r="A506" s="185"/>
      <c r="B506" s="5"/>
      <c r="C506" s="5"/>
      <c r="D506" s="5"/>
      <c r="E506" s="5"/>
      <c r="F506" s="5"/>
      <c r="G506" s="5"/>
      <c r="H506" s="5"/>
      <c r="I506" s="5"/>
      <c r="J506" s="5"/>
      <c r="K506" s="5"/>
      <c r="L506" s="699"/>
      <c r="M506" s="699"/>
      <c r="N506" s="5"/>
      <c r="O506" s="5"/>
      <c r="P506" s="699"/>
      <c r="Q506" s="699"/>
      <c r="R506" s="5"/>
      <c r="S506" s="5"/>
      <c r="T506" s="5"/>
      <c r="U506" s="5"/>
      <c r="V506" s="5"/>
      <c r="W506" s="5"/>
      <c r="X506" s="5"/>
      <c r="Y506" s="5"/>
      <c r="Z506" s="5"/>
      <c r="AA506" s="5"/>
      <c r="AB506" s="5"/>
      <c r="AC506" s="5"/>
      <c r="AD506" s="5"/>
      <c r="AE506" s="5"/>
    </row>
    <row r="507" spans="1:31">
      <c r="A507" s="185"/>
      <c r="B507" s="5"/>
      <c r="C507" s="5"/>
      <c r="D507" s="5"/>
      <c r="E507" s="5"/>
      <c r="F507" s="5"/>
      <c r="G507" s="5"/>
      <c r="H507" s="5"/>
      <c r="I507" s="5"/>
      <c r="J507" s="5"/>
      <c r="K507" s="5"/>
      <c r="L507" s="699"/>
      <c r="M507" s="699"/>
      <c r="N507" s="5"/>
      <c r="O507" s="5"/>
      <c r="P507" s="699"/>
      <c r="Q507" s="699"/>
      <c r="R507" s="5"/>
      <c r="S507" s="5"/>
      <c r="T507" s="5"/>
      <c r="U507" s="5"/>
      <c r="V507" s="5"/>
      <c r="W507" s="5"/>
      <c r="X507" s="5"/>
      <c r="Y507" s="5"/>
      <c r="Z507" s="5"/>
      <c r="AA507" s="5"/>
      <c r="AB507" s="5"/>
      <c r="AC507" s="5"/>
      <c r="AD507" s="5"/>
      <c r="AE507" s="5"/>
    </row>
    <row r="508" spans="1:31">
      <c r="A508" s="185"/>
      <c r="B508" s="5"/>
      <c r="C508" s="5"/>
      <c r="D508" s="5"/>
      <c r="E508" s="5"/>
      <c r="F508" s="5"/>
      <c r="G508" s="5"/>
      <c r="H508" s="5"/>
      <c r="I508" s="5"/>
      <c r="J508" s="5"/>
      <c r="K508" s="5"/>
      <c r="L508" s="699"/>
      <c r="M508" s="699"/>
      <c r="N508" s="5"/>
      <c r="O508" s="5"/>
      <c r="P508" s="699"/>
      <c r="Q508" s="699"/>
      <c r="R508" s="5"/>
      <c r="S508" s="5"/>
      <c r="T508" s="5"/>
      <c r="U508" s="5"/>
      <c r="V508" s="5"/>
      <c r="W508" s="5"/>
      <c r="X508" s="5"/>
      <c r="Y508" s="5"/>
      <c r="Z508" s="5"/>
      <c r="AA508" s="5"/>
      <c r="AB508" s="5"/>
      <c r="AC508" s="5"/>
      <c r="AD508" s="5"/>
      <c r="AE508" s="5"/>
    </row>
    <row r="509" spans="1:31">
      <c r="A509" s="185"/>
      <c r="B509" s="5"/>
      <c r="C509" s="5"/>
      <c r="D509" s="5"/>
      <c r="E509" s="5"/>
      <c r="F509" s="5"/>
      <c r="G509" s="5"/>
      <c r="H509" s="5"/>
      <c r="I509" s="5"/>
      <c r="J509" s="5"/>
      <c r="K509" s="5"/>
      <c r="L509" s="699"/>
      <c r="M509" s="699"/>
      <c r="N509" s="5"/>
      <c r="O509" s="5"/>
      <c r="P509" s="699"/>
      <c r="Q509" s="699"/>
      <c r="R509" s="5"/>
      <c r="S509" s="5"/>
      <c r="T509" s="5"/>
      <c r="U509" s="5"/>
      <c r="V509" s="5"/>
      <c r="W509" s="5"/>
      <c r="X509" s="5"/>
      <c r="Y509" s="5"/>
      <c r="Z509" s="5"/>
      <c r="AA509" s="5"/>
      <c r="AB509" s="5"/>
      <c r="AC509" s="5"/>
      <c r="AD509" s="5"/>
      <c r="AE509" s="5"/>
    </row>
    <row r="510" spans="1:31">
      <c r="A510" s="185"/>
      <c r="B510" s="5"/>
      <c r="C510" s="5"/>
      <c r="D510" s="5"/>
      <c r="E510" s="5"/>
      <c r="F510" s="5"/>
      <c r="G510" s="5"/>
      <c r="H510" s="5"/>
      <c r="I510" s="5"/>
      <c r="J510" s="5"/>
      <c r="K510" s="5"/>
      <c r="L510" s="699"/>
      <c r="M510" s="699"/>
      <c r="N510" s="5"/>
      <c r="O510" s="5"/>
      <c r="P510" s="699"/>
      <c r="Q510" s="699"/>
      <c r="R510" s="5"/>
      <c r="S510" s="5"/>
      <c r="T510" s="5"/>
      <c r="U510" s="5"/>
      <c r="V510" s="5"/>
      <c r="W510" s="5"/>
      <c r="X510" s="5"/>
      <c r="Y510" s="5"/>
      <c r="Z510" s="5"/>
      <c r="AA510" s="5"/>
      <c r="AB510" s="5"/>
      <c r="AC510" s="5"/>
      <c r="AD510" s="5"/>
      <c r="AE510" s="5"/>
    </row>
    <row r="511" spans="1:31">
      <c r="A511" s="185"/>
      <c r="B511" s="5"/>
      <c r="C511" s="5"/>
      <c r="D511" s="5"/>
      <c r="E511" s="5"/>
      <c r="F511" s="5"/>
      <c r="G511" s="5"/>
      <c r="H511" s="5"/>
      <c r="I511" s="5"/>
      <c r="J511" s="5"/>
      <c r="K511" s="5"/>
      <c r="L511" s="699"/>
      <c r="M511" s="699"/>
      <c r="N511" s="5"/>
      <c r="O511" s="5"/>
      <c r="P511" s="699"/>
      <c r="Q511" s="699"/>
      <c r="R511" s="5"/>
      <c r="S511" s="5"/>
      <c r="T511" s="5"/>
      <c r="U511" s="5"/>
      <c r="V511" s="5"/>
      <c r="W511" s="5"/>
      <c r="X511" s="5"/>
      <c r="Y511" s="5"/>
      <c r="Z511" s="5"/>
      <c r="AA511" s="5"/>
      <c r="AB511" s="5"/>
      <c r="AC511" s="5"/>
      <c r="AD511" s="5"/>
      <c r="AE511" s="5"/>
    </row>
    <row r="512" spans="1:31">
      <c r="A512" s="185"/>
      <c r="B512" s="5"/>
      <c r="C512" s="5"/>
      <c r="D512" s="5"/>
      <c r="E512" s="5"/>
      <c r="F512" s="5"/>
      <c r="G512" s="5"/>
      <c r="H512" s="5"/>
      <c r="I512" s="5"/>
      <c r="J512" s="5"/>
      <c r="K512" s="5"/>
      <c r="L512" s="699"/>
      <c r="M512" s="699"/>
      <c r="N512" s="5"/>
      <c r="O512" s="5"/>
      <c r="P512" s="699"/>
      <c r="Q512" s="699"/>
      <c r="R512" s="5"/>
      <c r="S512" s="5"/>
      <c r="T512" s="5"/>
      <c r="U512" s="5"/>
      <c r="V512" s="5"/>
      <c r="W512" s="5"/>
      <c r="X512" s="5"/>
      <c r="Y512" s="5"/>
      <c r="Z512" s="5"/>
      <c r="AA512" s="5"/>
      <c r="AB512" s="5"/>
      <c r="AC512" s="5"/>
      <c r="AD512" s="5"/>
      <c r="AE512" s="5"/>
    </row>
    <row r="513" spans="1:31">
      <c r="A513" s="185"/>
      <c r="B513" s="5"/>
      <c r="C513" s="5"/>
      <c r="D513" s="5"/>
      <c r="E513" s="5"/>
      <c r="F513" s="5"/>
      <c r="G513" s="5"/>
      <c r="H513" s="5"/>
      <c r="I513" s="5"/>
      <c r="J513" s="5"/>
      <c r="K513" s="5"/>
      <c r="L513" s="699"/>
      <c r="M513" s="699"/>
      <c r="N513" s="5"/>
      <c r="O513" s="5"/>
      <c r="P513" s="699"/>
      <c r="Q513" s="699"/>
      <c r="R513" s="5"/>
      <c r="S513" s="5"/>
      <c r="T513" s="5"/>
      <c r="U513" s="5"/>
      <c r="V513" s="5"/>
      <c r="W513" s="5"/>
      <c r="X513" s="5"/>
      <c r="Y513" s="5"/>
      <c r="Z513" s="5"/>
      <c r="AA513" s="5"/>
      <c r="AB513" s="5"/>
      <c r="AC513" s="5"/>
      <c r="AD513" s="5"/>
      <c r="AE513" s="5"/>
    </row>
    <row r="514" spans="1:31">
      <c r="A514" s="185"/>
      <c r="B514" s="5"/>
      <c r="C514" s="5"/>
      <c r="D514" s="5"/>
      <c r="E514" s="5"/>
      <c r="F514" s="5"/>
      <c r="G514" s="5"/>
      <c r="H514" s="5"/>
      <c r="I514" s="5"/>
      <c r="J514" s="5"/>
      <c r="K514" s="5"/>
      <c r="L514" s="699"/>
      <c r="M514" s="699"/>
      <c r="N514" s="5"/>
      <c r="O514" s="5"/>
      <c r="P514" s="699"/>
      <c r="Q514" s="699"/>
      <c r="R514" s="5"/>
      <c r="S514" s="5"/>
      <c r="T514" s="5"/>
      <c r="U514" s="5"/>
      <c r="V514" s="5"/>
      <c r="W514" s="5"/>
      <c r="X514" s="5"/>
      <c r="Y514" s="5"/>
      <c r="Z514" s="5"/>
      <c r="AA514" s="5"/>
      <c r="AB514" s="5"/>
      <c r="AC514" s="5"/>
      <c r="AD514" s="5"/>
      <c r="AE514" s="5"/>
    </row>
    <row r="515" spans="1:31">
      <c r="A515" s="185"/>
      <c r="B515" s="5"/>
      <c r="C515" s="5"/>
      <c r="D515" s="5"/>
      <c r="E515" s="5"/>
      <c r="F515" s="5"/>
      <c r="G515" s="5"/>
      <c r="H515" s="5"/>
      <c r="I515" s="5"/>
      <c r="J515" s="5"/>
      <c r="K515" s="5"/>
      <c r="L515" s="699"/>
      <c r="M515" s="699"/>
      <c r="N515" s="5"/>
      <c r="O515" s="5"/>
      <c r="P515" s="699"/>
      <c r="Q515" s="699"/>
      <c r="R515" s="5"/>
      <c r="S515" s="5"/>
      <c r="T515" s="5"/>
      <c r="U515" s="5"/>
      <c r="V515" s="5"/>
      <c r="W515" s="5"/>
      <c r="X515" s="5"/>
      <c r="Y515" s="5"/>
      <c r="Z515" s="5"/>
      <c r="AA515" s="5"/>
      <c r="AB515" s="5"/>
      <c r="AC515" s="5"/>
      <c r="AD515" s="5"/>
      <c r="AE515" s="5"/>
    </row>
    <row r="516" spans="1:31">
      <c r="A516" s="185"/>
      <c r="B516" s="5"/>
      <c r="C516" s="5"/>
      <c r="D516" s="5"/>
      <c r="E516" s="5"/>
      <c r="F516" s="5"/>
      <c r="G516" s="5"/>
      <c r="H516" s="5"/>
      <c r="I516" s="5"/>
      <c r="J516" s="5"/>
      <c r="K516" s="5"/>
      <c r="L516" s="699"/>
      <c r="M516" s="699"/>
      <c r="N516" s="5"/>
      <c r="O516" s="5"/>
      <c r="P516" s="699"/>
      <c r="Q516" s="699"/>
      <c r="R516" s="5"/>
      <c r="S516" s="5"/>
      <c r="T516" s="5"/>
      <c r="U516" s="5"/>
      <c r="V516" s="5"/>
      <c r="W516" s="5"/>
      <c r="X516" s="5"/>
      <c r="Y516" s="5"/>
      <c r="Z516" s="5"/>
      <c r="AA516" s="5"/>
      <c r="AB516" s="5"/>
      <c r="AC516" s="5"/>
      <c r="AD516" s="5"/>
      <c r="AE516" s="5"/>
    </row>
    <row r="517" spans="1:31">
      <c r="A517" s="185"/>
      <c r="B517" s="5"/>
      <c r="C517" s="5"/>
      <c r="D517" s="5"/>
      <c r="E517" s="5"/>
      <c r="F517" s="5"/>
      <c r="G517" s="5"/>
      <c r="H517" s="5"/>
      <c r="I517" s="5"/>
      <c r="J517" s="5"/>
      <c r="K517" s="5"/>
      <c r="L517" s="699"/>
      <c r="M517" s="699"/>
      <c r="N517" s="5"/>
      <c r="O517" s="5"/>
      <c r="P517" s="699"/>
      <c r="Q517" s="699"/>
      <c r="R517" s="5"/>
      <c r="S517" s="5"/>
      <c r="T517" s="5"/>
      <c r="U517" s="5"/>
      <c r="V517" s="5"/>
      <c r="W517" s="5"/>
      <c r="X517" s="5"/>
      <c r="Y517" s="5"/>
      <c r="Z517" s="5"/>
      <c r="AA517" s="5"/>
      <c r="AB517" s="5"/>
      <c r="AC517" s="5"/>
      <c r="AD517" s="5"/>
      <c r="AE517" s="5"/>
    </row>
    <row r="518" spans="1:31">
      <c r="A518" s="185"/>
      <c r="B518" s="5"/>
      <c r="C518" s="5"/>
      <c r="D518" s="5"/>
      <c r="E518" s="5"/>
      <c r="F518" s="5"/>
      <c r="G518" s="5"/>
      <c r="H518" s="5"/>
      <c r="I518" s="5"/>
      <c r="J518" s="5"/>
      <c r="K518" s="5"/>
      <c r="L518" s="699"/>
      <c r="M518" s="699"/>
      <c r="N518" s="5"/>
      <c r="O518" s="5"/>
      <c r="P518" s="699"/>
      <c r="Q518" s="699"/>
      <c r="R518" s="5"/>
      <c r="S518" s="5"/>
      <c r="T518" s="5"/>
      <c r="U518" s="5"/>
      <c r="V518" s="5"/>
      <c r="W518" s="5"/>
      <c r="X518" s="5"/>
      <c r="Y518" s="5"/>
      <c r="Z518" s="5"/>
      <c r="AA518" s="5"/>
      <c r="AB518" s="5"/>
      <c r="AC518" s="5"/>
      <c r="AD518" s="5"/>
      <c r="AE518" s="5"/>
    </row>
    <row r="519" spans="1:31">
      <c r="A519" s="185"/>
      <c r="B519" s="5"/>
      <c r="C519" s="5"/>
      <c r="D519" s="5"/>
      <c r="E519" s="5"/>
      <c r="F519" s="5"/>
      <c r="G519" s="5"/>
      <c r="H519" s="5"/>
      <c r="I519" s="5"/>
      <c r="J519" s="5"/>
      <c r="K519" s="5"/>
      <c r="L519" s="699"/>
      <c r="M519" s="699"/>
      <c r="N519" s="5"/>
      <c r="O519" s="5"/>
      <c r="P519" s="699"/>
      <c r="Q519" s="699"/>
      <c r="R519" s="5"/>
      <c r="S519" s="5"/>
      <c r="T519" s="5"/>
      <c r="U519" s="5"/>
      <c r="V519" s="5"/>
      <c r="W519" s="5"/>
      <c r="X519" s="5"/>
      <c r="Y519" s="5"/>
      <c r="Z519" s="5"/>
      <c r="AA519" s="5"/>
      <c r="AB519" s="5"/>
      <c r="AC519" s="5"/>
      <c r="AD519" s="5"/>
      <c r="AE519" s="5"/>
    </row>
    <row r="520" spans="1:31">
      <c r="A520" s="185"/>
      <c r="B520" s="5"/>
      <c r="C520" s="5"/>
      <c r="D520" s="5"/>
      <c r="E520" s="5"/>
      <c r="F520" s="5"/>
      <c r="G520" s="5"/>
      <c r="H520" s="5"/>
      <c r="I520" s="5"/>
      <c r="J520" s="5"/>
      <c r="K520" s="5"/>
      <c r="L520" s="699"/>
      <c r="M520" s="699"/>
      <c r="N520" s="5"/>
      <c r="O520" s="5"/>
      <c r="P520" s="699"/>
      <c r="Q520" s="699"/>
      <c r="R520" s="5"/>
      <c r="S520" s="5"/>
      <c r="T520" s="5"/>
      <c r="U520" s="5"/>
      <c r="V520" s="5"/>
      <c r="W520" s="5"/>
      <c r="X520" s="5"/>
      <c r="Y520" s="5"/>
      <c r="Z520" s="5"/>
      <c r="AA520" s="5"/>
      <c r="AB520" s="5"/>
      <c r="AC520" s="5"/>
      <c r="AD520" s="5"/>
      <c r="AE520" s="5"/>
    </row>
    <row r="521" spans="1:31">
      <c r="A521" s="185"/>
      <c r="B521" s="5"/>
      <c r="C521" s="5"/>
      <c r="D521" s="5"/>
      <c r="E521" s="5"/>
      <c r="F521" s="5"/>
      <c r="G521" s="5"/>
      <c r="H521" s="5"/>
      <c r="I521" s="5"/>
      <c r="J521" s="5"/>
      <c r="K521" s="5"/>
      <c r="L521" s="699"/>
      <c r="M521" s="699"/>
      <c r="N521" s="5"/>
      <c r="O521" s="5"/>
      <c r="P521" s="699"/>
      <c r="Q521" s="699"/>
      <c r="R521" s="5"/>
      <c r="S521" s="5"/>
      <c r="T521" s="5"/>
      <c r="U521" s="5"/>
      <c r="V521" s="5"/>
      <c r="W521" s="5"/>
      <c r="X521" s="5"/>
      <c r="Y521" s="5"/>
      <c r="Z521" s="5"/>
      <c r="AA521" s="5"/>
      <c r="AB521" s="5"/>
      <c r="AC521" s="5"/>
      <c r="AD521" s="5"/>
      <c r="AE521" s="5"/>
    </row>
    <row r="522" spans="1:31">
      <c r="A522" s="185"/>
      <c r="B522" s="5"/>
      <c r="C522" s="5"/>
      <c r="D522" s="5"/>
      <c r="E522" s="5"/>
      <c r="F522" s="5"/>
      <c r="G522" s="5"/>
      <c r="H522" s="5"/>
      <c r="I522" s="5"/>
      <c r="J522" s="5"/>
      <c r="K522" s="5"/>
      <c r="L522" s="699"/>
      <c r="M522" s="699"/>
      <c r="N522" s="5"/>
      <c r="O522" s="5"/>
      <c r="P522" s="699"/>
      <c r="Q522" s="699"/>
      <c r="R522" s="5"/>
      <c r="S522" s="5"/>
      <c r="T522" s="5"/>
      <c r="U522" s="5"/>
      <c r="V522" s="5"/>
      <c r="W522" s="5"/>
      <c r="X522" s="5"/>
      <c r="Y522" s="5"/>
      <c r="Z522" s="5"/>
      <c r="AA522" s="5"/>
      <c r="AB522" s="5"/>
      <c r="AC522" s="5"/>
      <c r="AD522" s="5"/>
      <c r="AE522" s="5"/>
    </row>
    <row r="523" spans="1:31">
      <c r="A523" s="185"/>
      <c r="B523" s="5"/>
      <c r="C523" s="5"/>
      <c r="D523" s="5"/>
      <c r="E523" s="5"/>
      <c r="F523" s="5"/>
      <c r="G523" s="5"/>
      <c r="H523" s="5"/>
      <c r="I523" s="5"/>
      <c r="J523" s="5"/>
      <c r="K523" s="5"/>
      <c r="L523" s="699"/>
      <c r="M523" s="699"/>
      <c r="N523" s="5"/>
      <c r="O523" s="5"/>
      <c r="P523" s="699"/>
      <c r="Q523" s="699"/>
      <c r="R523" s="5"/>
      <c r="S523" s="5"/>
      <c r="T523" s="5"/>
      <c r="U523" s="5"/>
      <c r="V523" s="5"/>
      <c r="W523" s="5"/>
      <c r="X523" s="5"/>
      <c r="Y523" s="5"/>
      <c r="Z523" s="5"/>
      <c r="AA523" s="5"/>
      <c r="AB523" s="5"/>
      <c r="AC523" s="5"/>
      <c r="AD523" s="5"/>
      <c r="AE523" s="5"/>
    </row>
    <row r="524" spans="1:31">
      <c r="A524" s="185"/>
      <c r="B524" s="5"/>
      <c r="C524" s="5"/>
      <c r="D524" s="5"/>
      <c r="E524" s="5"/>
      <c r="F524" s="5"/>
      <c r="G524" s="5"/>
      <c r="H524" s="5"/>
      <c r="I524" s="5"/>
      <c r="J524" s="5"/>
      <c r="K524" s="5"/>
      <c r="L524" s="699"/>
      <c r="M524" s="699"/>
      <c r="N524" s="5"/>
      <c r="O524" s="5"/>
      <c r="P524" s="699"/>
      <c r="Q524" s="699"/>
      <c r="R524" s="5"/>
      <c r="S524" s="5"/>
      <c r="T524" s="5"/>
      <c r="U524" s="5"/>
      <c r="V524" s="5"/>
      <c r="W524" s="5"/>
      <c r="X524" s="5"/>
      <c r="Y524" s="5"/>
      <c r="Z524" s="5"/>
      <c r="AA524" s="5"/>
      <c r="AB524" s="5"/>
      <c r="AC524" s="5"/>
      <c r="AD524" s="5"/>
      <c r="AE524" s="5"/>
    </row>
    <row r="525" spans="1:31">
      <c r="A525" s="185"/>
      <c r="B525" s="5"/>
      <c r="C525" s="5"/>
      <c r="D525" s="5"/>
      <c r="E525" s="5"/>
      <c r="F525" s="5"/>
      <c r="G525" s="5"/>
      <c r="H525" s="5"/>
      <c r="I525" s="5"/>
      <c r="J525" s="5"/>
      <c r="K525" s="5"/>
      <c r="L525" s="699"/>
      <c r="M525" s="699"/>
      <c r="N525" s="5"/>
      <c r="O525" s="5"/>
      <c r="P525" s="699"/>
      <c r="Q525" s="699"/>
      <c r="R525" s="5"/>
      <c r="S525" s="5"/>
      <c r="T525" s="5"/>
      <c r="U525" s="5"/>
      <c r="V525" s="5"/>
      <c r="W525" s="5"/>
      <c r="X525" s="5"/>
      <c r="Y525" s="5"/>
      <c r="Z525" s="5"/>
      <c r="AA525" s="5"/>
      <c r="AB525" s="5"/>
      <c r="AC525" s="5"/>
      <c r="AD525" s="5"/>
      <c r="AE525" s="5"/>
    </row>
    <row r="526" spans="1:31">
      <c r="A526" s="185"/>
      <c r="B526" s="5"/>
      <c r="C526" s="5"/>
      <c r="D526" s="5"/>
      <c r="E526" s="5"/>
      <c r="F526" s="5"/>
      <c r="G526" s="5"/>
      <c r="H526" s="5"/>
      <c r="I526" s="5"/>
      <c r="J526" s="5"/>
      <c r="K526" s="5"/>
      <c r="L526" s="699"/>
      <c r="M526" s="699"/>
      <c r="N526" s="5"/>
      <c r="O526" s="5"/>
      <c r="P526" s="699"/>
      <c r="Q526" s="699"/>
      <c r="R526" s="5"/>
      <c r="S526" s="5"/>
      <c r="T526" s="5"/>
      <c r="U526" s="5"/>
      <c r="V526" s="5"/>
      <c r="W526" s="5"/>
      <c r="X526" s="5"/>
      <c r="Y526" s="5"/>
      <c r="Z526" s="5"/>
      <c r="AA526" s="5"/>
      <c r="AB526" s="5"/>
      <c r="AC526" s="5"/>
      <c r="AD526" s="5"/>
      <c r="AE526" s="5"/>
    </row>
    <row r="527" spans="1:31">
      <c r="A527" s="185"/>
      <c r="B527" s="5"/>
      <c r="C527" s="5"/>
      <c r="D527" s="5"/>
      <c r="E527" s="5"/>
      <c r="F527" s="5"/>
      <c r="G527" s="5"/>
      <c r="H527" s="5"/>
      <c r="I527" s="5"/>
      <c r="J527" s="5"/>
      <c r="K527" s="5"/>
      <c r="L527" s="699"/>
      <c r="M527" s="699"/>
      <c r="N527" s="5"/>
      <c r="O527" s="5"/>
      <c r="P527" s="699"/>
      <c r="Q527" s="699"/>
      <c r="R527" s="5"/>
      <c r="S527" s="5"/>
      <c r="T527" s="5"/>
      <c r="U527" s="5"/>
      <c r="V527" s="5"/>
      <c r="W527" s="5"/>
      <c r="X527" s="5"/>
      <c r="Y527" s="5"/>
      <c r="Z527" s="5"/>
      <c r="AA527" s="5"/>
      <c r="AB527" s="5"/>
      <c r="AC527" s="5"/>
      <c r="AD527" s="5"/>
      <c r="AE527" s="5"/>
    </row>
    <row r="528" spans="1:31">
      <c r="A528" s="185"/>
      <c r="B528" s="5"/>
      <c r="C528" s="5"/>
      <c r="D528" s="5"/>
      <c r="E528" s="5"/>
      <c r="F528" s="5"/>
      <c r="G528" s="5"/>
      <c r="H528" s="5"/>
      <c r="I528" s="5"/>
      <c r="J528" s="5"/>
      <c r="K528" s="5"/>
      <c r="L528" s="699"/>
      <c r="M528" s="699"/>
      <c r="N528" s="5"/>
      <c r="O528" s="5"/>
      <c r="P528" s="699"/>
      <c r="Q528" s="699"/>
      <c r="R528" s="5"/>
      <c r="S528" s="5"/>
      <c r="T528" s="5"/>
      <c r="U528" s="5"/>
      <c r="V528" s="5"/>
      <c r="W528" s="5"/>
      <c r="X528" s="5"/>
      <c r="Y528" s="5"/>
      <c r="Z528" s="5"/>
      <c r="AA528" s="5"/>
      <c r="AB528" s="5"/>
      <c r="AC528" s="5"/>
      <c r="AD528" s="5"/>
      <c r="AE528" s="5"/>
    </row>
    <row r="529" spans="1:31">
      <c r="A529" s="185"/>
      <c r="B529" s="5"/>
      <c r="C529" s="5"/>
      <c r="D529" s="5"/>
      <c r="E529" s="5"/>
      <c r="F529" s="5"/>
      <c r="G529" s="5"/>
      <c r="H529" s="5"/>
      <c r="I529" s="5"/>
      <c r="J529" s="5"/>
      <c r="K529" s="5"/>
      <c r="L529" s="699"/>
      <c r="M529" s="699"/>
      <c r="N529" s="5"/>
      <c r="O529" s="5"/>
      <c r="P529" s="699"/>
      <c r="Q529" s="699"/>
      <c r="R529" s="5"/>
      <c r="S529" s="5"/>
      <c r="T529" s="5"/>
      <c r="U529" s="5"/>
      <c r="V529" s="5"/>
      <c r="W529" s="5"/>
      <c r="X529" s="5"/>
      <c r="Y529" s="5"/>
      <c r="Z529" s="5"/>
      <c r="AA529" s="5"/>
      <c r="AB529" s="5"/>
      <c r="AC529" s="5"/>
      <c r="AD529" s="5"/>
      <c r="AE529" s="5"/>
    </row>
    <row r="530" spans="1:31">
      <c r="A530" s="185"/>
      <c r="B530" s="5"/>
      <c r="C530" s="5"/>
      <c r="D530" s="5"/>
      <c r="E530" s="5"/>
      <c r="F530" s="5"/>
      <c r="G530" s="5"/>
      <c r="H530" s="5"/>
      <c r="I530" s="5"/>
      <c r="J530" s="5"/>
      <c r="K530" s="5"/>
      <c r="L530" s="699"/>
      <c r="M530" s="699"/>
      <c r="N530" s="5"/>
      <c r="O530" s="5"/>
      <c r="P530" s="699"/>
      <c r="Q530" s="699"/>
      <c r="R530" s="5"/>
      <c r="S530" s="5"/>
      <c r="T530" s="5"/>
      <c r="U530" s="5"/>
      <c r="V530" s="5"/>
      <c r="W530" s="5"/>
      <c r="X530" s="5"/>
      <c r="Y530" s="5"/>
      <c r="Z530" s="5"/>
      <c r="AA530" s="5"/>
      <c r="AB530" s="5"/>
      <c r="AC530" s="5"/>
      <c r="AD530" s="5"/>
      <c r="AE530" s="5"/>
    </row>
    <row r="531" spans="1:31">
      <c r="A531" s="185"/>
      <c r="B531" s="5"/>
      <c r="C531" s="5"/>
      <c r="D531" s="5"/>
      <c r="E531" s="5"/>
      <c r="F531" s="5"/>
      <c r="G531" s="5"/>
      <c r="H531" s="5"/>
      <c r="I531" s="5"/>
      <c r="J531" s="5"/>
      <c r="K531" s="5"/>
      <c r="L531" s="699"/>
      <c r="M531" s="699"/>
      <c r="N531" s="5"/>
      <c r="O531" s="5"/>
      <c r="P531" s="699"/>
      <c r="Q531" s="699"/>
      <c r="R531" s="5"/>
      <c r="S531" s="5"/>
      <c r="T531" s="5"/>
      <c r="U531" s="5"/>
      <c r="V531" s="5"/>
      <c r="W531" s="5"/>
      <c r="X531" s="5"/>
      <c r="Y531" s="5"/>
      <c r="Z531" s="5"/>
      <c r="AA531" s="5"/>
      <c r="AB531" s="5"/>
      <c r="AC531" s="5"/>
      <c r="AD531" s="5"/>
      <c r="AE531" s="5"/>
    </row>
    <row r="532" spans="1:31">
      <c r="A532" s="185"/>
      <c r="B532" s="5"/>
      <c r="C532" s="5"/>
      <c r="D532" s="5"/>
      <c r="E532" s="5"/>
      <c r="F532" s="5"/>
      <c r="G532" s="5"/>
      <c r="H532" s="5"/>
      <c r="I532" s="5"/>
      <c r="J532" s="5"/>
      <c r="K532" s="5"/>
      <c r="L532" s="699"/>
      <c r="M532" s="699"/>
      <c r="N532" s="5"/>
      <c r="O532" s="5"/>
      <c r="P532" s="699"/>
      <c r="Q532" s="699"/>
      <c r="R532" s="5"/>
      <c r="S532" s="5"/>
      <c r="T532" s="5"/>
      <c r="U532" s="5"/>
      <c r="V532" s="5"/>
      <c r="W532" s="5"/>
      <c r="X532" s="5"/>
      <c r="Y532" s="5"/>
      <c r="Z532" s="5"/>
      <c r="AA532" s="5"/>
      <c r="AB532" s="5"/>
      <c r="AC532" s="5"/>
      <c r="AD532" s="5"/>
      <c r="AE532" s="5"/>
    </row>
    <row r="533" spans="1:31">
      <c r="A533" s="185"/>
      <c r="B533" s="5"/>
      <c r="C533" s="5"/>
      <c r="D533" s="5"/>
      <c r="E533" s="5"/>
      <c r="F533" s="5"/>
      <c r="G533" s="5"/>
      <c r="H533" s="5"/>
      <c r="I533" s="5"/>
      <c r="J533" s="5"/>
      <c r="K533" s="5"/>
      <c r="L533" s="699"/>
      <c r="M533" s="699"/>
      <c r="N533" s="5"/>
      <c r="O533" s="5"/>
      <c r="P533" s="699"/>
      <c r="Q533" s="699"/>
      <c r="R533" s="5"/>
      <c r="S533" s="5"/>
      <c r="T533" s="5"/>
      <c r="U533" s="5"/>
      <c r="V533" s="5"/>
      <c r="W533" s="5"/>
      <c r="X533" s="5"/>
      <c r="Y533" s="5"/>
      <c r="Z533" s="5"/>
      <c r="AA533" s="5"/>
      <c r="AB533" s="5"/>
      <c r="AC533" s="5"/>
      <c r="AD533" s="5"/>
      <c r="AE533" s="5"/>
    </row>
    <row r="534" spans="1:31">
      <c r="A534" s="185"/>
      <c r="B534" s="5"/>
      <c r="C534" s="5"/>
      <c r="D534" s="5"/>
      <c r="E534" s="5"/>
      <c r="F534" s="5"/>
      <c r="G534" s="5"/>
      <c r="H534" s="5"/>
      <c r="I534" s="5"/>
      <c r="J534" s="5"/>
      <c r="K534" s="5"/>
      <c r="L534" s="699"/>
      <c r="M534" s="699"/>
      <c r="N534" s="5"/>
      <c r="O534" s="5"/>
      <c r="P534" s="699"/>
      <c r="Q534" s="699"/>
      <c r="R534" s="5"/>
      <c r="S534" s="5"/>
      <c r="T534" s="5"/>
      <c r="U534" s="5"/>
      <c r="V534" s="5"/>
      <c r="W534" s="5"/>
      <c r="X534" s="5"/>
      <c r="Y534" s="5"/>
      <c r="Z534" s="5"/>
      <c r="AA534" s="5"/>
      <c r="AB534" s="5"/>
      <c r="AC534" s="5"/>
      <c r="AD534" s="5"/>
      <c r="AE534" s="5"/>
    </row>
    <row r="535" spans="1:31">
      <c r="A535" s="185"/>
      <c r="B535" s="5"/>
      <c r="C535" s="5"/>
      <c r="D535" s="5"/>
      <c r="E535" s="5"/>
      <c r="F535" s="5"/>
      <c r="G535" s="5"/>
      <c r="H535" s="5"/>
      <c r="I535" s="5"/>
      <c r="J535" s="5"/>
      <c r="K535" s="5"/>
      <c r="L535" s="699"/>
      <c r="M535" s="699"/>
      <c r="N535" s="5"/>
      <c r="O535" s="5"/>
      <c r="P535" s="699"/>
      <c r="Q535" s="699"/>
      <c r="R535" s="5"/>
      <c r="S535" s="5"/>
      <c r="T535" s="5"/>
      <c r="U535" s="5"/>
      <c r="V535" s="5"/>
      <c r="W535" s="5"/>
      <c r="X535" s="5"/>
      <c r="Y535" s="5"/>
      <c r="Z535" s="5"/>
      <c r="AA535" s="5"/>
      <c r="AB535" s="5"/>
      <c r="AC535" s="5"/>
      <c r="AD535" s="5"/>
      <c r="AE535" s="5"/>
    </row>
    <row r="536" spans="1:31">
      <c r="A536" s="185"/>
      <c r="B536" s="5"/>
      <c r="C536" s="5"/>
      <c r="D536" s="5"/>
      <c r="E536" s="5"/>
      <c r="F536" s="5"/>
      <c r="G536" s="5"/>
      <c r="H536" s="5"/>
      <c r="I536" s="5"/>
      <c r="J536" s="5"/>
      <c r="K536" s="5"/>
      <c r="L536" s="699"/>
      <c r="M536" s="699"/>
      <c r="N536" s="5"/>
      <c r="O536" s="5"/>
      <c r="P536" s="699"/>
      <c r="Q536" s="699"/>
      <c r="R536" s="5"/>
      <c r="S536" s="5"/>
      <c r="T536" s="5"/>
      <c r="U536" s="5"/>
      <c r="V536" s="5"/>
      <c r="W536" s="5"/>
      <c r="X536" s="5"/>
      <c r="Y536" s="5"/>
      <c r="Z536" s="5"/>
      <c r="AA536" s="5"/>
      <c r="AB536" s="5"/>
      <c r="AC536" s="5"/>
      <c r="AD536" s="5"/>
      <c r="AE536" s="5"/>
    </row>
    <row r="537" spans="1:31">
      <c r="A537" s="185"/>
      <c r="B537" s="5"/>
      <c r="C537" s="5"/>
      <c r="D537" s="5"/>
      <c r="E537" s="5"/>
      <c r="F537" s="5"/>
      <c r="G537" s="5"/>
      <c r="H537" s="5"/>
      <c r="I537" s="5"/>
      <c r="J537" s="5"/>
      <c r="K537" s="5"/>
      <c r="L537" s="699"/>
      <c r="M537" s="699"/>
      <c r="N537" s="5"/>
      <c r="O537" s="5"/>
      <c r="P537" s="699"/>
      <c r="Q537" s="699"/>
      <c r="R537" s="5"/>
      <c r="S537" s="5"/>
      <c r="T537" s="5"/>
      <c r="U537" s="5"/>
      <c r="V537" s="5"/>
      <c r="W537" s="5"/>
      <c r="X537" s="5"/>
      <c r="Y537" s="5"/>
      <c r="Z537" s="5"/>
      <c r="AA537" s="5"/>
      <c r="AB537" s="5"/>
      <c r="AC537" s="5"/>
      <c r="AD537" s="5"/>
      <c r="AE537" s="5"/>
    </row>
    <row r="538" spans="1:31">
      <c r="A538" s="185"/>
      <c r="B538" s="5"/>
      <c r="C538" s="5"/>
      <c r="D538" s="5"/>
      <c r="E538" s="5"/>
      <c r="F538" s="5"/>
      <c r="G538" s="5"/>
      <c r="H538" s="5"/>
      <c r="I538" s="5"/>
      <c r="J538" s="5"/>
      <c r="K538" s="5"/>
      <c r="L538" s="699"/>
      <c r="M538" s="699"/>
      <c r="N538" s="5"/>
      <c r="O538" s="5"/>
      <c r="P538" s="699"/>
      <c r="Q538" s="699"/>
      <c r="R538" s="5"/>
      <c r="S538" s="5"/>
      <c r="T538" s="5"/>
      <c r="U538" s="5"/>
      <c r="V538" s="5"/>
      <c r="W538" s="5"/>
      <c r="X538" s="5"/>
      <c r="Y538" s="5"/>
      <c r="Z538" s="5"/>
      <c r="AA538" s="5"/>
      <c r="AB538" s="5"/>
      <c r="AC538" s="5"/>
      <c r="AD538" s="5"/>
      <c r="AE538" s="5"/>
    </row>
    <row r="539" spans="1:31">
      <c r="A539" s="185"/>
      <c r="B539" s="5"/>
      <c r="C539" s="5"/>
      <c r="D539" s="5"/>
      <c r="E539" s="5"/>
      <c r="F539" s="5"/>
      <c r="G539" s="5"/>
      <c r="H539" s="5"/>
      <c r="I539" s="5"/>
      <c r="J539" s="5"/>
      <c r="K539" s="5"/>
      <c r="L539" s="699"/>
      <c r="M539" s="699"/>
      <c r="N539" s="5"/>
      <c r="O539" s="5"/>
      <c r="P539" s="699"/>
      <c r="Q539" s="699"/>
      <c r="R539" s="5"/>
      <c r="S539" s="5"/>
      <c r="T539" s="5"/>
      <c r="U539" s="5"/>
      <c r="V539" s="5"/>
      <c r="W539" s="5"/>
      <c r="X539" s="5"/>
      <c r="Y539" s="5"/>
      <c r="Z539" s="5"/>
      <c r="AA539" s="5"/>
      <c r="AB539" s="5"/>
      <c r="AC539" s="5"/>
      <c r="AD539" s="5"/>
      <c r="AE539" s="5"/>
    </row>
    <row r="540" spans="1:31">
      <c r="A540" s="185"/>
      <c r="B540" s="5"/>
      <c r="C540" s="5"/>
      <c r="D540" s="5"/>
      <c r="E540" s="5"/>
      <c r="F540" s="5"/>
      <c r="G540" s="5"/>
      <c r="H540" s="5"/>
      <c r="I540" s="5"/>
      <c r="J540" s="5"/>
      <c r="K540" s="5"/>
      <c r="L540" s="699"/>
      <c r="M540" s="699"/>
      <c r="N540" s="5"/>
      <c r="O540" s="5"/>
      <c r="P540" s="699"/>
      <c r="Q540" s="699"/>
      <c r="R540" s="5"/>
      <c r="S540" s="5"/>
      <c r="T540" s="5"/>
      <c r="U540" s="5"/>
      <c r="V540" s="5"/>
      <c r="W540" s="5"/>
      <c r="X540" s="5"/>
      <c r="Y540" s="5"/>
      <c r="Z540" s="5"/>
      <c r="AA540" s="5"/>
      <c r="AB540" s="5"/>
      <c r="AC540" s="5"/>
      <c r="AD540" s="5"/>
      <c r="AE540" s="5"/>
    </row>
    <row r="541" spans="1:31">
      <c r="A541" s="185"/>
      <c r="B541" s="5"/>
      <c r="C541" s="5"/>
      <c r="D541" s="5"/>
      <c r="E541" s="5"/>
      <c r="F541" s="5"/>
      <c r="G541" s="5"/>
      <c r="H541" s="5"/>
      <c r="I541" s="5"/>
      <c r="J541" s="5"/>
      <c r="K541" s="5"/>
      <c r="L541" s="699"/>
      <c r="M541" s="699"/>
      <c r="N541" s="5"/>
      <c r="O541" s="5"/>
      <c r="P541" s="699"/>
      <c r="Q541" s="699"/>
      <c r="R541" s="5"/>
      <c r="S541" s="5"/>
      <c r="T541" s="5"/>
      <c r="U541" s="5"/>
      <c r="V541" s="5"/>
      <c r="W541" s="5"/>
      <c r="X541" s="5"/>
      <c r="Y541" s="5"/>
      <c r="Z541" s="5"/>
      <c r="AA541" s="5"/>
      <c r="AB541" s="5"/>
      <c r="AC541" s="5"/>
      <c r="AD541" s="5"/>
      <c r="AE541" s="5"/>
    </row>
    <row r="542" spans="1:31">
      <c r="A542" s="185"/>
      <c r="B542" s="5"/>
      <c r="C542" s="5"/>
      <c r="D542" s="5"/>
      <c r="E542" s="5"/>
      <c r="F542" s="5"/>
      <c r="G542" s="5"/>
      <c r="H542" s="5"/>
      <c r="I542" s="5"/>
      <c r="J542" s="5"/>
      <c r="K542" s="5"/>
      <c r="L542" s="699"/>
      <c r="M542" s="699"/>
      <c r="N542" s="5"/>
      <c r="O542" s="5"/>
      <c r="P542" s="699"/>
      <c r="Q542" s="699"/>
      <c r="R542" s="5"/>
      <c r="S542" s="5"/>
      <c r="T542" s="5"/>
      <c r="U542" s="5"/>
      <c r="V542" s="5"/>
      <c r="W542" s="5"/>
      <c r="X542" s="5"/>
      <c r="Y542" s="5"/>
      <c r="Z542" s="5"/>
      <c r="AA542" s="5"/>
      <c r="AB542" s="5"/>
      <c r="AC542" s="5"/>
      <c r="AD542" s="5"/>
      <c r="AE542" s="5"/>
    </row>
    <row r="543" spans="1:31">
      <c r="A543" s="185"/>
      <c r="B543" s="5"/>
      <c r="C543" s="5"/>
      <c r="D543" s="5"/>
      <c r="E543" s="5"/>
      <c r="F543" s="5"/>
      <c r="G543" s="5"/>
      <c r="H543" s="5"/>
      <c r="I543" s="5"/>
      <c r="J543" s="5"/>
      <c r="K543" s="5"/>
      <c r="L543" s="699"/>
      <c r="M543" s="699"/>
      <c r="N543" s="5"/>
      <c r="O543" s="5"/>
      <c r="P543" s="699"/>
      <c r="Q543" s="699"/>
      <c r="R543" s="5"/>
      <c r="S543" s="5"/>
      <c r="T543" s="5"/>
      <c r="U543" s="5"/>
      <c r="V543" s="5"/>
      <c r="W543" s="5"/>
      <c r="X543" s="5"/>
      <c r="Y543" s="5"/>
      <c r="Z543" s="5"/>
      <c r="AA543" s="5"/>
      <c r="AB543" s="5"/>
      <c r="AC543" s="5"/>
      <c r="AD543" s="5"/>
      <c r="AE543" s="5"/>
    </row>
    <row r="544" spans="1:31">
      <c r="A544" s="185"/>
      <c r="B544" s="5"/>
      <c r="C544" s="5"/>
      <c r="D544" s="5"/>
      <c r="E544" s="5"/>
      <c r="F544" s="5"/>
      <c r="G544" s="5"/>
      <c r="H544" s="5"/>
      <c r="I544" s="5"/>
      <c r="J544" s="5"/>
      <c r="K544" s="5"/>
      <c r="L544" s="699"/>
      <c r="M544" s="699"/>
      <c r="N544" s="5"/>
      <c r="O544" s="5"/>
      <c r="P544" s="699"/>
      <c r="Q544" s="699"/>
      <c r="R544" s="5"/>
      <c r="S544" s="5"/>
      <c r="T544" s="5"/>
      <c r="U544" s="5"/>
      <c r="V544" s="5"/>
      <c r="W544" s="5"/>
      <c r="X544" s="5"/>
      <c r="Y544" s="5"/>
      <c r="Z544" s="5"/>
      <c r="AA544" s="5"/>
      <c r="AB544" s="5"/>
      <c r="AC544" s="5"/>
      <c r="AD544" s="5"/>
      <c r="AE544" s="5"/>
    </row>
    <row r="545" spans="1:31">
      <c r="A545" s="185"/>
      <c r="B545" s="5"/>
      <c r="C545" s="5"/>
      <c r="D545" s="5"/>
      <c r="E545" s="5"/>
      <c r="F545" s="5"/>
      <c r="G545" s="5"/>
      <c r="H545" s="5"/>
      <c r="I545" s="5"/>
      <c r="J545" s="5"/>
      <c r="K545" s="5"/>
      <c r="L545" s="699"/>
      <c r="M545" s="699"/>
      <c r="N545" s="5"/>
      <c r="O545" s="5"/>
      <c r="P545" s="699"/>
      <c r="Q545" s="699"/>
      <c r="R545" s="5"/>
      <c r="S545" s="5"/>
      <c r="T545" s="5"/>
      <c r="U545" s="5"/>
      <c r="V545" s="5"/>
      <c r="W545" s="5"/>
      <c r="X545" s="5"/>
      <c r="Y545" s="5"/>
      <c r="Z545" s="5"/>
      <c r="AA545" s="5"/>
      <c r="AB545" s="5"/>
      <c r="AC545" s="5"/>
      <c r="AD545" s="5"/>
      <c r="AE545" s="5"/>
    </row>
    <row r="546" spans="1:31">
      <c r="A546" s="185"/>
      <c r="B546" s="5"/>
      <c r="C546" s="5"/>
      <c r="D546" s="5"/>
      <c r="E546" s="5"/>
      <c r="F546" s="5"/>
      <c r="G546" s="5"/>
      <c r="H546" s="5"/>
      <c r="I546" s="5"/>
      <c r="J546" s="5"/>
      <c r="K546" s="5"/>
      <c r="L546" s="699"/>
      <c r="M546" s="699"/>
      <c r="N546" s="5"/>
      <c r="O546" s="5"/>
      <c r="P546" s="699"/>
      <c r="Q546" s="699"/>
      <c r="R546" s="5"/>
      <c r="S546" s="5"/>
      <c r="T546" s="5"/>
      <c r="U546" s="5"/>
      <c r="V546" s="5"/>
      <c r="W546" s="5"/>
      <c r="X546" s="5"/>
      <c r="Y546" s="5"/>
      <c r="Z546" s="5"/>
      <c r="AA546" s="5"/>
      <c r="AB546" s="5"/>
      <c r="AC546" s="5"/>
      <c r="AD546" s="5"/>
      <c r="AE546" s="5"/>
    </row>
    <row r="547" spans="1:31">
      <c r="A547" s="185"/>
      <c r="B547" s="5"/>
      <c r="C547" s="5"/>
      <c r="D547" s="5"/>
      <c r="E547" s="5"/>
      <c r="F547" s="5"/>
      <c r="G547" s="5"/>
      <c r="H547" s="5"/>
      <c r="I547" s="5"/>
      <c r="J547" s="5"/>
      <c r="K547" s="5"/>
      <c r="L547" s="699"/>
      <c r="M547" s="699"/>
      <c r="N547" s="5"/>
      <c r="O547" s="5"/>
      <c r="P547" s="699"/>
      <c r="Q547" s="699"/>
      <c r="R547" s="5"/>
      <c r="S547" s="5"/>
      <c r="T547" s="5"/>
      <c r="U547" s="5"/>
      <c r="V547" s="5"/>
      <c r="W547" s="5"/>
      <c r="X547" s="5"/>
      <c r="Y547" s="5"/>
      <c r="Z547" s="5"/>
      <c r="AA547" s="5"/>
      <c r="AB547" s="5"/>
      <c r="AC547" s="5"/>
      <c r="AD547" s="5"/>
      <c r="AE547" s="5"/>
    </row>
    <row r="548" spans="1:31">
      <c r="A548" s="185"/>
      <c r="B548" s="5"/>
      <c r="C548" s="5"/>
      <c r="D548" s="5"/>
      <c r="E548" s="5"/>
      <c r="F548" s="5"/>
      <c r="G548" s="5"/>
      <c r="H548" s="5"/>
      <c r="I548" s="5"/>
      <c r="J548" s="5"/>
      <c r="K548" s="5"/>
      <c r="L548" s="699"/>
      <c r="M548" s="699"/>
      <c r="N548" s="5"/>
      <c r="O548" s="5"/>
      <c r="P548" s="699"/>
      <c r="Q548" s="699"/>
      <c r="R548" s="5"/>
      <c r="S548" s="5"/>
      <c r="T548" s="5"/>
      <c r="U548" s="5"/>
      <c r="V548" s="5"/>
      <c r="W548" s="5"/>
      <c r="X548" s="5"/>
      <c r="Y548" s="5"/>
      <c r="Z548" s="5"/>
      <c r="AA548" s="5"/>
      <c r="AB548" s="5"/>
      <c r="AC548" s="5"/>
      <c r="AD548" s="5"/>
      <c r="AE548" s="5"/>
    </row>
    <row r="549" spans="1:31">
      <c r="A549" s="185"/>
      <c r="B549" s="5"/>
      <c r="C549" s="5"/>
      <c r="D549" s="5"/>
      <c r="E549" s="5"/>
      <c r="F549" s="5"/>
      <c r="G549" s="5"/>
      <c r="H549" s="5"/>
      <c r="I549" s="5"/>
      <c r="J549" s="5"/>
      <c r="K549" s="5"/>
      <c r="L549" s="699"/>
      <c r="M549" s="699"/>
      <c r="N549" s="5"/>
      <c r="O549" s="5"/>
      <c r="P549" s="699"/>
      <c r="Q549" s="699"/>
      <c r="R549" s="5"/>
      <c r="S549" s="5"/>
      <c r="T549" s="5"/>
      <c r="U549" s="5"/>
      <c r="V549" s="5"/>
      <c r="W549" s="5"/>
      <c r="X549" s="5"/>
      <c r="Y549" s="5"/>
      <c r="Z549" s="5"/>
      <c r="AA549" s="5"/>
      <c r="AB549" s="5"/>
      <c r="AC549" s="5"/>
      <c r="AD549" s="5"/>
      <c r="AE549" s="5"/>
    </row>
    <row r="550" spans="1:31">
      <c r="A550" s="185"/>
      <c r="B550" s="5"/>
      <c r="C550" s="5"/>
      <c r="D550" s="5"/>
      <c r="E550" s="5"/>
      <c r="F550" s="5"/>
      <c r="G550" s="5"/>
      <c r="H550" s="5"/>
      <c r="I550" s="5"/>
      <c r="J550" s="5"/>
      <c r="K550" s="5"/>
      <c r="L550" s="699"/>
      <c r="M550" s="699"/>
      <c r="N550" s="5"/>
      <c r="O550" s="5"/>
      <c r="P550" s="699"/>
      <c r="Q550" s="699"/>
      <c r="R550" s="5"/>
      <c r="S550" s="5"/>
      <c r="T550" s="5"/>
      <c r="U550" s="5"/>
      <c r="V550" s="5"/>
      <c r="W550" s="5"/>
      <c r="X550" s="5"/>
      <c r="Y550" s="5"/>
      <c r="Z550" s="5"/>
      <c r="AA550" s="5"/>
      <c r="AB550" s="5"/>
      <c r="AC550" s="5"/>
      <c r="AD550" s="5"/>
      <c r="AE550" s="5"/>
    </row>
    <row r="551" spans="1:31">
      <c r="A551" s="185"/>
      <c r="B551" s="5"/>
      <c r="C551" s="5"/>
      <c r="D551" s="5"/>
      <c r="E551" s="5"/>
      <c r="F551" s="5"/>
      <c r="G551" s="5"/>
      <c r="H551" s="5"/>
      <c r="I551" s="5"/>
      <c r="J551" s="5"/>
      <c r="K551" s="5"/>
      <c r="L551" s="699"/>
      <c r="M551" s="699"/>
      <c r="N551" s="5"/>
      <c r="O551" s="5"/>
      <c r="P551" s="699"/>
      <c r="Q551" s="699"/>
      <c r="R551" s="5"/>
      <c r="S551" s="5"/>
      <c r="T551" s="5"/>
      <c r="U551" s="5"/>
      <c r="V551" s="5"/>
      <c r="W551" s="5"/>
      <c r="X551" s="5"/>
      <c r="Y551" s="5"/>
      <c r="Z551" s="5"/>
      <c r="AA551" s="5"/>
      <c r="AB551" s="5"/>
      <c r="AC551" s="5"/>
      <c r="AD551" s="5"/>
      <c r="AE551" s="5"/>
    </row>
    <row r="552" spans="1:31">
      <c r="A552" s="185"/>
      <c r="B552" s="5"/>
      <c r="C552" s="5"/>
      <c r="D552" s="5"/>
      <c r="E552" s="5"/>
      <c r="F552" s="5"/>
      <c r="G552" s="5"/>
      <c r="H552" s="5"/>
      <c r="I552" s="5"/>
      <c r="J552" s="5"/>
      <c r="K552" s="5"/>
      <c r="L552" s="699"/>
      <c r="M552" s="699"/>
      <c r="N552" s="5"/>
      <c r="O552" s="5"/>
      <c r="P552" s="699"/>
      <c r="Q552" s="699"/>
      <c r="R552" s="5"/>
      <c r="S552" s="5"/>
      <c r="T552" s="5"/>
      <c r="U552" s="5"/>
      <c r="V552" s="5"/>
      <c r="W552" s="5"/>
      <c r="X552" s="5"/>
      <c r="Y552" s="5"/>
      <c r="Z552" s="5"/>
      <c r="AA552" s="5"/>
      <c r="AB552" s="5"/>
      <c r="AC552" s="5"/>
      <c r="AD552" s="5"/>
      <c r="AE552" s="5"/>
    </row>
    <row r="553" spans="1:31">
      <c r="A553" s="185"/>
      <c r="B553" s="5"/>
      <c r="C553" s="5"/>
      <c r="D553" s="5"/>
      <c r="E553" s="5"/>
      <c r="F553" s="5"/>
      <c r="G553" s="5"/>
      <c r="H553" s="5"/>
      <c r="I553" s="5"/>
      <c r="J553" s="5"/>
      <c r="K553" s="5"/>
      <c r="L553" s="699"/>
      <c r="M553" s="699"/>
      <c r="N553" s="5"/>
      <c r="O553" s="5"/>
      <c r="P553" s="699"/>
      <c r="Q553" s="699"/>
      <c r="R553" s="5"/>
      <c r="S553" s="5"/>
      <c r="T553" s="5"/>
      <c r="U553" s="5"/>
      <c r="V553" s="5"/>
      <c r="W553" s="5"/>
      <c r="X553" s="5"/>
      <c r="Y553" s="5"/>
      <c r="Z553" s="5"/>
      <c r="AA553" s="5"/>
      <c r="AB553" s="5"/>
      <c r="AC553" s="5"/>
      <c r="AD553" s="5"/>
      <c r="AE553" s="5"/>
    </row>
    <row r="554" spans="1:31">
      <c r="A554" s="185"/>
      <c r="B554" s="5"/>
      <c r="C554" s="5"/>
      <c r="D554" s="5"/>
      <c r="E554" s="5"/>
      <c r="F554" s="5"/>
      <c r="G554" s="5"/>
      <c r="H554" s="5"/>
      <c r="I554" s="5"/>
      <c r="J554" s="5"/>
      <c r="K554" s="5"/>
      <c r="L554" s="699"/>
      <c r="M554" s="699"/>
      <c r="N554" s="5"/>
      <c r="O554" s="5"/>
      <c r="P554" s="699"/>
      <c r="Q554" s="699"/>
      <c r="R554" s="5"/>
      <c r="S554" s="5"/>
      <c r="T554" s="5"/>
      <c r="U554" s="5"/>
      <c r="V554" s="5"/>
      <c r="W554" s="5"/>
      <c r="X554" s="5"/>
      <c r="Y554" s="5"/>
      <c r="Z554" s="5"/>
      <c r="AA554" s="5"/>
      <c r="AB554" s="5"/>
      <c r="AC554" s="5"/>
      <c r="AD554" s="5"/>
      <c r="AE554" s="5"/>
    </row>
    <row r="555" spans="1:31">
      <c r="A555" s="185"/>
      <c r="B555" s="5"/>
      <c r="C555" s="5"/>
      <c r="D555" s="5"/>
      <c r="E555" s="5"/>
      <c r="F555" s="5"/>
      <c r="G555" s="5"/>
      <c r="H555" s="5"/>
      <c r="I555" s="5"/>
      <c r="J555" s="5"/>
      <c r="K555" s="5"/>
      <c r="L555" s="699"/>
      <c r="M555" s="699"/>
      <c r="N555" s="5"/>
      <c r="O555" s="5"/>
      <c r="P555" s="699"/>
      <c r="Q555" s="699"/>
      <c r="R555" s="5"/>
      <c r="S555" s="5"/>
      <c r="T555" s="5"/>
      <c r="U555" s="5"/>
      <c r="V555" s="5"/>
      <c r="W555" s="5"/>
      <c r="X555" s="5"/>
      <c r="Y555" s="5"/>
      <c r="Z555" s="5"/>
      <c r="AA555" s="5"/>
      <c r="AB555" s="5"/>
      <c r="AC555" s="5"/>
      <c r="AD555" s="5"/>
      <c r="AE555" s="5"/>
    </row>
    <row r="556" spans="1:31">
      <c r="A556" s="185"/>
      <c r="B556" s="5"/>
      <c r="C556" s="5"/>
      <c r="D556" s="5"/>
      <c r="E556" s="5"/>
      <c r="F556" s="5"/>
      <c r="G556" s="5"/>
      <c r="H556" s="5"/>
      <c r="I556" s="5"/>
      <c r="J556" s="5"/>
      <c r="K556" s="5"/>
      <c r="L556" s="699"/>
      <c r="M556" s="699"/>
      <c r="N556" s="5"/>
      <c r="O556" s="5"/>
      <c r="P556" s="699"/>
      <c r="Q556" s="699"/>
      <c r="R556" s="5"/>
      <c r="S556" s="5"/>
      <c r="T556" s="5"/>
      <c r="U556" s="5"/>
      <c r="V556" s="5"/>
      <c r="W556" s="5"/>
      <c r="X556" s="5"/>
      <c r="Y556" s="5"/>
      <c r="Z556" s="5"/>
      <c r="AA556" s="5"/>
      <c r="AB556" s="5"/>
      <c r="AC556" s="5"/>
      <c r="AD556" s="5"/>
      <c r="AE556" s="5"/>
    </row>
    <row r="557" spans="1:31">
      <c r="A557" s="185"/>
      <c r="B557" s="5"/>
      <c r="C557" s="5"/>
      <c r="D557" s="5"/>
      <c r="E557" s="5"/>
      <c r="F557" s="5"/>
      <c r="G557" s="5"/>
      <c r="H557" s="5"/>
      <c r="I557" s="5"/>
      <c r="J557" s="5"/>
      <c r="K557" s="5"/>
      <c r="L557" s="699"/>
      <c r="M557" s="699"/>
      <c r="N557" s="5"/>
      <c r="O557" s="5"/>
      <c r="P557" s="699"/>
      <c r="Q557" s="699"/>
      <c r="R557" s="5"/>
      <c r="S557" s="5"/>
      <c r="T557" s="5"/>
      <c r="U557" s="5"/>
      <c r="V557" s="5"/>
      <c r="W557" s="5"/>
      <c r="X557" s="5"/>
      <c r="Y557" s="5"/>
      <c r="Z557" s="5"/>
      <c r="AA557" s="5"/>
      <c r="AB557" s="5"/>
      <c r="AC557" s="5"/>
      <c r="AD557" s="5"/>
      <c r="AE557" s="5"/>
    </row>
    <row r="558" spans="1:31">
      <c r="A558" s="185"/>
      <c r="B558" s="5"/>
      <c r="C558" s="5"/>
      <c r="D558" s="5"/>
      <c r="E558" s="5"/>
      <c r="F558" s="5"/>
      <c r="G558" s="5"/>
      <c r="H558" s="5"/>
      <c r="I558" s="5"/>
      <c r="J558" s="5"/>
      <c r="K558" s="5"/>
      <c r="L558" s="699"/>
      <c r="M558" s="699"/>
      <c r="N558" s="5"/>
      <c r="O558" s="5"/>
      <c r="P558" s="699"/>
      <c r="Q558" s="699"/>
      <c r="R558" s="5"/>
      <c r="S558" s="5"/>
      <c r="T558" s="5"/>
      <c r="U558" s="5"/>
      <c r="V558" s="5"/>
      <c r="W558" s="5"/>
      <c r="X558" s="5"/>
      <c r="Y558" s="5"/>
      <c r="Z558" s="5"/>
      <c r="AA558" s="5"/>
      <c r="AB558" s="5"/>
      <c r="AC558" s="5"/>
      <c r="AD558" s="5"/>
      <c r="AE558" s="5"/>
    </row>
    <row r="559" spans="1:31">
      <c r="A559" s="185"/>
      <c r="B559" s="5"/>
      <c r="C559" s="5"/>
      <c r="D559" s="5"/>
      <c r="E559" s="5"/>
      <c r="F559" s="5"/>
      <c r="G559" s="5"/>
      <c r="H559" s="5"/>
      <c r="I559" s="5"/>
      <c r="J559" s="5"/>
      <c r="K559" s="5"/>
      <c r="L559" s="699"/>
      <c r="M559" s="699"/>
      <c r="N559" s="5"/>
      <c r="O559" s="5"/>
      <c r="P559" s="699"/>
      <c r="Q559" s="699"/>
      <c r="R559" s="5"/>
      <c r="S559" s="5"/>
      <c r="T559" s="5"/>
      <c r="U559" s="5"/>
      <c r="V559" s="5"/>
      <c r="W559" s="5"/>
      <c r="X559" s="5"/>
      <c r="Y559" s="5"/>
      <c r="Z559" s="5"/>
      <c r="AA559" s="5"/>
      <c r="AB559" s="5"/>
      <c r="AC559" s="5"/>
      <c r="AD559" s="5"/>
      <c r="AE559" s="5"/>
    </row>
    <row r="560" spans="1:31">
      <c r="A560" s="185"/>
      <c r="B560" s="5"/>
      <c r="C560" s="5"/>
      <c r="D560" s="5"/>
      <c r="E560" s="5"/>
      <c r="F560" s="5"/>
      <c r="G560" s="5"/>
      <c r="H560" s="5"/>
      <c r="I560" s="5"/>
      <c r="J560" s="5"/>
      <c r="K560" s="5"/>
      <c r="L560" s="699"/>
      <c r="M560" s="699"/>
      <c r="N560" s="5"/>
      <c r="O560" s="5"/>
      <c r="P560" s="699"/>
      <c r="Q560" s="699"/>
      <c r="R560" s="5"/>
      <c r="S560" s="5"/>
      <c r="T560" s="5"/>
      <c r="U560" s="5"/>
      <c r="V560" s="5"/>
      <c r="W560" s="5"/>
      <c r="X560" s="5"/>
      <c r="Y560" s="5"/>
      <c r="Z560" s="5"/>
      <c r="AA560" s="5"/>
      <c r="AB560" s="5"/>
      <c r="AC560" s="5"/>
      <c r="AD560" s="5"/>
      <c r="AE560" s="5"/>
    </row>
    <row r="561" spans="1:31">
      <c r="A561" s="185"/>
      <c r="B561" s="5"/>
      <c r="C561" s="5"/>
      <c r="D561" s="5"/>
      <c r="E561" s="5"/>
      <c r="F561" s="5"/>
      <c r="G561" s="5"/>
      <c r="H561" s="5"/>
      <c r="I561" s="5"/>
      <c r="J561" s="5"/>
      <c r="K561" s="5"/>
      <c r="L561" s="699"/>
      <c r="M561" s="699"/>
      <c r="N561" s="5"/>
      <c r="O561" s="5"/>
      <c r="P561" s="699"/>
      <c r="Q561" s="699"/>
      <c r="R561" s="5"/>
      <c r="S561" s="5"/>
      <c r="T561" s="5"/>
      <c r="U561" s="5"/>
      <c r="V561" s="5"/>
      <c r="W561" s="5"/>
      <c r="X561" s="5"/>
      <c r="Y561" s="5"/>
      <c r="Z561" s="5"/>
      <c r="AA561" s="5"/>
      <c r="AB561" s="5"/>
      <c r="AC561" s="5"/>
      <c r="AD561" s="5"/>
      <c r="AE561" s="5"/>
    </row>
    <row r="562" spans="1:31">
      <c r="A562" s="185"/>
      <c r="B562" s="5"/>
      <c r="C562" s="5"/>
      <c r="D562" s="5"/>
      <c r="E562" s="5"/>
      <c r="F562" s="5"/>
      <c r="G562" s="5"/>
      <c r="H562" s="5"/>
      <c r="I562" s="5"/>
      <c r="J562" s="5"/>
      <c r="K562" s="5"/>
      <c r="L562" s="699"/>
      <c r="M562" s="699"/>
      <c r="N562" s="5"/>
      <c r="O562" s="5"/>
      <c r="P562" s="699"/>
      <c r="Q562" s="699"/>
      <c r="R562" s="5"/>
      <c r="S562" s="5"/>
      <c r="T562" s="5"/>
      <c r="U562" s="5"/>
      <c r="V562" s="5"/>
      <c r="W562" s="5"/>
      <c r="X562" s="5"/>
      <c r="Y562" s="5"/>
      <c r="Z562" s="5"/>
      <c r="AA562" s="5"/>
      <c r="AB562" s="5"/>
      <c r="AC562" s="5"/>
      <c r="AD562" s="5"/>
      <c r="AE562" s="5"/>
    </row>
    <row r="563" spans="1:31">
      <c r="A563" s="185"/>
      <c r="B563" s="5"/>
      <c r="C563" s="5"/>
      <c r="D563" s="5"/>
      <c r="E563" s="5"/>
      <c r="F563" s="5"/>
      <c r="G563" s="5"/>
      <c r="H563" s="5"/>
      <c r="I563" s="5"/>
      <c r="J563" s="5"/>
      <c r="K563" s="5"/>
      <c r="L563" s="699"/>
      <c r="M563" s="699"/>
      <c r="N563" s="5"/>
      <c r="O563" s="5"/>
      <c r="P563" s="699"/>
      <c r="Q563" s="699"/>
      <c r="R563" s="5"/>
      <c r="S563" s="5"/>
      <c r="T563" s="5"/>
      <c r="U563" s="5"/>
      <c r="V563" s="5"/>
      <c r="W563" s="5"/>
      <c r="X563" s="5"/>
      <c r="Y563" s="5"/>
      <c r="Z563" s="5"/>
      <c r="AA563" s="5"/>
      <c r="AB563" s="5"/>
      <c r="AC563" s="5"/>
      <c r="AD563" s="5"/>
      <c r="AE563" s="5"/>
    </row>
    <row r="564" spans="1:31">
      <c r="A564" s="185"/>
      <c r="B564" s="5"/>
      <c r="C564" s="5"/>
      <c r="D564" s="5"/>
      <c r="E564" s="5"/>
      <c r="F564" s="5"/>
      <c r="G564" s="5"/>
      <c r="H564" s="5"/>
      <c r="I564" s="5"/>
      <c r="J564" s="5"/>
      <c r="K564" s="5"/>
      <c r="L564" s="699"/>
      <c r="M564" s="699"/>
      <c r="N564" s="5"/>
      <c r="O564" s="5"/>
      <c r="P564" s="699"/>
      <c r="Q564" s="699"/>
      <c r="R564" s="5"/>
      <c r="S564" s="5"/>
      <c r="T564" s="5"/>
      <c r="U564" s="5"/>
      <c r="V564" s="5"/>
      <c r="W564" s="5"/>
      <c r="X564" s="5"/>
      <c r="Y564" s="5"/>
      <c r="Z564" s="5"/>
      <c r="AA564" s="5"/>
      <c r="AB564" s="5"/>
      <c r="AC564" s="5"/>
      <c r="AD564" s="5"/>
      <c r="AE564" s="5"/>
    </row>
    <row r="565" spans="1:31">
      <c r="A565" s="185"/>
      <c r="B565" s="5"/>
      <c r="C565" s="5"/>
      <c r="D565" s="5"/>
      <c r="E565" s="5"/>
      <c r="F565" s="5"/>
      <c r="G565" s="5"/>
      <c r="H565" s="5"/>
      <c r="I565" s="5"/>
      <c r="J565" s="5"/>
      <c r="K565" s="5"/>
      <c r="L565" s="699"/>
      <c r="M565" s="699"/>
      <c r="N565" s="5"/>
      <c r="O565" s="5"/>
      <c r="P565" s="699"/>
      <c r="Q565" s="699"/>
      <c r="R565" s="5"/>
      <c r="S565" s="5"/>
      <c r="T565" s="5"/>
      <c r="U565" s="5"/>
      <c r="V565" s="5"/>
      <c r="W565" s="5"/>
      <c r="X565" s="5"/>
      <c r="Y565" s="5"/>
      <c r="Z565" s="5"/>
      <c r="AA565" s="5"/>
      <c r="AB565" s="5"/>
      <c r="AC565" s="5"/>
      <c r="AD565" s="5"/>
      <c r="AE565" s="5"/>
    </row>
    <row r="566" spans="1:31">
      <c r="A566" s="185"/>
      <c r="B566" s="5"/>
      <c r="C566" s="5"/>
      <c r="D566" s="5"/>
      <c r="E566" s="5"/>
      <c r="F566" s="5"/>
      <c r="G566" s="5"/>
      <c r="H566" s="5"/>
      <c r="I566" s="5"/>
      <c r="J566" s="5"/>
      <c r="K566" s="5"/>
      <c r="L566" s="699"/>
      <c r="M566" s="699"/>
      <c r="N566" s="5"/>
      <c r="O566" s="5"/>
      <c r="P566" s="699"/>
      <c r="Q566" s="699"/>
      <c r="R566" s="5"/>
      <c r="S566" s="5"/>
      <c r="T566" s="5"/>
      <c r="U566" s="5"/>
      <c r="V566" s="5"/>
      <c r="W566" s="5"/>
      <c r="X566" s="5"/>
      <c r="Y566" s="5"/>
      <c r="Z566" s="5"/>
      <c r="AA566" s="5"/>
      <c r="AB566" s="5"/>
      <c r="AC566" s="5"/>
      <c r="AD566" s="5"/>
      <c r="AE566" s="5"/>
    </row>
    <row r="567" spans="1:31">
      <c r="A567" s="185"/>
      <c r="B567" s="5"/>
      <c r="C567" s="5"/>
      <c r="D567" s="5"/>
      <c r="E567" s="5"/>
      <c r="F567" s="5"/>
      <c r="G567" s="5"/>
      <c r="H567" s="5"/>
      <c r="I567" s="5"/>
      <c r="J567" s="5"/>
      <c r="K567" s="5"/>
      <c r="L567" s="699"/>
      <c r="M567" s="699"/>
      <c r="N567" s="5"/>
      <c r="O567" s="5"/>
      <c r="P567" s="699"/>
      <c r="Q567" s="699"/>
      <c r="R567" s="5"/>
      <c r="S567" s="5"/>
      <c r="T567" s="5"/>
      <c r="U567" s="5"/>
      <c r="V567" s="5"/>
      <c r="W567" s="5"/>
      <c r="X567" s="5"/>
      <c r="Y567" s="5"/>
      <c r="Z567" s="5"/>
      <c r="AA567" s="5"/>
      <c r="AB567" s="5"/>
      <c r="AC567" s="5"/>
      <c r="AD567" s="5"/>
      <c r="AE567" s="5"/>
    </row>
    <row r="568" spans="1:31">
      <c r="A568" s="185"/>
      <c r="B568" s="5"/>
      <c r="C568" s="5"/>
      <c r="D568" s="5"/>
      <c r="E568" s="5"/>
      <c r="F568" s="5"/>
      <c r="G568" s="5"/>
      <c r="H568" s="5"/>
      <c r="I568" s="5"/>
      <c r="J568" s="5"/>
      <c r="K568" s="5"/>
      <c r="L568" s="699"/>
      <c r="M568" s="699"/>
      <c r="N568" s="5"/>
      <c r="O568" s="5"/>
      <c r="P568" s="699"/>
      <c r="Q568" s="699"/>
      <c r="R568" s="5"/>
      <c r="S568" s="5"/>
      <c r="T568" s="5"/>
      <c r="U568" s="5"/>
      <c r="V568" s="5"/>
      <c r="W568" s="5"/>
      <c r="X568" s="5"/>
      <c r="Y568" s="5"/>
      <c r="Z568" s="5"/>
      <c r="AA568" s="5"/>
      <c r="AB568" s="5"/>
      <c r="AC568" s="5"/>
      <c r="AD568" s="5"/>
      <c r="AE568" s="5"/>
    </row>
    <row r="569" spans="1:31">
      <c r="A569" s="185"/>
      <c r="B569" s="5"/>
      <c r="C569" s="5"/>
      <c r="D569" s="5"/>
      <c r="E569" s="5"/>
      <c r="F569" s="5"/>
      <c r="G569" s="5"/>
      <c r="H569" s="5"/>
      <c r="I569" s="5"/>
      <c r="J569" s="5"/>
      <c r="K569" s="5"/>
      <c r="L569" s="699"/>
      <c r="M569" s="699"/>
      <c r="N569" s="5"/>
      <c r="O569" s="5"/>
      <c r="P569" s="699"/>
      <c r="Q569" s="699"/>
      <c r="R569" s="5"/>
      <c r="S569" s="5"/>
      <c r="T569" s="5"/>
      <c r="U569" s="5"/>
      <c r="V569" s="5"/>
      <c r="W569" s="5"/>
      <c r="X569" s="5"/>
      <c r="Y569" s="5"/>
      <c r="Z569" s="5"/>
      <c r="AA569" s="5"/>
      <c r="AB569" s="5"/>
      <c r="AC569" s="5"/>
      <c r="AD569" s="5"/>
      <c r="AE569" s="5"/>
    </row>
    <row r="570" spans="1:31">
      <c r="A570" s="185"/>
      <c r="B570" s="5"/>
      <c r="C570" s="5"/>
      <c r="D570" s="5"/>
      <c r="E570" s="5"/>
      <c r="F570" s="5"/>
      <c r="G570" s="5"/>
      <c r="H570" s="5"/>
      <c r="I570" s="5"/>
      <c r="J570" s="5"/>
      <c r="K570" s="5"/>
      <c r="L570" s="699"/>
      <c r="M570" s="699"/>
      <c r="N570" s="5"/>
      <c r="O570" s="5"/>
      <c r="P570" s="699"/>
      <c r="Q570" s="699"/>
      <c r="R570" s="5"/>
      <c r="S570" s="5"/>
      <c r="T570" s="5"/>
      <c r="U570" s="5"/>
      <c r="V570" s="5"/>
      <c r="W570" s="5"/>
      <c r="X570" s="5"/>
      <c r="Y570" s="5"/>
      <c r="Z570" s="5"/>
      <c r="AA570" s="5"/>
      <c r="AB570" s="5"/>
      <c r="AC570" s="5"/>
      <c r="AD570" s="5"/>
      <c r="AE570" s="5"/>
    </row>
    <row r="571" spans="1:31">
      <c r="A571" s="185"/>
      <c r="B571" s="5"/>
      <c r="C571" s="5"/>
      <c r="D571" s="5"/>
      <c r="E571" s="5"/>
      <c r="F571" s="5"/>
      <c r="G571" s="5"/>
      <c r="H571" s="5"/>
      <c r="I571" s="5"/>
      <c r="J571" s="5"/>
      <c r="K571" s="5"/>
      <c r="L571" s="699"/>
      <c r="M571" s="699"/>
      <c r="N571" s="5"/>
      <c r="O571" s="5"/>
      <c r="P571" s="699"/>
      <c r="Q571" s="699"/>
      <c r="R571" s="5"/>
      <c r="S571" s="5"/>
      <c r="T571" s="5"/>
      <c r="U571" s="5"/>
      <c r="V571" s="5"/>
      <c r="W571" s="5"/>
      <c r="X571" s="5"/>
      <c r="Y571" s="5"/>
      <c r="Z571" s="5"/>
      <c r="AA571" s="5"/>
      <c r="AB571" s="5"/>
      <c r="AC571" s="5"/>
      <c r="AD571" s="5"/>
      <c r="AE571" s="5"/>
    </row>
    <row r="572" spans="1:31">
      <c r="A572" s="185"/>
      <c r="B572" s="5"/>
      <c r="C572" s="5"/>
      <c r="D572" s="5"/>
      <c r="E572" s="5"/>
      <c r="F572" s="5"/>
      <c r="G572" s="5"/>
      <c r="H572" s="5"/>
      <c r="I572" s="5"/>
      <c r="J572" s="5"/>
      <c r="K572" s="5"/>
      <c r="L572" s="699"/>
      <c r="M572" s="699"/>
      <c r="N572" s="5"/>
      <c r="O572" s="5"/>
      <c r="P572" s="699"/>
      <c r="Q572" s="699"/>
      <c r="R572" s="5"/>
      <c r="S572" s="5"/>
      <c r="T572" s="5"/>
      <c r="U572" s="5"/>
      <c r="V572" s="5"/>
      <c r="W572" s="5"/>
      <c r="X572" s="5"/>
      <c r="Y572" s="5"/>
      <c r="Z572" s="5"/>
      <c r="AA572" s="5"/>
      <c r="AB572" s="5"/>
      <c r="AC572" s="5"/>
      <c r="AD572" s="5"/>
      <c r="AE572" s="5"/>
    </row>
    <row r="573" spans="1:31">
      <c r="A573" s="185"/>
      <c r="B573" s="5"/>
      <c r="C573" s="5"/>
      <c r="D573" s="5"/>
      <c r="E573" s="5"/>
      <c r="F573" s="5"/>
      <c r="G573" s="5"/>
      <c r="H573" s="5"/>
      <c r="I573" s="5"/>
      <c r="J573" s="5"/>
      <c r="K573" s="5"/>
      <c r="L573" s="699"/>
      <c r="M573" s="699"/>
      <c r="N573" s="5"/>
      <c r="O573" s="5"/>
      <c r="P573" s="699"/>
      <c r="Q573" s="699"/>
      <c r="R573" s="5"/>
      <c r="S573" s="5"/>
      <c r="T573" s="5"/>
      <c r="U573" s="5"/>
      <c r="V573" s="5"/>
      <c r="W573" s="5"/>
      <c r="X573" s="5"/>
      <c r="Y573" s="5"/>
      <c r="Z573" s="5"/>
      <c r="AA573" s="5"/>
      <c r="AB573" s="5"/>
      <c r="AC573" s="5"/>
      <c r="AD573" s="5"/>
      <c r="AE573" s="5"/>
    </row>
    <row r="574" spans="1:31">
      <c r="A574" s="185"/>
      <c r="B574" s="5"/>
      <c r="C574" s="5"/>
      <c r="D574" s="5"/>
      <c r="E574" s="5"/>
      <c r="F574" s="5"/>
      <c r="G574" s="5"/>
      <c r="H574" s="5"/>
      <c r="I574" s="5"/>
      <c r="J574" s="5"/>
      <c r="K574" s="5"/>
      <c r="L574" s="699"/>
      <c r="M574" s="699"/>
      <c r="N574" s="5"/>
      <c r="O574" s="5"/>
      <c r="P574" s="699"/>
      <c r="Q574" s="699"/>
      <c r="R574" s="5"/>
      <c r="S574" s="5"/>
      <c r="T574" s="5"/>
      <c r="U574" s="5"/>
      <c r="V574" s="5"/>
      <c r="W574" s="5"/>
      <c r="X574" s="5"/>
      <c r="Y574" s="5"/>
      <c r="Z574" s="5"/>
      <c r="AA574" s="5"/>
      <c r="AB574" s="5"/>
      <c r="AC574" s="5"/>
      <c r="AD574" s="5"/>
      <c r="AE574" s="5"/>
    </row>
    <row r="575" spans="1:31">
      <c r="A575" s="185"/>
      <c r="B575" s="5"/>
      <c r="C575" s="5"/>
      <c r="D575" s="5"/>
      <c r="E575" s="5"/>
      <c r="F575" s="5"/>
      <c r="G575" s="5"/>
      <c r="H575" s="5"/>
      <c r="I575" s="5"/>
      <c r="J575" s="5"/>
      <c r="K575" s="5"/>
      <c r="L575" s="699"/>
      <c r="M575" s="699"/>
      <c r="N575" s="5"/>
      <c r="O575" s="5"/>
      <c r="P575" s="699"/>
      <c r="Q575" s="699"/>
      <c r="R575" s="5"/>
      <c r="S575" s="5"/>
      <c r="T575" s="5"/>
      <c r="U575" s="5"/>
      <c r="V575" s="5"/>
      <c r="W575" s="5"/>
      <c r="X575" s="5"/>
      <c r="Y575" s="5"/>
      <c r="Z575" s="5"/>
      <c r="AA575" s="5"/>
      <c r="AB575" s="5"/>
      <c r="AC575" s="5"/>
      <c r="AD575" s="5"/>
      <c r="AE575" s="5"/>
    </row>
    <row r="576" spans="1:31">
      <c r="A576" s="185"/>
      <c r="B576" s="5"/>
      <c r="C576" s="5"/>
      <c r="D576" s="5"/>
      <c r="E576" s="5"/>
      <c r="F576" s="5"/>
      <c r="G576" s="5"/>
      <c r="H576" s="5"/>
      <c r="I576" s="5"/>
      <c r="J576" s="5"/>
      <c r="K576" s="5"/>
      <c r="L576" s="699"/>
      <c r="M576" s="699"/>
      <c r="N576" s="5"/>
      <c r="O576" s="5"/>
      <c r="P576" s="699"/>
      <c r="Q576" s="699"/>
      <c r="R576" s="5"/>
      <c r="S576" s="5"/>
      <c r="T576" s="5"/>
      <c r="U576" s="5"/>
      <c r="V576" s="5"/>
      <c r="W576" s="5"/>
      <c r="X576" s="5"/>
      <c r="Y576" s="5"/>
      <c r="Z576" s="5"/>
      <c r="AA576" s="5"/>
      <c r="AB576" s="5"/>
      <c r="AC576" s="5"/>
      <c r="AD576" s="5"/>
      <c r="AE576" s="5"/>
    </row>
    <row r="577" spans="1:31">
      <c r="A577" s="185"/>
      <c r="B577" s="5"/>
      <c r="C577" s="5"/>
      <c r="D577" s="5"/>
      <c r="E577" s="5"/>
      <c r="F577" s="5"/>
      <c r="G577" s="5"/>
      <c r="H577" s="5"/>
      <c r="I577" s="5"/>
      <c r="J577" s="5"/>
      <c r="K577" s="5"/>
      <c r="L577" s="699"/>
      <c r="M577" s="699"/>
      <c r="N577" s="5"/>
      <c r="O577" s="5"/>
      <c r="P577" s="699"/>
      <c r="Q577" s="699"/>
      <c r="R577" s="5"/>
      <c r="S577" s="5"/>
      <c r="T577" s="5"/>
      <c r="U577" s="5"/>
      <c r="V577" s="5"/>
      <c r="W577" s="5"/>
      <c r="X577" s="5"/>
      <c r="Y577" s="5"/>
      <c r="Z577" s="5"/>
      <c r="AA577" s="5"/>
      <c r="AB577" s="5"/>
      <c r="AC577" s="5"/>
      <c r="AD577" s="5"/>
      <c r="AE577" s="5"/>
    </row>
    <row r="578" spans="1:31">
      <c r="A578" s="185"/>
      <c r="B578" s="5"/>
      <c r="C578" s="5"/>
      <c r="D578" s="5"/>
      <c r="E578" s="5"/>
      <c r="F578" s="5"/>
      <c r="G578" s="5"/>
      <c r="H578" s="5"/>
      <c r="I578" s="5"/>
      <c r="J578" s="5"/>
      <c r="K578" s="5"/>
      <c r="L578" s="699"/>
      <c r="M578" s="699"/>
      <c r="N578" s="5"/>
      <c r="O578" s="5"/>
      <c r="P578" s="699"/>
      <c r="Q578" s="699"/>
      <c r="R578" s="5"/>
      <c r="S578" s="5"/>
      <c r="T578" s="5"/>
      <c r="U578" s="5"/>
      <c r="V578" s="5"/>
      <c r="W578" s="5"/>
      <c r="X578" s="5"/>
      <c r="Y578" s="5"/>
      <c r="Z578" s="5"/>
      <c r="AA578" s="5"/>
      <c r="AB578" s="5"/>
      <c r="AC578" s="5"/>
      <c r="AD578" s="5"/>
      <c r="AE578" s="5"/>
    </row>
    <row r="579" spans="1:31">
      <c r="A579" s="185"/>
      <c r="B579" s="5"/>
      <c r="C579" s="5"/>
      <c r="D579" s="5"/>
      <c r="E579" s="5"/>
      <c r="F579" s="5"/>
      <c r="G579" s="5"/>
      <c r="H579" s="5"/>
      <c r="I579" s="5"/>
      <c r="J579" s="5"/>
      <c r="K579" s="5"/>
      <c r="L579" s="699"/>
      <c r="M579" s="699"/>
      <c r="N579" s="5"/>
      <c r="O579" s="5"/>
      <c r="P579" s="699"/>
      <c r="Q579" s="699"/>
      <c r="R579" s="5"/>
      <c r="S579" s="5"/>
      <c r="T579" s="5"/>
      <c r="U579" s="5"/>
      <c r="V579" s="5"/>
      <c r="W579" s="5"/>
      <c r="X579" s="5"/>
      <c r="Y579" s="5"/>
      <c r="Z579" s="5"/>
      <c r="AA579" s="5"/>
      <c r="AB579" s="5"/>
      <c r="AC579" s="5"/>
      <c r="AD579" s="5"/>
      <c r="AE579" s="5"/>
    </row>
    <row r="580" spans="1:31">
      <c r="A580" s="185"/>
      <c r="B580" s="5"/>
      <c r="C580" s="5"/>
      <c r="D580" s="5"/>
      <c r="E580" s="5"/>
      <c r="F580" s="5"/>
      <c r="G580" s="5"/>
      <c r="H580" s="5"/>
      <c r="I580" s="5"/>
      <c r="J580" s="5"/>
      <c r="K580" s="5"/>
      <c r="L580" s="699"/>
      <c r="M580" s="699"/>
      <c r="N580" s="5"/>
      <c r="O580" s="5"/>
      <c r="P580" s="699"/>
      <c r="Q580" s="699"/>
      <c r="R580" s="5"/>
      <c r="S580" s="5"/>
      <c r="T580" s="5"/>
      <c r="U580" s="5"/>
      <c r="V580" s="5"/>
      <c r="W580" s="5"/>
      <c r="X580" s="5"/>
      <c r="Y580" s="5"/>
      <c r="Z580" s="5"/>
      <c r="AA580" s="5"/>
      <c r="AB580" s="5"/>
      <c r="AC580" s="5"/>
      <c r="AD580" s="5"/>
      <c r="AE580" s="5"/>
    </row>
    <row r="581" spans="1:31">
      <c r="A581" s="185"/>
      <c r="B581" s="5"/>
      <c r="C581" s="5"/>
      <c r="D581" s="5"/>
      <c r="E581" s="5"/>
      <c r="F581" s="5"/>
      <c r="G581" s="5"/>
      <c r="H581" s="5"/>
      <c r="I581" s="5"/>
      <c r="J581" s="5"/>
      <c r="K581" s="5"/>
      <c r="L581" s="699"/>
      <c r="M581" s="699"/>
      <c r="N581" s="5"/>
      <c r="O581" s="5"/>
      <c r="P581" s="699"/>
      <c r="Q581" s="699"/>
      <c r="R581" s="5"/>
      <c r="S581" s="5"/>
      <c r="T581" s="5"/>
      <c r="U581" s="5"/>
      <c r="V581" s="5"/>
      <c r="W581" s="5"/>
      <c r="X581" s="5"/>
      <c r="Y581" s="5"/>
      <c r="Z581" s="5"/>
      <c r="AA581" s="5"/>
      <c r="AB581" s="5"/>
      <c r="AC581" s="5"/>
      <c r="AD581" s="5"/>
      <c r="AE581" s="5"/>
    </row>
    <row r="582" spans="1:31">
      <c r="A582" s="185"/>
      <c r="B582" s="5"/>
      <c r="C582" s="5"/>
      <c r="D582" s="5"/>
      <c r="E582" s="5"/>
      <c r="F582" s="5"/>
      <c r="G582" s="5"/>
      <c r="H582" s="5"/>
      <c r="I582" s="5"/>
      <c r="J582" s="5"/>
      <c r="K582" s="5"/>
      <c r="L582" s="699"/>
      <c r="M582" s="699"/>
      <c r="N582" s="5"/>
      <c r="O582" s="5"/>
      <c r="P582" s="699"/>
      <c r="Q582" s="699"/>
      <c r="R582" s="5"/>
      <c r="S582" s="5"/>
      <c r="T582" s="5"/>
      <c r="U582" s="5"/>
      <c r="V582" s="5"/>
      <c r="W582" s="5"/>
      <c r="X582" s="5"/>
      <c r="Y582" s="5"/>
      <c r="Z582" s="5"/>
      <c r="AA582" s="5"/>
      <c r="AB582" s="5"/>
      <c r="AC582" s="5"/>
      <c r="AD582" s="5"/>
      <c r="AE582" s="5"/>
    </row>
    <row r="583" spans="1:31">
      <c r="A583" s="185"/>
      <c r="B583" s="5"/>
      <c r="C583" s="5"/>
      <c r="D583" s="5"/>
      <c r="E583" s="5"/>
      <c r="F583" s="5"/>
      <c r="G583" s="5"/>
      <c r="H583" s="5"/>
      <c r="I583" s="5"/>
      <c r="J583" s="5"/>
      <c r="K583" s="5"/>
      <c r="L583" s="699"/>
      <c r="M583" s="699"/>
      <c r="N583" s="5"/>
      <c r="O583" s="5"/>
      <c r="P583" s="699"/>
      <c r="Q583" s="699"/>
      <c r="R583" s="5"/>
      <c r="S583" s="5"/>
      <c r="T583" s="5"/>
      <c r="U583" s="5"/>
      <c r="V583" s="5"/>
      <c r="W583" s="5"/>
      <c r="X583" s="5"/>
      <c r="Y583" s="5"/>
      <c r="Z583" s="5"/>
      <c r="AA583" s="5"/>
      <c r="AB583" s="5"/>
      <c r="AC583" s="5"/>
      <c r="AD583" s="5"/>
      <c r="AE583" s="5"/>
    </row>
    <row r="584" spans="1:31">
      <c r="A584" s="185"/>
      <c r="B584" s="5"/>
      <c r="C584" s="5"/>
      <c r="D584" s="5"/>
      <c r="E584" s="5"/>
      <c r="F584" s="5"/>
      <c r="G584" s="5"/>
      <c r="H584" s="5"/>
      <c r="I584" s="5"/>
      <c r="J584" s="5"/>
      <c r="K584" s="5"/>
      <c r="L584" s="699"/>
      <c r="M584" s="699"/>
      <c r="N584" s="5"/>
      <c r="O584" s="5"/>
      <c r="P584" s="699"/>
      <c r="Q584" s="699"/>
      <c r="R584" s="5"/>
      <c r="S584" s="5"/>
      <c r="T584" s="5"/>
      <c r="U584" s="5"/>
      <c r="V584" s="5"/>
      <c r="W584" s="5"/>
      <c r="X584" s="5"/>
      <c r="Y584" s="5"/>
      <c r="Z584" s="5"/>
      <c r="AA584" s="5"/>
      <c r="AB584" s="5"/>
      <c r="AC584" s="5"/>
      <c r="AD584" s="5"/>
      <c r="AE584" s="5"/>
    </row>
    <row r="585" spans="1:31">
      <c r="A585" s="185"/>
      <c r="B585" s="5"/>
      <c r="C585" s="5"/>
      <c r="D585" s="5"/>
      <c r="E585" s="5"/>
      <c r="F585" s="5"/>
      <c r="G585" s="5"/>
      <c r="H585" s="5"/>
      <c r="I585" s="5"/>
      <c r="J585" s="5"/>
      <c r="K585" s="5"/>
      <c r="L585" s="699"/>
      <c r="M585" s="699"/>
      <c r="N585" s="5"/>
      <c r="O585" s="5"/>
      <c r="P585" s="699"/>
      <c r="Q585" s="699"/>
      <c r="R585" s="5"/>
      <c r="S585" s="5"/>
      <c r="T585" s="5"/>
      <c r="U585" s="5"/>
      <c r="V585" s="5"/>
      <c r="W585" s="5"/>
      <c r="X585" s="5"/>
      <c r="Y585" s="5"/>
      <c r="Z585" s="5"/>
      <c r="AA585" s="5"/>
      <c r="AB585" s="5"/>
      <c r="AC585" s="5"/>
      <c r="AD585" s="5"/>
      <c r="AE585" s="5"/>
    </row>
    <row r="586" spans="1:31">
      <c r="A586" s="185"/>
      <c r="B586" s="5"/>
      <c r="C586" s="5"/>
      <c r="D586" s="5"/>
      <c r="E586" s="5"/>
      <c r="F586" s="5"/>
      <c r="G586" s="5"/>
      <c r="H586" s="5"/>
      <c r="I586" s="5"/>
      <c r="J586" s="5"/>
      <c r="K586" s="5"/>
      <c r="L586" s="699"/>
      <c r="M586" s="699"/>
      <c r="N586" s="5"/>
      <c r="O586" s="5"/>
      <c r="P586" s="699"/>
      <c r="Q586" s="699"/>
      <c r="R586" s="5"/>
      <c r="S586" s="5"/>
      <c r="T586" s="5"/>
      <c r="U586" s="5"/>
      <c r="V586" s="5"/>
      <c r="W586" s="5"/>
      <c r="X586" s="5"/>
      <c r="Y586" s="5"/>
      <c r="Z586" s="5"/>
      <c r="AA586" s="5"/>
      <c r="AB586" s="5"/>
      <c r="AC586" s="5"/>
      <c r="AD586" s="5"/>
      <c r="AE586" s="5"/>
    </row>
    <row r="587" spans="1:31">
      <c r="A587" s="185"/>
      <c r="B587" s="5"/>
      <c r="C587" s="5"/>
      <c r="D587" s="5"/>
      <c r="E587" s="5"/>
      <c r="F587" s="5"/>
      <c r="G587" s="5"/>
      <c r="H587" s="5"/>
      <c r="I587" s="5"/>
      <c r="J587" s="5"/>
      <c r="K587" s="5"/>
      <c r="L587" s="699"/>
      <c r="M587" s="699"/>
      <c r="N587" s="5"/>
      <c r="O587" s="5"/>
      <c r="P587" s="699"/>
      <c r="Q587" s="699"/>
      <c r="R587" s="5"/>
      <c r="S587" s="5"/>
      <c r="T587" s="5"/>
      <c r="U587" s="5"/>
      <c r="V587" s="5"/>
      <c r="W587" s="5"/>
      <c r="X587" s="5"/>
      <c r="Y587" s="5"/>
      <c r="Z587" s="5"/>
      <c r="AA587" s="5"/>
      <c r="AB587" s="5"/>
      <c r="AC587" s="5"/>
      <c r="AD587" s="5"/>
      <c r="AE587" s="5"/>
    </row>
    <row r="588" spans="1:31">
      <c r="A588" s="185"/>
      <c r="B588" s="5"/>
      <c r="C588" s="5"/>
      <c r="D588" s="5"/>
      <c r="E588" s="5"/>
      <c r="F588" s="5"/>
      <c r="G588" s="5"/>
      <c r="H588" s="5"/>
      <c r="I588" s="5"/>
      <c r="J588" s="5"/>
      <c r="K588" s="5"/>
      <c r="L588" s="699"/>
      <c r="M588" s="699"/>
      <c r="N588" s="5"/>
      <c r="O588" s="5"/>
      <c r="P588" s="699"/>
      <c r="Q588" s="699"/>
      <c r="R588" s="5"/>
      <c r="S588" s="5"/>
      <c r="T588" s="5"/>
      <c r="U588" s="5"/>
      <c r="V588" s="5"/>
      <c r="W588" s="5"/>
      <c r="X588" s="5"/>
      <c r="Y588" s="5"/>
      <c r="Z588" s="5"/>
      <c r="AA588" s="5"/>
      <c r="AB588" s="5"/>
      <c r="AC588" s="5"/>
      <c r="AD588" s="5"/>
      <c r="AE588" s="5"/>
    </row>
    <row r="589" spans="1:31">
      <c r="A589" s="185"/>
      <c r="B589" s="5"/>
      <c r="C589" s="5"/>
      <c r="D589" s="5"/>
      <c r="E589" s="5"/>
      <c r="F589" s="5"/>
      <c r="G589" s="5"/>
      <c r="H589" s="5"/>
      <c r="I589" s="5"/>
      <c r="J589" s="5"/>
      <c r="K589" s="5"/>
      <c r="L589" s="699"/>
      <c r="M589" s="699"/>
      <c r="N589" s="5"/>
      <c r="O589" s="5"/>
      <c r="P589" s="699"/>
      <c r="Q589" s="699"/>
      <c r="R589" s="5"/>
      <c r="S589" s="5"/>
      <c r="T589" s="5"/>
      <c r="U589" s="5"/>
      <c r="V589" s="5"/>
      <c r="W589" s="5"/>
      <c r="X589" s="5"/>
      <c r="Y589" s="5"/>
      <c r="Z589" s="5"/>
      <c r="AA589" s="5"/>
      <c r="AB589" s="5"/>
      <c r="AC589" s="5"/>
      <c r="AD589" s="5"/>
      <c r="AE589" s="5"/>
    </row>
    <row r="590" spans="1:31">
      <c r="A590" s="185"/>
      <c r="B590" s="5"/>
      <c r="C590" s="5"/>
      <c r="D590" s="5"/>
      <c r="E590" s="5"/>
      <c r="F590" s="5"/>
      <c r="G590" s="5"/>
      <c r="H590" s="5"/>
      <c r="I590" s="5"/>
      <c r="J590" s="5"/>
      <c r="K590" s="5"/>
      <c r="L590" s="699"/>
      <c r="M590" s="699"/>
      <c r="N590" s="5"/>
      <c r="O590" s="5"/>
      <c r="P590" s="699"/>
      <c r="Q590" s="699"/>
      <c r="R590" s="5"/>
      <c r="S590" s="5"/>
      <c r="T590" s="5"/>
      <c r="U590" s="5"/>
      <c r="V590" s="5"/>
      <c r="W590" s="5"/>
      <c r="X590" s="5"/>
      <c r="Y590" s="5"/>
      <c r="Z590" s="5"/>
      <c r="AA590" s="5"/>
      <c r="AB590" s="5"/>
      <c r="AC590" s="5"/>
      <c r="AD590" s="5"/>
      <c r="AE590" s="5"/>
    </row>
    <row r="591" spans="1:31">
      <c r="A591" s="185"/>
      <c r="B591" s="5"/>
      <c r="C591" s="5"/>
      <c r="D591" s="5"/>
      <c r="E591" s="5"/>
      <c r="F591" s="5"/>
      <c r="G591" s="5"/>
      <c r="H591" s="5"/>
      <c r="I591" s="5"/>
      <c r="J591" s="5"/>
      <c r="K591" s="5"/>
      <c r="L591" s="699"/>
      <c r="M591" s="699"/>
      <c r="N591" s="5"/>
      <c r="O591" s="5"/>
      <c r="P591" s="699"/>
      <c r="Q591" s="699"/>
      <c r="R591" s="5"/>
      <c r="S591" s="5"/>
      <c r="T591" s="5"/>
      <c r="U591" s="5"/>
      <c r="V591" s="5"/>
      <c r="W591" s="5"/>
      <c r="X591" s="5"/>
      <c r="Y591" s="5"/>
      <c r="Z591" s="5"/>
      <c r="AA591" s="5"/>
      <c r="AB591" s="5"/>
      <c r="AC591" s="5"/>
      <c r="AD591" s="5"/>
      <c r="AE591" s="5"/>
    </row>
    <row r="592" spans="1:31">
      <c r="A592" s="185"/>
      <c r="B592" s="5"/>
      <c r="C592" s="5"/>
      <c r="D592" s="5"/>
      <c r="E592" s="5"/>
      <c r="F592" s="5"/>
      <c r="G592" s="5"/>
      <c r="H592" s="5"/>
      <c r="I592" s="5"/>
      <c r="J592" s="5"/>
      <c r="K592" s="5"/>
      <c r="L592" s="699"/>
      <c r="M592" s="699"/>
      <c r="N592" s="5"/>
      <c r="O592" s="5"/>
      <c r="P592" s="699"/>
      <c r="Q592" s="699"/>
      <c r="R592" s="5"/>
      <c r="S592" s="5"/>
      <c r="T592" s="5"/>
      <c r="U592" s="5"/>
      <c r="V592" s="5"/>
      <c r="W592" s="5"/>
      <c r="X592" s="5"/>
      <c r="Y592" s="5"/>
      <c r="Z592" s="5"/>
      <c r="AA592" s="5"/>
      <c r="AB592" s="5"/>
      <c r="AC592" s="5"/>
      <c r="AD592" s="5"/>
      <c r="AE592" s="5"/>
    </row>
    <row r="593" spans="1:31">
      <c r="A593" s="185"/>
      <c r="B593" s="5"/>
      <c r="C593" s="5"/>
      <c r="D593" s="5"/>
      <c r="E593" s="5"/>
      <c r="F593" s="5"/>
      <c r="G593" s="5"/>
      <c r="H593" s="5"/>
      <c r="I593" s="5"/>
      <c r="J593" s="5"/>
      <c r="K593" s="5"/>
      <c r="L593" s="699"/>
      <c r="M593" s="699"/>
      <c r="N593" s="5"/>
      <c r="O593" s="5"/>
      <c r="P593" s="699"/>
      <c r="Q593" s="699"/>
      <c r="R593" s="5"/>
      <c r="S593" s="5"/>
      <c r="T593" s="5"/>
      <c r="U593" s="5"/>
      <c r="V593" s="5"/>
      <c r="W593" s="5"/>
      <c r="X593" s="5"/>
      <c r="Y593" s="5"/>
      <c r="Z593" s="5"/>
      <c r="AA593" s="5"/>
      <c r="AB593" s="5"/>
      <c r="AC593" s="5"/>
      <c r="AD593" s="5"/>
      <c r="AE593" s="5"/>
    </row>
    <row r="594" spans="1:31">
      <c r="A594" s="185"/>
      <c r="B594" s="5"/>
      <c r="C594" s="5"/>
      <c r="D594" s="5"/>
      <c r="E594" s="5"/>
      <c r="F594" s="5"/>
      <c r="G594" s="5"/>
      <c r="H594" s="5"/>
      <c r="I594" s="5"/>
      <c r="J594" s="5"/>
      <c r="K594" s="5"/>
      <c r="L594" s="699"/>
      <c r="M594" s="699"/>
      <c r="N594" s="5"/>
      <c r="O594" s="5"/>
      <c r="P594" s="699"/>
      <c r="Q594" s="699"/>
      <c r="R594" s="5"/>
      <c r="S594" s="5"/>
      <c r="T594" s="5"/>
      <c r="U594" s="5"/>
      <c r="V594" s="5"/>
      <c r="W594" s="5"/>
      <c r="X594" s="5"/>
      <c r="Y594" s="5"/>
      <c r="Z594" s="5"/>
      <c r="AA594" s="5"/>
      <c r="AB594" s="5"/>
      <c r="AC594" s="5"/>
      <c r="AD594" s="5"/>
      <c r="AE594" s="5"/>
    </row>
    <row r="595" spans="1:31">
      <c r="A595" s="185"/>
      <c r="B595" s="5"/>
      <c r="C595" s="5"/>
      <c r="D595" s="5"/>
      <c r="E595" s="5"/>
      <c r="F595" s="5"/>
      <c r="G595" s="5"/>
      <c r="H595" s="5"/>
      <c r="I595" s="5"/>
      <c r="J595" s="5"/>
      <c r="K595" s="5"/>
      <c r="L595" s="699"/>
      <c r="M595" s="699"/>
      <c r="N595" s="5"/>
      <c r="O595" s="5"/>
      <c r="P595" s="699"/>
      <c r="Q595" s="699"/>
      <c r="R595" s="5"/>
      <c r="S595" s="5"/>
      <c r="T595" s="5"/>
      <c r="U595" s="5"/>
      <c r="V595" s="5"/>
      <c r="W595" s="5"/>
      <c r="X595" s="5"/>
      <c r="Y595" s="5"/>
      <c r="Z595" s="5"/>
      <c r="AA595" s="5"/>
      <c r="AB595" s="5"/>
      <c r="AC595" s="5"/>
      <c r="AD595" s="5"/>
      <c r="AE595" s="5"/>
    </row>
    <row r="596" spans="1:31">
      <c r="A596" s="185"/>
      <c r="B596" s="5"/>
      <c r="C596" s="5"/>
      <c r="D596" s="5"/>
      <c r="E596" s="5"/>
      <c r="F596" s="5"/>
      <c r="G596" s="5"/>
      <c r="H596" s="5"/>
      <c r="I596" s="5"/>
      <c r="J596" s="5"/>
      <c r="K596" s="5"/>
      <c r="L596" s="699"/>
      <c r="M596" s="699"/>
      <c r="N596" s="5"/>
      <c r="O596" s="5"/>
      <c r="P596" s="699"/>
      <c r="Q596" s="699"/>
      <c r="R596" s="5"/>
      <c r="S596" s="5"/>
      <c r="T596" s="5"/>
      <c r="U596" s="5"/>
      <c r="V596" s="5"/>
      <c r="W596" s="5"/>
      <c r="X596" s="5"/>
      <c r="Y596" s="5"/>
      <c r="Z596" s="5"/>
      <c r="AA596" s="5"/>
      <c r="AB596" s="5"/>
      <c r="AC596" s="5"/>
      <c r="AD596" s="5"/>
      <c r="AE596" s="5"/>
    </row>
    <row r="597" spans="1:31">
      <c r="A597" s="185"/>
      <c r="B597" s="5"/>
      <c r="C597" s="5"/>
      <c r="D597" s="5"/>
      <c r="E597" s="5"/>
      <c r="F597" s="5"/>
      <c r="G597" s="5"/>
      <c r="H597" s="5"/>
      <c r="I597" s="5"/>
      <c r="J597" s="5"/>
      <c r="K597" s="5"/>
      <c r="L597" s="699"/>
      <c r="M597" s="699"/>
      <c r="N597" s="5"/>
      <c r="O597" s="5"/>
      <c r="P597" s="699"/>
      <c r="Q597" s="699"/>
      <c r="R597" s="5"/>
      <c r="S597" s="5"/>
      <c r="T597" s="5"/>
      <c r="U597" s="5"/>
      <c r="V597" s="5"/>
      <c r="W597" s="5"/>
      <c r="X597" s="5"/>
      <c r="Y597" s="5"/>
      <c r="Z597" s="5"/>
      <c r="AA597" s="5"/>
      <c r="AB597" s="5"/>
      <c r="AC597" s="5"/>
      <c r="AD597" s="5"/>
      <c r="AE597" s="5"/>
    </row>
    <row r="598" spans="1:31">
      <c r="A598" s="185"/>
      <c r="B598" s="5"/>
      <c r="C598" s="5"/>
      <c r="D598" s="5"/>
      <c r="E598" s="5"/>
      <c r="F598" s="5"/>
      <c r="G598" s="5"/>
      <c r="H598" s="5"/>
      <c r="I598" s="5"/>
      <c r="J598" s="5"/>
      <c r="K598" s="5"/>
      <c r="L598" s="699"/>
      <c r="M598" s="699"/>
      <c r="N598" s="5"/>
      <c r="O598" s="5"/>
      <c r="P598" s="699"/>
      <c r="Q598" s="699"/>
      <c r="R598" s="5"/>
      <c r="S598" s="5"/>
      <c r="T598" s="5"/>
      <c r="U598" s="5"/>
      <c r="V598" s="5"/>
      <c r="W598" s="5"/>
      <c r="X598" s="5"/>
      <c r="Y598" s="5"/>
      <c r="Z598" s="5"/>
      <c r="AA598" s="5"/>
      <c r="AB598" s="5"/>
      <c r="AC598" s="5"/>
      <c r="AD598" s="5"/>
      <c r="AE598" s="5"/>
    </row>
    <row r="599" spans="1:31">
      <c r="A599" s="185"/>
      <c r="B599" s="5"/>
      <c r="C599" s="5"/>
      <c r="D599" s="5"/>
      <c r="E599" s="5"/>
      <c r="F599" s="5"/>
      <c r="G599" s="5"/>
      <c r="H599" s="5"/>
      <c r="I599" s="5"/>
      <c r="J599" s="5"/>
      <c r="K599" s="5"/>
      <c r="L599" s="699"/>
      <c r="M599" s="699"/>
      <c r="N599" s="5"/>
      <c r="O599" s="5"/>
      <c r="P599" s="699"/>
      <c r="Q599" s="699"/>
      <c r="R599" s="5"/>
      <c r="S599" s="5"/>
      <c r="T599" s="5"/>
      <c r="U599" s="5"/>
      <c r="V599" s="5"/>
      <c r="W599" s="5"/>
      <c r="X599" s="5"/>
      <c r="Y599" s="5"/>
      <c r="Z599" s="5"/>
      <c r="AA599" s="5"/>
      <c r="AB599" s="5"/>
      <c r="AC599" s="5"/>
      <c r="AD599" s="5"/>
      <c r="AE599" s="5"/>
    </row>
    <row r="600" spans="1:31">
      <c r="A600" s="185"/>
      <c r="B600" s="5"/>
      <c r="C600" s="5"/>
      <c r="D600" s="5"/>
      <c r="E600" s="5"/>
      <c r="F600" s="5"/>
      <c r="G600" s="5"/>
      <c r="H600" s="5"/>
      <c r="I600" s="5"/>
      <c r="J600" s="5"/>
      <c r="K600" s="5"/>
      <c r="L600" s="699"/>
      <c r="M600" s="699"/>
      <c r="N600" s="5"/>
      <c r="O600" s="5"/>
      <c r="P600" s="699"/>
      <c r="Q600" s="699"/>
      <c r="R600" s="5"/>
      <c r="S600" s="5"/>
      <c r="T600" s="5"/>
      <c r="U600" s="5"/>
      <c r="V600" s="5"/>
      <c r="W600" s="5"/>
      <c r="X600" s="5"/>
      <c r="Y600" s="5"/>
      <c r="Z600" s="5"/>
      <c r="AA600" s="5"/>
      <c r="AB600" s="5"/>
      <c r="AC600" s="5"/>
      <c r="AD600" s="5"/>
      <c r="AE600" s="5"/>
    </row>
    <row r="601" spans="1:31">
      <c r="A601" s="185"/>
      <c r="B601" s="5"/>
      <c r="C601" s="5"/>
      <c r="D601" s="5"/>
      <c r="E601" s="5"/>
      <c r="F601" s="5"/>
      <c r="G601" s="5"/>
      <c r="H601" s="5"/>
      <c r="I601" s="5"/>
      <c r="J601" s="5"/>
      <c r="K601" s="5"/>
      <c r="L601" s="699"/>
      <c r="M601" s="699"/>
      <c r="N601" s="5"/>
      <c r="O601" s="5"/>
      <c r="P601" s="699"/>
      <c r="Q601" s="699"/>
      <c r="R601" s="5"/>
      <c r="S601" s="5"/>
      <c r="T601" s="5"/>
      <c r="U601" s="5"/>
      <c r="V601" s="5"/>
      <c r="W601" s="5"/>
      <c r="X601" s="5"/>
      <c r="Y601" s="5"/>
      <c r="Z601" s="5"/>
      <c r="AA601" s="5"/>
      <c r="AB601" s="5"/>
      <c r="AC601" s="5"/>
      <c r="AD601" s="5"/>
      <c r="AE601" s="5"/>
    </row>
    <row r="602" spans="1:31">
      <c r="A602" s="185"/>
      <c r="B602" s="5"/>
      <c r="C602" s="5"/>
      <c r="D602" s="5"/>
      <c r="E602" s="5"/>
      <c r="F602" s="5"/>
      <c r="G602" s="5"/>
      <c r="H602" s="5"/>
      <c r="I602" s="5"/>
      <c r="J602" s="5"/>
      <c r="K602" s="5"/>
      <c r="L602" s="699"/>
      <c r="M602" s="699"/>
      <c r="N602" s="5"/>
      <c r="O602" s="5"/>
      <c r="P602" s="699"/>
      <c r="Q602" s="699"/>
      <c r="R602" s="5"/>
      <c r="S602" s="5"/>
      <c r="T602" s="5"/>
      <c r="U602" s="5"/>
      <c r="V602" s="5"/>
      <c r="W602" s="5"/>
      <c r="X602" s="5"/>
      <c r="Y602" s="5"/>
      <c r="Z602" s="5"/>
      <c r="AA602" s="5"/>
      <c r="AB602" s="5"/>
      <c r="AC602" s="5"/>
      <c r="AD602" s="5"/>
      <c r="AE602" s="5"/>
    </row>
    <row r="603" spans="1:31">
      <c r="A603" s="185"/>
      <c r="B603" s="5"/>
      <c r="C603" s="5"/>
      <c r="D603" s="5"/>
      <c r="E603" s="5"/>
      <c r="F603" s="5"/>
      <c r="G603" s="5"/>
      <c r="H603" s="5"/>
      <c r="I603" s="5"/>
      <c r="J603" s="5"/>
      <c r="K603" s="5"/>
      <c r="L603" s="699"/>
      <c r="M603" s="699"/>
      <c r="N603" s="5"/>
      <c r="O603" s="5"/>
      <c r="P603" s="699"/>
      <c r="Q603" s="699"/>
      <c r="R603" s="5"/>
      <c r="S603" s="5"/>
      <c r="T603" s="5"/>
      <c r="U603" s="5"/>
      <c r="V603" s="5"/>
      <c r="W603" s="5"/>
      <c r="X603" s="5"/>
      <c r="Y603" s="5"/>
      <c r="Z603" s="5"/>
      <c r="AA603" s="5"/>
      <c r="AB603" s="5"/>
      <c r="AC603" s="5"/>
      <c r="AD603" s="5"/>
      <c r="AE603" s="5"/>
    </row>
    <row r="604" spans="1:31">
      <c r="A604" s="185"/>
      <c r="B604" s="5"/>
      <c r="C604" s="5"/>
      <c r="D604" s="5"/>
      <c r="E604" s="5"/>
      <c r="F604" s="5"/>
      <c r="G604" s="5"/>
      <c r="H604" s="5"/>
      <c r="I604" s="5"/>
      <c r="J604" s="5"/>
      <c r="K604" s="5"/>
      <c r="L604" s="699"/>
      <c r="M604" s="699"/>
      <c r="N604" s="5"/>
      <c r="O604" s="5"/>
      <c r="P604" s="699"/>
      <c r="Q604" s="699"/>
      <c r="R604" s="5"/>
      <c r="S604" s="5"/>
      <c r="T604" s="5"/>
      <c r="U604" s="5"/>
      <c r="V604" s="5"/>
      <c r="W604" s="5"/>
      <c r="X604" s="5"/>
      <c r="Y604" s="5"/>
      <c r="Z604" s="5"/>
      <c r="AA604" s="5"/>
      <c r="AB604" s="5"/>
      <c r="AC604" s="5"/>
      <c r="AD604" s="5"/>
      <c r="AE604" s="5"/>
    </row>
    <row r="605" spans="1:31">
      <c r="A605" s="185"/>
      <c r="B605" s="5"/>
      <c r="C605" s="5"/>
      <c r="D605" s="5"/>
      <c r="E605" s="5"/>
      <c r="F605" s="5"/>
      <c r="G605" s="5"/>
      <c r="H605" s="5"/>
      <c r="I605" s="5"/>
      <c r="J605" s="5"/>
      <c r="K605" s="5"/>
      <c r="L605" s="699"/>
      <c r="M605" s="699"/>
      <c r="N605" s="5"/>
      <c r="O605" s="5"/>
      <c r="P605" s="699"/>
      <c r="Q605" s="699"/>
      <c r="R605" s="5"/>
      <c r="S605" s="5"/>
      <c r="T605" s="5"/>
      <c r="U605" s="5"/>
      <c r="V605" s="5"/>
      <c r="W605" s="5"/>
      <c r="X605" s="5"/>
      <c r="Y605" s="5"/>
      <c r="Z605" s="5"/>
      <c r="AA605" s="5"/>
      <c r="AB605" s="5"/>
      <c r="AC605" s="5"/>
      <c r="AD605" s="5"/>
      <c r="AE605" s="5"/>
    </row>
    <row r="606" spans="1:31">
      <c r="A606" s="185"/>
      <c r="B606" s="5"/>
      <c r="C606" s="5"/>
      <c r="D606" s="5"/>
      <c r="E606" s="5"/>
      <c r="F606" s="5"/>
      <c r="G606" s="5"/>
      <c r="H606" s="5"/>
      <c r="I606" s="5"/>
      <c r="J606" s="5"/>
      <c r="K606" s="5"/>
      <c r="L606" s="699"/>
      <c r="M606" s="699"/>
      <c r="N606" s="5"/>
      <c r="O606" s="5"/>
      <c r="P606" s="699"/>
      <c r="Q606" s="699"/>
      <c r="R606" s="5"/>
      <c r="S606" s="5"/>
      <c r="T606" s="5"/>
      <c r="U606" s="5"/>
      <c r="V606" s="5"/>
      <c r="W606" s="5"/>
      <c r="X606" s="5"/>
      <c r="Y606" s="5"/>
      <c r="Z606" s="5"/>
      <c r="AA606" s="5"/>
      <c r="AB606" s="5"/>
      <c r="AC606" s="5"/>
      <c r="AD606" s="5"/>
      <c r="AE606" s="5"/>
    </row>
    <row r="607" spans="1:31">
      <c r="A607" s="185"/>
      <c r="B607" s="5"/>
      <c r="C607" s="5"/>
      <c r="D607" s="5"/>
      <c r="E607" s="5"/>
      <c r="F607" s="5"/>
      <c r="G607" s="5"/>
      <c r="H607" s="5"/>
      <c r="I607" s="5"/>
      <c r="J607" s="5"/>
      <c r="K607" s="5"/>
      <c r="L607" s="699"/>
      <c r="M607" s="699"/>
      <c r="N607" s="5"/>
      <c r="O607" s="5"/>
      <c r="P607" s="699"/>
      <c r="Q607" s="699"/>
      <c r="R607" s="5"/>
      <c r="S607" s="5"/>
      <c r="T607" s="5"/>
      <c r="U607" s="5"/>
      <c r="V607" s="5"/>
      <c r="W607" s="5"/>
      <c r="X607" s="5"/>
      <c r="Y607" s="5"/>
      <c r="Z607" s="5"/>
      <c r="AA607" s="5"/>
      <c r="AB607" s="5"/>
      <c r="AC607" s="5"/>
      <c r="AD607" s="5"/>
      <c r="AE607" s="5"/>
    </row>
    <row r="608" spans="1:31">
      <c r="A608" s="185"/>
      <c r="B608" s="5"/>
      <c r="C608" s="5"/>
      <c r="D608" s="5"/>
      <c r="E608" s="5"/>
      <c r="F608" s="5"/>
      <c r="G608" s="5"/>
      <c r="H608" s="5"/>
      <c r="I608" s="5"/>
      <c r="J608" s="5"/>
      <c r="K608" s="5"/>
      <c r="L608" s="699"/>
      <c r="M608" s="699"/>
      <c r="N608" s="5"/>
      <c r="O608" s="5"/>
      <c r="P608" s="699"/>
      <c r="Q608" s="699"/>
      <c r="R608" s="5"/>
      <c r="S608" s="5"/>
      <c r="T608" s="5"/>
      <c r="U608" s="5"/>
      <c r="V608" s="5"/>
      <c r="W608" s="5"/>
      <c r="X608" s="5"/>
      <c r="Y608" s="5"/>
      <c r="Z608" s="5"/>
      <c r="AA608" s="5"/>
      <c r="AB608" s="5"/>
      <c r="AC608" s="5"/>
      <c r="AD608" s="5"/>
      <c r="AE608" s="5"/>
    </row>
    <row r="609" spans="1:31">
      <c r="A609" s="185"/>
      <c r="B609" s="5"/>
      <c r="C609" s="5"/>
      <c r="D609" s="5"/>
      <c r="E609" s="5"/>
      <c r="F609" s="5"/>
      <c r="G609" s="5"/>
      <c r="H609" s="5"/>
      <c r="I609" s="5"/>
      <c r="J609" s="5"/>
      <c r="K609" s="5"/>
      <c r="L609" s="699"/>
      <c r="M609" s="699"/>
      <c r="N609" s="5"/>
      <c r="O609" s="5"/>
      <c r="P609" s="699"/>
      <c r="Q609" s="699"/>
      <c r="R609" s="5"/>
      <c r="S609" s="5"/>
      <c r="T609" s="5"/>
      <c r="U609" s="5"/>
      <c r="V609" s="5"/>
      <c r="W609" s="5"/>
      <c r="X609" s="5"/>
      <c r="Y609" s="5"/>
      <c r="Z609" s="5"/>
      <c r="AA609" s="5"/>
      <c r="AB609" s="5"/>
      <c r="AC609" s="5"/>
      <c r="AD609" s="5"/>
      <c r="AE609" s="5"/>
    </row>
    <row r="610" spans="1:31">
      <c r="A610" s="185"/>
      <c r="B610" s="5"/>
      <c r="C610" s="5"/>
      <c r="D610" s="5"/>
      <c r="E610" s="5"/>
      <c r="F610" s="5"/>
      <c r="G610" s="5"/>
      <c r="H610" s="5"/>
      <c r="I610" s="5"/>
      <c r="J610" s="5"/>
      <c r="K610" s="5"/>
      <c r="L610" s="699"/>
      <c r="M610" s="699"/>
      <c r="N610" s="5"/>
      <c r="O610" s="5"/>
      <c r="P610" s="699"/>
      <c r="Q610" s="699"/>
      <c r="R610" s="5"/>
      <c r="S610" s="5"/>
      <c r="T610" s="5"/>
      <c r="U610" s="5"/>
      <c r="V610" s="5"/>
      <c r="W610" s="5"/>
      <c r="X610" s="5"/>
      <c r="Y610" s="5"/>
      <c r="Z610" s="5"/>
      <c r="AA610" s="5"/>
      <c r="AB610" s="5"/>
      <c r="AC610" s="5"/>
      <c r="AD610" s="5"/>
      <c r="AE610" s="5"/>
    </row>
    <row r="611" spans="1:31">
      <c r="A611" s="185"/>
      <c r="B611" s="5"/>
      <c r="C611" s="5"/>
      <c r="D611" s="5"/>
      <c r="E611" s="5"/>
      <c r="F611" s="5"/>
      <c r="G611" s="5"/>
      <c r="H611" s="5"/>
      <c r="I611" s="5"/>
      <c r="J611" s="5"/>
      <c r="K611" s="5"/>
      <c r="L611" s="699"/>
      <c r="M611" s="699"/>
      <c r="N611" s="5"/>
      <c r="O611" s="5"/>
      <c r="P611" s="699"/>
      <c r="Q611" s="699"/>
      <c r="R611" s="5"/>
      <c r="S611" s="5"/>
      <c r="T611" s="5"/>
      <c r="U611" s="5"/>
      <c r="V611" s="5"/>
      <c r="W611" s="5"/>
      <c r="X611" s="5"/>
      <c r="Y611" s="5"/>
      <c r="Z611" s="5"/>
      <c r="AA611" s="5"/>
      <c r="AB611" s="5"/>
      <c r="AC611" s="5"/>
      <c r="AD611" s="5"/>
      <c r="AE611" s="5"/>
    </row>
    <row r="612" spans="1:31">
      <c r="A612" s="185"/>
      <c r="B612" s="5"/>
      <c r="C612" s="5"/>
      <c r="D612" s="5"/>
      <c r="E612" s="5"/>
      <c r="F612" s="5"/>
      <c r="G612" s="5"/>
      <c r="H612" s="5"/>
      <c r="I612" s="5"/>
      <c r="J612" s="5"/>
      <c r="K612" s="5"/>
      <c r="L612" s="699"/>
      <c r="M612" s="699"/>
      <c r="N612" s="5"/>
      <c r="O612" s="5"/>
      <c r="P612" s="699"/>
      <c r="Q612" s="699"/>
      <c r="R612" s="5"/>
      <c r="S612" s="5"/>
      <c r="T612" s="5"/>
      <c r="U612" s="5"/>
      <c r="V612" s="5"/>
      <c r="W612" s="5"/>
      <c r="X612" s="5"/>
      <c r="Y612" s="5"/>
      <c r="Z612" s="5"/>
      <c r="AA612" s="5"/>
      <c r="AB612" s="5"/>
      <c r="AC612" s="5"/>
      <c r="AD612" s="5"/>
      <c r="AE612" s="5"/>
    </row>
    <row r="613" spans="1:31">
      <c r="A613" s="185"/>
      <c r="B613" s="5"/>
      <c r="C613" s="5"/>
      <c r="D613" s="5"/>
      <c r="E613" s="5"/>
      <c r="F613" s="5"/>
      <c r="G613" s="5"/>
      <c r="H613" s="5"/>
      <c r="I613" s="5"/>
      <c r="J613" s="5"/>
      <c r="K613" s="5"/>
      <c r="L613" s="699"/>
      <c r="M613" s="699"/>
      <c r="N613" s="5"/>
      <c r="O613" s="5"/>
      <c r="P613" s="699"/>
      <c r="Q613" s="699"/>
      <c r="R613" s="5"/>
      <c r="S613" s="5"/>
      <c r="T613" s="5"/>
      <c r="U613" s="5"/>
      <c r="V613" s="5"/>
      <c r="W613" s="5"/>
      <c r="X613" s="5"/>
      <c r="Y613" s="5"/>
      <c r="Z613" s="5"/>
      <c r="AA613" s="5"/>
      <c r="AB613" s="5"/>
      <c r="AC613" s="5"/>
      <c r="AD613" s="5"/>
      <c r="AE613" s="5"/>
    </row>
    <row r="614" spans="1:31">
      <c r="A614" s="185"/>
      <c r="B614" s="5"/>
      <c r="C614" s="5"/>
      <c r="D614" s="5"/>
      <c r="E614" s="5"/>
      <c r="F614" s="5"/>
      <c r="G614" s="5"/>
      <c r="H614" s="5"/>
      <c r="I614" s="5"/>
      <c r="J614" s="5"/>
      <c r="K614" s="5"/>
      <c r="L614" s="699"/>
      <c r="M614" s="699"/>
      <c r="N614" s="5"/>
      <c r="O614" s="5"/>
      <c r="P614" s="699"/>
      <c r="Q614" s="699"/>
      <c r="R614" s="5"/>
      <c r="S614" s="5"/>
      <c r="T614" s="5"/>
      <c r="U614" s="5"/>
      <c r="V614" s="5"/>
      <c r="W614" s="5"/>
      <c r="X614" s="5"/>
      <c r="Y614" s="5"/>
      <c r="Z614" s="5"/>
      <c r="AA614" s="5"/>
      <c r="AB614" s="5"/>
      <c r="AC614" s="5"/>
      <c r="AD614" s="5"/>
      <c r="AE614" s="5"/>
    </row>
    <row r="615" spans="1:31">
      <c r="A615" s="185"/>
      <c r="B615" s="5"/>
      <c r="C615" s="5"/>
      <c r="D615" s="5"/>
      <c r="E615" s="5"/>
      <c r="F615" s="5"/>
      <c r="G615" s="5"/>
      <c r="H615" s="5"/>
      <c r="I615" s="5"/>
      <c r="J615" s="5"/>
      <c r="K615" s="5"/>
      <c r="L615" s="699"/>
      <c r="M615" s="699"/>
      <c r="N615" s="5"/>
      <c r="O615" s="5"/>
      <c r="P615" s="699"/>
      <c r="Q615" s="699"/>
      <c r="R615" s="5"/>
      <c r="S615" s="5"/>
      <c r="T615" s="5"/>
      <c r="U615" s="5"/>
      <c r="V615" s="5"/>
      <c r="W615" s="5"/>
      <c r="X615" s="5"/>
      <c r="Y615" s="5"/>
      <c r="Z615" s="5"/>
      <c r="AA615" s="5"/>
      <c r="AB615" s="5"/>
      <c r="AC615" s="5"/>
      <c r="AD615" s="5"/>
      <c r="AE615" s="5"/>
    </row>
    <row r="616" spans="1:31">
      <c r="A616" s="185"/>
      <c r="B616" s="5"/>
      <c r="C616" s="5"/>
      <c r="D616" s="5"/>
      <c r="E616" s="5"/>
      <c r="F616" s="5"/>
      <c r="G616" s="5"/>
      <c r="H616" s="5"/>
      <c r="I616" s="5"/>
      <c r="J616" s="5"/>
      <c r="K616" s="5"/>
      <c r="L616" s="699"/>
      <c r="M616" s="699"/>
      <c r="N616" s="5"/>
      <c r="O616" s="5"/>
      <c r="P616" s="699"/>
      <c r="Q616" s="699"/>
      <c r="R616" s="5"/>
      <c r="S616" s="5"/>
      <c r="T616" s="5"/>
      <c r="U616" s="5"/>
      <c r="V616" s="5"/>
      <c r="W616" s="5"/>
      <c r="X616" s="5"/>
      <c r="Y616" s="5"/>
      <c r="Z616" s="5"/>
      <c r="AA616" s="5"/>
      <c r="AB616" s="5"/>
      <c r="AC616" s="5"/>
      <c r="AD616" s="5"/>
      <c r="AE616" s="5"/>
    </row>
    <row r="617" spans="1:31">
      <c r="A617" s="185"/>
      <c r="B617" s="5"/>
      <c r="C617" s="5"/>
      <c r="D617" s="5"/>
      <c r="E617" s="5"/>
      <c r="F617" s="5"/>
      <c r="G617" s="5"/>
      <c r="H617" s="5"/>
      <c r="I617" s="5"/>
      <c r="J617" s="5"/>
      <c r="K617" s="5"/>
      <c r="L617" s="699"/>
      <c r="M617" s="699"/>
      <c r="N617" s="5"/>
      <c r="O617" s="5"/>
      <c r="P617" s="699"/>
      <c r="Q617" s="699"/>
      <c r="R617" s="5"/>
      <c r="S617" s="5"/>
      <c r="T617" s="5"/>
      <c r="U617" s="5"/>
      <c r="V617" s="5"/>
      <c r="W617" s="5"/>
      <c r="X617" s="5"/>
      <c r="Y617" s="5"/>
      <c r="Z617" s="5"/>
      <c r="AA617" s="5"/>
      <c r="AB617" s="5"/>
      <c r="AC617" s="5"/>
      <c r="AD617" s="5"/>
      <c r="AE617" s="5"/>
    </row>
    <row r="618" spans="1:31">
      <c r="A618" s="185"/>
      <c r="B618" s="5"/>
      <c r="C618" s="5"/>
      <c r="D618" s="5"/>
      <c r="E618" s="5"/>
      <c r="F618" s="5"/>
      <c r="G618" s="5"/>
      <c r="H618" s="5"/>
      <c r="I618" s="5"/>
      <c r="J618" s="5"/>
      <c r="K618" s="5"/>
      <c r="L618" s="699"/>
      <c r="M618" s="699"/>
      <c r="N618" s="5"/>
      <c r="O618" s="5"/>
      <c r="P618" s="699"/>
      <c r="Q618" s="699"/>
      <c r="R618" s="5"/>
      <c r="S618" s="5"/>
      <c r="T618" s="5"/>
      <c r="U618" s="5"/>
      <c r="V618" s="5"/>
      <c r="W618" s="5"/>
      <c r="X618" s="5"/>
      <c r="Y618" s="5"/>
      <c r="Z618" s="5"/>
      <c r="AA618" s="5"/>
      <c r="AB618" s="5"/>
      <c r="AC618" s="5"/>
      <c r="AD618" s="5"/>
      <c r="AE618" s="5"/>
    </row>
    <row r="619" spans="1:31">
      <c r="A619" s="185"/>
      <c r="B619" s="5"/>
      <c r="C619" s="5"/>
      <c r="D619" s="5"/>
      <c r="E619" s="5"/>
      <c r="F619" s="5"/>
      <c r="G619" s="5"/>
      <c r="H619" s="5"/>
      <c r="I619" s="5"/>
      <c r="J619" s="5"/>
      <c r="K619" s="5"/>
      <c r="L619" s="699"/>
      <c r="M619" s="699"/>
      <c r="N619" s="5"/>
      <c r="O619" s="5"/>
      <c r="P619" s="699"/>
      <c r="Q619" s="699"/>
      <c r="R619" s="5"/>
      <c r="S619" s="5"/>
      <c r="T619" s="5"/>
      <c r="U619" s="5"/>
      <c r="V619" s="5"/>
      <c r="W619" s="5"/>
      <c r="X619" s="5"/>
      <c r="Y619" s="5"/>
      <c r="Z619" s="5"/>
      <c r="AA619" s="5"/>
      <c r="AB619" s="5"/>
      <c r="AC619" s="5"/>
      <c r="AD619" s="5"/>
      <c r="AE619" s="5"/>
    </row>
    <row r="620" spans="1:31">
      <c r="A620" s="185"/>
      <c r="B620" s="5"/>
      <c r="C620" s="5"/>
      <c r="D620" s="5"/>
      <c r="E620" s="5"/>
      <c r="F620" s="5"/>
      <c r="G620" s="5"/>
      <c r="H620" s="5"/>
      <c r="I620" s="5"/>
      <c r="J620" s="5"/>
      <c r="K620" s="5"/>
      <c r="L620" s="699"/>
      <c r="M620" s="699"/>
      <c r="N620" s="5"/>
      <c r="O620" s="5"/>
      <c r="P620" s="699"/>
      <c r="Q620" s="699"/>
      <c r="R620" s="5"/>
      <c r="S620" s="5"/>
      <c r="T620" s="5"/>
      <c r="U620" s="5"/>
      <c r="V620" s="5"/>
      <c r="W620" s="5"/>
      <c r="X620" s="5"/>
      <c r="Y620" s="5"/>
      <c r="Z620" s="5"/>
      <c r="AA620" s="5"/>
      <c r="AB620" s="5"/>
      <c r="AC620" s="5"/>
      <c r="AD620" s="5"/>
      <c r="AE620" s="5"/>
    </row>
    <row r="621" spans="1:31">
      <c r="A621" s="185"/>
      <c r="B621" s="5"/>
      <c r="C621" s="5"/>
      <c r="D621" s="5"/>
      <c r="E621" s="5"/>
      <c r="F621" s="5"/>
      <c r="G621" s="5"/>
      <c r="H621" s="5"/>
      <c r="I621" s="5"/>
      <c r="J621" s="5"/>
      <c r="K621" s="5"/>
      <c r="L621" s="699"/>
      <c r="M621" s="699"/>
      <c r="N621" s="5"/>
      <c r="O621" s="5"/>
      <c r="P621" s="699"/>
      <c r="Q621" s="699"/>
      <c r="R621" s="5"/>
      <c r="S621" s="5"/>
      <c r="T621" s="5"/>
      <c r="U621" s="5"/>
      <c r="V621" s="5"/>
      <c r="W621" s="5"/>
      <c r="X621" s="5"/>
      <c r="Y621" s="5"/>
      <c r="Z621" s="5"/>
      <c r="AA621" s="5"/>
      <c r="AB621" s="5"/>
      <c r="AC621" s="5"/>
      <c r="AD621" s="5"/>
      <c r="AE621" s="5"/>
    </row>
    <row r="622" spans="1:31">
      <c r="A622" s="185"/>
      <c r="B622" s="5"/>
      <c r="C622" s="5"/>
      <c r="D622" s="5"/>
      <c r="E622" s="5"/>
      <c r="F622" s="5"/>
      <c r="G622" s="5"/>
      <c r="H622" s="5"/>
      <c r="I622" s="5"/>
      <c r="J622" s="5"/>
      <c r="K622" s="5"/>
      <c r="L622" s="699"/>
      <c r="M622" s="699"/>
      <c r="N622" s="5"/>
      <c r="O622" s="5"/>
      <c r="P622" s="699"/>
      <c r="Q622" s="699"/>
      <c r="R622" s="5"/>
      <c r="S622" s="5"/>
      <c r="T622" s="5"/>
      <c r="U622" s="5"/>
      <c r="V622" s="5"/>
      <c r="W622" s="5"/>
      <c r="X622" s="5"/>
      <c r="Y622" s="5"/>
      <c r="Z622" s="5"/>
      <c r="AA622" s="5"/>
      <c r="AB622" s="5"/>
      <c r="AC622" s="5"/>
      <c r="AD622" s="5"/>
      <c r="AE622" s="5"/>
    </row>
    <row r="623" spans="1:31">
      <c r="A623" s="185"/>
      <c r="B623" s="5"/>
      <c r="C623" s="5"/>
      <c r="D623" s="5"/>
      <c r="E623" s="5"/>
      <c r="F623" s="5"/>
      <c r="G623" s="5"/>
      <c r="H623" s="5"/>
      <c r="I623" s="5"/>
      <c r="J623" s="5"/>
      <c r="K623" s="5"/>
      <c r="L623" s="699"/>
      <c r="M623" s="699"/>
      <c r="N623" s="5"/>
      <c r="O623" s="5"/>
      <c r="P623" s="699"/>
      <c r="Q623" s="699"/>
      <c r="R623" s="5"/>
      <c r="S623" s="5"/>
      <c r="T623" s="5"/>
      <c r="U623" s="5"/>
      <c r="V623" s="5"/>
      <c r="W623" s="5"/>
      <c r="X623" s="5"/>
      <c r="Y623" s="5"/>
      <c r="Z623" s="5"/>
      <c r="AA623" s="5"/>
      <c r="AB623" s="5"/>
      <c r="AC623" s="5"/>
      <c r="AD623" s="5"/>
      <c r="AE623" s="5"/>
    </row>
    <row r="624" spans="1:31">
      <c r="A624" s="185"/>
      <c r="B624" s="5"/>
      <c r="C624" s="5"/>
      <c r="D624" s="5"/>
      <c r="E624" s="5"/>
      <c r="F624" s="5"/>
      <c r="G624" s="5"/>
      <c r="H624" s="5"/>
      <c r="I624" s="5"/>
      <c r="J624" s="5"/>
      <c r="K624" s="5"/>
      <c r="L624" s="699"/>
      <c r="M624" s="699"/>
      <c r="N624" s="5"/>
      <c r="O624" s="5"/>
      <c r="P624" s="699"/>
      <c r="Q624" s="699"/>
      <c r="R624" s="5"/>
      <c r="S624" s="5"/>
      <c r="T624" s="5"/>
      <c r="U624" s="5"/>
      <c r="V624" s="5"/>
      <c r="W624" s="5"/>
      <c r="X624" s="5"/>
      <c r="Y624" s="5"/>
      <c r="Z624" s="5"/>
      <c r="AA624" s="5"/>
      <c r="AB624" s="5"/>
      <c r="AC624" s="5"/>
      <c r="AD624" s="5"/>
      <c r="AE624" s="5"/>
    </row>
    <row r="625" spans="1:31">
      <c r="A625" s="185"/>
      <c r="B625" s="5"/>
      <c r="C625" s="5"/>
      <c r="D625" s="5"/>
      <c r="E625" s="5"/>
      <c r="F625" s="5"/>
      <c r="G625" s="5"/>
      <c r="H625" s="5"/>
      <c r="I625" s="5"/>
      <c r="J625" s="5"/>
      <c r="K625" s="5"/>
      <c r="L625" s="699"/>
      <c r="M625" s="699"/>
      <c r="N625" s="5"/>
      <c r="O625" s="5"/>
      <c r="P625" s="699"/>
      <c r="Q625" s="699"/>
      <c r="R625" s="5"/>
      <c r="S625" s="5"/>
      <c r="T625" s="5"/>
      <c r="U625" s="5"/>
      <c r="V625" s="5"/>
      <c r="W625" s="5"/>
      <c r="X625" s="5"/>
      <c r="Y625" s="5"/>
      <c r="Z625" s="5"/>
      <c r="AA625" s="5"/>
      <c r="AB625" s="5"/>
      <c r="AC625" s="5"/>
      <c r="AD625" s="5"/>
      <c r="AE625" s="5"/>
    </row>
    <row r="626" spans="1:31">
      <c r="A626" s="185"/>
      <c r="B626" s="5"/>
      <c r="C626" s="5"/>
      <c r="D626" s="5"/>
      <c r="E626" s="5"/>
      <c r="F626" s="5"/>
      <c r="G626" s="5"/>
      <c r="H626" s="5"/>
      <c r="I626" s="5"/>
      <c r="J626" s="5"/>
      <c r="K626" s="5"/>
      <c r="L626" s="699"/>
      <c r="M626" s="699"/>
      <c r="N626" s="5"/>
      <c r="O626" s="5"/>
      <c r="P626" s="699"/>
      <c r="Q626" s="699"/>
      <c r="R626" s="5"/>
      <c r="S626" s="5"/>
      <c r="T626" s="5"/>
      <c r="U626" s="5"/>
      <c r="V626" s="5"/>
      <c r="W626" s="5"/>
      <c r="X626" s="5"/>
      <c r="Y626" s="5"/>
      <c r="Z626" s="5"/>
      <c r="AA626" s="5"/>
      <c r="AB626" s="5"/>
      <c r="AC626" s="5"/>
      <c r="AD626" s="5"/>
      <c r="AE626" s="5"/>
    </row>
    <row r="627" spans="1:31">
      <c r="A627" s="185"/>
      <c r="B627" s="5"/>
      <c r="C627" s="5"/>
      <c r="D627" s="5"/>
      <c r="E627" s="5"/>
      <c r="F627" s="5"/>
      <c r="G627" s="5"/>
      <c r="H627" s="5"/>
      <c r="I627" s="5"/>
      <c r="J627" s="5"/>
      <c r="K627" s="5"/>
      <c r="L627" s="699"/>
      <c r="M627" s="699"/>
      <c r="N627" s="5"/>
      <c r="O627" s="5"/>
      <c r="P627" s="699"/>
      <c r="Q627" s="699"/>
      <c r="R627" s="5"/>
      <c r="S627" s="5"/>
      <c r="T627" s="5"/>
      <c r="U627" s="5"/>
      <c r="V627" s="5"/>
      <c r="W627" s="5"/>
      <c r="X627" s="5"/>
      <c r="Y627" s="5"/>
      <c r="Z627" s="5"/>
      <c r="AA627" s="5"/>
      <c r="AB627" s="5"/>
      <c r="AC627" s="5"/>
      <c r="AD627" s="5"/>
      <c r="AE627" s="5"/>
    </row>
    <row r="628" spans="1:31">
      <c r="A628" s="185"/>
      <c r="B628" s="5"/>
      <c r="C628" s="5"/>
      <c r="D628" s="5"/>
      <c r="E628" s="5"/>
      <c r="F628" s="5"/>
      <c r="G628" s="5"/>
      <c r="H628" s="5"/>
      <c r="I628" s="5"/>
      <c r="J628" s="5"/>
      <c r="K628" s="5"/>
      <c r="L628" s="699"/>
      <c r="M628" s="699"/>
      <c r="N628" s="5"/>
      <c r="O628" s="5"/>
      <c r="P628" s="699"/>
      <c r="Q628" s="699"/>
      <c r="R628" s="5"/>
      <c r="S628" s="5"/>
      <c r="T628" s="5"/>
      <c r="U628" s="5"/>
      <c r="V628" s="5"/>
      <c r="W628" s="5"/>
      <c r="X628" s="5"/>
      <c r="Y628" s="5"/>
      <c r="Z628" s="5"/>
      <c r="AA628" s="5"/>
      <c r="AB628" s="5"/>
      <c r="AC628" s="5"/>
      <c r="AD628" s="5"/>
      <c r="AE628" s="5"/>
    </row>
    <row r="629" spans="1:31">
      <c r="A629" s="185"/>
      <c r="B629" s="5"/>
      <c r="C629" s="5"/>
      <c r="D629" s="5"/>
      <c r="E629" s="5"/>
      <c r="F629" s="5"/>
      <c r="G629" s="5"/>
      <c r="H629" s="5"/>
      <c r="I629" s="5"/>
      <c r="J629" s="5"/>
      <c r="K629" s="5"/>
      <c r="L629" s="699"/>
      <c r="M629" s="699"/>
      <c r="N629" s="5"/>
      <c r="O629" s="5"/>
      <c r="P629" s="699"/>
      <c r="Q629" s="699"/>
      <c r="R629" s="5"/>
      <c r="S629" s="5"/>
      <c r="T629" s="5"/>
      <c r="U629" s="5"/>
      <c r="V629" s="5"/>
      <c r="W629" s="5"/>
      <c r="X629" s="5"/>
      <c r="Y629" s="5"/>
      <c r="Z629" s="5"/>
      <c r="AA629" s="5"/>
      <c r="AB629" s="5"/>
      <c r="AC629" s="5"/>
      <c r="AD629" s="5"/>
      <c r="AE629" s="5"/>
    </row>
    <row r="630" spans="1:31">
      <c r="A630" s="185"/>
      <c r="B630" s="5"/>
      <c r="C630" s="5"/>
      <c r="D630" s="5"/>
      <c r="E630" s="5"/>
      <c r="F630" s="5"/>
      <c r="G630" s="5"/>
      <c r="H630" s="5"/>
      <c r="I630" s="5"/>
      <c r="J630" s="5"/>
      <c r="K630" s="5"/>
      <c r="L630" s="699"/>
      <c r="M630" s="699"/>
      <c r="N630" s="5"/>
      <c r="O630" s="5"/>
      <c r="P630" s="699"/>
      <c r="Q630" s="699"/>
      <c r="R630" s="5"/>
      <c r="S630" s="5"/>
      <c r="T630" s="5"/>
      <c r="U630" s="5"/>
      <c r="V630" s="5"/>
      <c r="W630" s="5"/>
      <c r="X630" s="5"/>
      <c r="Y630" s="5"/>
      <c r="Z630" s="5"/>
      <c r="AA630" s="5"/>
      <c r="AB630" s="5"/>
      <c r="AC630" s="5"/>
      <c r="AD630" s="5"/>
      <c r="AE630" s="5"/>
    </row>
    <row r="631" spans="1:31">
      <c r="A631" s="185"/>
      <c r="B631" s="5"/>
      <c r="C631" s="5"/>
      <c r="D631" s="5"/>
      <c r="E631" s="5"/>
      <c r="F631" s="5"/>
      <c r="G631" s="5"/>
      <c r="H631" s="5"/>
      <c r="I631" s="5"/>
      <c r="J631" s="5"/>
      <c r="K631" s="5"/>
      <c r="L631" s="699"/>
      <c r="M631" s="699"/>
      <c r="N631" s="5"/>
      <c r="O631" s="5"/>
      <c r="P631" s="699"/>
      <c r="Q631" s="699"/>
      <c r="R631" s="5"/>
      <c r="S631" s="5"/>
      <c r="T631" s="5"/>
      <c r="U631" s="5"/>
      <c r="V631" s="5"/>
      <c r="W631" s="5"/>
      <c r="X631" s="5"/>
      <c r="Y631" s="5"/>
      <c r="Z631" s="5"/>
      <c r="AA631" s="5"/>
      <c r="AB631" s="5"/>
      <c r="AC631" s="5"/>
      <c r="AD631" s="5"/>
      <c r="AE631" s="5"/>
    </row>
    <row r="632" spans="1:31">
      <c r="A632" s="185"/>
      <c r="B632" s="5"/>
      <c r="C632" s="5"/>
      <c r="D632" s="5"/>
      <c r="E632" s="5"/>
      <c r="F632" s="5"/>
      <c r="G632" s="5"/>
      <c r="H632" s="5"/>
      <c r="I632" s="5"/>
      <c r="J632" s="5"/>
      <c r="K632" s="5"/>
      <c r="L632" s="699"/>
      <c r="M632" s="699"/>
      <c r="N632" s="5"/>
      <c r="O632" s="5"/>
      <c r="P632" s="699"/>
      <c r="Q632" s="699"/>
      <c r="R632" s="5"/>
      <c r="S632" s="5"/>
      <c r="T632" s="5"/>
      <c r="U632" s="5"/>
      <c r="V632" s="5"/>
      <c r="W632" s="5"/>
      <c r="X632" s="5"/>
      <c r="Y632" s="5"/>
      <c r="Z632" s="5"/>
      <c r="AA632" s="5"/>
      <c r="AB632" s="5"/>
      <c r="AC632" s="5"/>
      <c r="AD632" s="5"/>
      <c r="AE632" s="5"/>
    </row>
    <row r="633" spans="1:31">
      <c r="A633" s="185"/>
      <c r="B633" s="5"/>
      <c r="C633" s="5"/>
      <c r="D633" s="5"/>
      <c r="E633" s="5"/>
      <c r="F633" s="5"/>
      <c r="G633" s="5"/>
      <c r="H633" s="5"/>
      <c r="I633" s="5"/>
      <c r="J633" s="5"/>
      <c r="K633" s="5"/>
      <c r="L633" s="699"/>
      <c r="M633" s="699"/>
      <c r="N633" s="5"/>
      <c r="O633" s="5"/>
      <c r="P633" s="699"/>
      <c r="Q633" s="699"/>
      <c r="R633" s="5"/>
      <c r="S633" s="5"/>
      <c r="T633" s="5"/>
      <c r="U633" s="5"/>
      <c r="V633" s="5"/>
      <c r="W633" s="5"/>
      <c r="X633" s="5"/>
      <c r="Y633" s="5"/>
      <c r="Z633" s="5"/>
      <c r="AA633" s="5"/>
      <c r="AB633" s="5"/>
      <c r="AC633" s="5"/>
      <c r="AD633" s="5"/>
      <c r="AE633" s="5"/>
    </row>
    <row r="634" spans="1:31">
      <c r="A634" s="185"/>
      <c r="B634" s="5"/>
      <c r="C634" s="5"/>
      <c r="D634" s="5"/>
      <c r="E634" s="5"/>
      <c r="F634" s="5"/>
      <c r="G634" s="5"/>
      <c r="H634" s="5"/>
      <c r="I634" s="5"/>
      <c r="J634" s="5"/>
      <c r="K634" s="5"/>
      <c r="L634" s="699"/>
      <c r="M634" s="699"/>
      <c r="N634" s="5"/>
      <c r="O634" s="5"/>
      <c r="P634" s="699"/>
      <c r="Q634" s="699"/>
      <c r="R634" s="5"/>
      <c r="S634" s="5"/>
      <c r="T634" s="5"/>
      <c r="U634" s="5"/>
      <c r="V634" s="5"/>
      <c r="W634" s="5"/>
      <c r="X634" s="5"/>
      <c r="Y634" s="5"/>
      <c r="Z634" s="5"/>
      <c r="AA634" s="5"/>
      <c r="AB634" s="5"/>
      <c r="AC634" s="5"/>
      <c r="AD634" s="5"/>
      <c r="AE634" s="5"/>
    </row>
    <row r="635" spans="1:31">
      <c r="A635" s="185"/>
      <c r="B635" s="5"/>
      <c r="C635" s="5"/>
      <c r="D635" s="5"/>
      <c r="E635" s="5"/>
      <c r="F635" s="5"/>
      <c r="G635" s="5"/>
      <c r="H635" s="5"/>
      <c r="I635" s="5"/>
      <c r="J635" s="5"/>
      <c r="K635" s="5"/>
      <c r="L635" s="699"/>
      <c r="M635" s="699"/>
      <c r="N635" s="5"/>
      <c r="O635" s="5"/>
      <c r="P635" s="699"/>
      <c r="Q635" s="699"/>
      <c r="R635" s="5"/>
      <c r="S635" s="5"/>
      <c r="T635" s="5"/>
      <c r="U635" s="5"/>
      <c r="V635" s="5"/>
      <c r="W635" s="5"/>
      <c r="X635" s="5"/>
      <c r="Y635" s="5"/>
      <c r="Z635" s="5"/>
      <c r="AA635" s="5"/>
      <c r="AB635" s="5"/>
      <c r="AC635" s="5"/>
      <c r="AD635" s="5"/>
      <c r="AE635" s="5"/>
    </row>
    <row r="636" spans="1:31">
      <c r="A636" s="185"/>
      <c r="B636" s="5"/>
      <c r="C636" s="5"/>
      <c r="D636" s="5"/>
      <c r="E636" s="5"/>
      <c r="F636" s="5"/>
      <c r="G636" s="5"/>
      <c r="H636" s="5"/>
      <c r="I636" s="5"/>
      <c r="J636" s="5"/>
      <c r="K636" s="5"/>
      <c r="L636" s="699"/>
      <c r="M636" s="699"/>
      <c r="N636" s="5"/>
      <c r="O636" s="5"/>
      <c r="P636" s="699"/>
      <c r="Q636" s="699"/>
      <c r="R636" s="5"/>
      <c r="S636" s="5"/>
      <c r="T636" s="5"/>
      <c r="U636" s="5"/>
      <c r="V636" s="5"/>
      <c r="W636" s="5"/>
      <c r="X636" s="5"/>
      <c r="Y636" s="5"/>
      <c r="Z636" s="5"/>
      <c r="AA636" s="5"/>
      <c r="AB636" s="5"/>
      <c r="AC636" s="5"/>
      <c r="AD636" s="5"/>
      <c r="AE636" s="5"/>
    </row>
    <row r="637" spans="1:31">
      <c r="A637" s="185"/>
      <c r="B637" s="5"/>
      <c r="C637" s="5"/>
      <c r="D637" s="5"/>
      <c r="E637" s="5"/>
      <c r="F637" s="5"/>
      <c r="G637" s="5"/>
      <c r="H637" s="5"/>
      <c r="I637" s="5"/>
      <c r="J637" s="5"/>
      <c r="K637" s="5"/>
      <c r="L637" s="699"/>
      <c r="M637" s="699"/>
      <c r="N637" s="5"/>
      <c r="O637" s="5"/>
      <c r="P637" s="699"/>
      <c r="Q637" s="699"/>
      <c r="R637" s="5"/>
      <c r="S637" s="5"/>
      <c r="T637" s="5"/>
      <c r="U637" s="5"/>
      <c r="V637" s="5"/>
      <c r="W637" s="5"/>
      <c r="X637" s="5"/>
      <c r="Y637" s="5"/>
      <c r="Z637" s="5"/>
      <c r="AA637" s="5"/>
      <c r="AB637" s="5"/>
      <c r="AC637" s="5"/>
      <c r="AD637" s="5"/>
      <c r="AE637" s="5"/>
    </row>
    <row r="638" spans="1:31">
      <c r="A638" s="185"/>
      <c r="B638" s="5"/>
      <c r="C638" s="5"/>
      <c r="D638" s="5"/>
      <c r="E638" s="5"/>
      <c r="F638" s="5"/>
      <c r="G638" s="5"/>
      <c r="H638" s="5"/>
      <c r="I638" s="5"/>
      <c r="J638" s="5"/>
      <c r="K638" s="5"/>
      <c r="L638" s="699"/>
      <c r="M638" s="699"/>
      <c r="N638" s="5"/>
      <c r="O638" s="5"/>
      <c r="P638" s="699"/>
      <c r="Q638" s="699"/>
      <c r="R638" s="5"/>
      <c r="S638" s="5"/>
      <c r="T638" s="5"/>
      <c r="U638" s="5"/>
      <c r="V638" s="5"/>
      <c r="W638" s="5"/>
      <c r="X638" s="5"/>
      <c r="Y638" s="5"/>
      <c r="Z638" s="5"/>
      <c r="AA638" s="5"/>
      <c r="AB638" s="5"/>
      <c r="AC638" s="5"/>
      <c r="AD638" s="5"/>
      <c r="AE638" s="5"/>
    </row>
    <row r="639" spans="1:31">
      <c r="A639" s="185"/>
      <c r="B639" s="5"/>
      <c r="C639" s="5"/>
      <c r="D639" s="5"/>
      <c r="E639" s="5"/>
      <c r="F639" s="5"/>
      <c r="G639" s="5"/>
      <c r="H639" s="5"/>
      <c r="I639" s="5"/>
      <c r="J639" s="5"/>
      <c r="K639" s="5"/>
      <c r="L639" s="699"/>
      <c r="M639" s="699"/>
      <c r="N639" s="5"/>
      <c r="O639" s="5"/>
      <c r="P639" s="699"/>
      <c r="Q639" s="699"/>
      <c r="R639" s="5"/>
      <c r="S639" s="5"/>
      <c r="T639" s="5"/>
      <c r="U639" s="5"/>
      <c r="V639" s="5"/>
      <c r="W639" s="5"/>
      <c r="X639" s="5"/>
      <c r="Y639" s="5"/>
      <c r="Z639" s="5"/>
      <c r="AA639" s="5"/>
      <c r="AB639" s="5"/>
      <c r="AC639" s="5"/>
      <c r="AD639" s="5"/>
      <c r="AE639" s="5"/>
    </row>
    <row r="640" spans="1:31">
      <c r="A640" s="185"/>
      <c r="B640" s="5"/>
      <c r="C640" s="5"/>
      <c r="D640" s="5"/>
      <c r="E640" s="5"/>
      <c r="F640" s="5"/>
      <c r="G640" s="5"/>
      <c r="H640" s="5"/>
      <c r="I640" s="5"/>
      <c r="J640" s="5"/>
      <c r="K640" s="5"/>
      <c r="L640" s="699"/>
      <c r="M640" s="699"/>
      <c r="N640" s="5"/>
      <c r="O640" s="5"/>
      <c r="P640" s="699"/>
      <c r="Q640" s="699"/>
      <c r="R640" s="5"/>
      <c r="S640" s="5"/>
      <c r="T640" s="5"/>
      <c r="U640" s="5"/>
      <c r="V640" s="5"/>
      <c r="W640" s="5"/>
      <c r="X640" s="5"/>
      <c r="Y640" s="5"/>
      <c r="Z640" s="5"/>
      <c r="AA640" s="5"/>
      <c r="AB640" s="5"/>
      <c r="AC640" s="5"/>
      <c r="AD640" s="5"/>
      <c r="AE640" s="5"/>
    </row>
    <row r="641" spans="1:31">
      <c r="A641" s="185"/>
      <c r="B641" s="5"/>
      <c r="C641" s="5"/>
      <c r="D641" s="5"/>
      <c r="E641" s="5"/>
      <c r="F641" s="5"/>
      <c r="G641" s="5"/>
      <c r="H641" s="5"/>
      <c r="I641" s="5"/>
      <c r="J641" s="5"/>
      <c r="K641" s="5"/>
      <c r="L641" s="699"/>
      <c r="M641" s="699"/>
      <c r="N641" s="5"/>
      <c r="O641" s="5"/>
      <c r="P641" s="699"/>
      <c r="Q641" s="699"/>
      <c r="R641" s="5"/>
      <c r="S641" s="5"/>
      <c r="T641" s="5"/>
      <c r="U641" s="5"/>
      <c r="V641" s="5"/>
      <c r="W641" s="5"/>
      <c r="X641" s="5"/>
      <c r="Y641" s="5"/>
      <c r="Z641" s="5"/>
      <c r="AA641" s="5"/>
      <c r="AB641" s="5"/>
      <c r="AC641" s="5"/>
      <c r="AD641" s="5"/>
      <c r="AE641" s="5"/>
    </row>
    <row r="642" spans="1:31">
      <c r="A642" s="185"/>
      <c r="B642" s="5"/>
      <c r="C642" s="5"/>
      <c r="D642" s="5"/>
      <c r="E642" s="5"/>
      <c r="F642" s="5"/>
      <c r="G642" s="5"/>
      <c r="H642" s="5"/>
      <c r="I642" s="5"/>
      <c r="J642" s="5"/>
      <c r="K642" s="5"/>
      <c r="L642" s="699"/>
      <c r="M642" s="699"/>
      <c r="N642" s="5"/>
      <c r="O642" s="5"/>
      <c r="P642" s="699"/>
      <c r="Q642" s="699"/>
      <c r="R642" s="5"/>
      <c r="S642" s="5"/>
      <c r="T642" s="5"/>
      <c r="U642" s="5"/>
      <c r="V642" s="5"/>
      <c r="W642" s="5"/>
      <c r="X642" s="5"/>
      <c r="Y642" s="5"/>
      <c r="Z642" s="5"/>
      <c r="AA642" s="5"/>
      <c r="AB642" s="5"/>
      <c r="AC642" s="5"/>
      <c r="AD642" s="5"/>
      <c r="AE642" s="5"/>
    </row>
    <row r="643" spans="1:31">
      <c r="A643" s="185"/>
      <c r="B643" s="5"/>
      <c r="C643" s="5"/>
      <c r="D643" s="5"/>
      <c r="E643" s="5"/>
      <c r="F643" s="5"/>
      <c r="G643" s="5"/>
      <c r="H643" s="5"/>
      <c r="I643" s="5"/>
      <c r="J643" s="5"/>
      <c r="K643" s="5"/>
      <c r="L643" s="699"/>
      <c r="M643" s="699"/>
      <c r="N643" s="5"/>
      <c r="O643" s="5"/>
      <c r="P643" s="699"/>
      <c r="Q643" s="699"/>
      <c r="R643" s="5"/>
      <c r="S643" s="5"/>
      <c r="T643" s="5"/>
      <c r="U643" s="5"/>
      <c r="V643" s="5"/>
      <c r="W643" s="5"/>
      <c r="X643" s="5"/>
      <c r="Y643" s="5"/>
      <c r="Z643" s="5"/>
      <c r="AA643" s="5"/>
      <c r="AB643" s="5"/>
      <c r="AC643" s="5"/>
      <c r="AD643" s="5"/>
      <c r="AE643" s="5"/>
    </row>
    <row r="644" spans="1:31">
      <c r="A644" s="185"/>
      <c r="B644" s="5"/>
      <c r="C644" s="5"/>
      <c r="D644" s="5"/>
      <c r="E644" s="5"/>
      <c r="F644" s="5"/>
      <c r="G644" s="5"/>
      <c r="H644" s="5"/>
      <c r="I644" s="5"/>
      <c r="J644" s="5"/>
      <c r="K644" s="5"/>
      <c r="L644" s="699"/>
      <c r="M644" s="699"/>
      <c r="N644" s="5"/>
      <c r="O644" s="5"/>
      <c r="P644" s="699"/>
      <c r="Q644" s="699"/>
      <c r="R644" s="5"/>
      <c r="S644" s="5"/>
      <c r="T644" s="5"/>
      <c r="U644" s="5"/>
      <c r="V644" s="5"/>
      <c r="W644" s="5"/>
      <c r="X644" s="5"/>
      <c r="Y644" s="5"/>
      <c r="Z644" s="5"/>
      <c r="AA644" s="5"/>
      <c r="AB644" s="5"/>
      <c r="AC644" s="5"/>
      <c r="AD644" s="5"/>
      <c r="AE644" s="5"/>
    </row>
    <row r="645" spans="1:31">
      <c r="A645" s="185"/>
      <c r="B645" s="5"/>
      <c r="C645" s="5"/>
      <c r="D645" s="5"/>
      <c r="E645" s="5"/>
      <c r="F645" s="5"/>
      <c r="G645" s="5"/>
      <c r="H645" s="5"/>
      <c r="I645" s="5"/>
      <c r="J645" s="5"/>
      <c r="K645" s="5"/>
      <c r="L645" s="699"/>
      <c r="M645" s="699"/>
      <c r="N645" s="5"/>
      <c r="O645" s="5"/>
      <c r="P645" s="699"/>
      <c r="Q645" s="699"/>
      <c r="R645" s="5"/>
      <c r="S645" s="5"/>
      <c r="T645" s="5"/>
      <c r="U645" s="5"/>
      <c r="V645" s="5"/>
      <c r="W645" s="5"/>
      <c r="X645" s="5"/>
      <c r="Y645" s="5"/>
      <c r="Z645" s="5"/>
      <c r="AA645" s="5"/>
      <c r="AB645" s="5"/>
      <c r="AC645" s="5"/>
      <c r="AD645" s="5"/>
      <c r="AE645" s="5"/>
    </row>
    <row r="646" spans="1:31">
      <c r="A646" s="185"/>
      <c r="B646" s="5"/>
      <c r="C646" s="5"/>
      <c r="D646" s="5"/>
      <c r="E646" s="5"/>
      <c r="F646" s="5"/>
      <c r="G646" s="5"/>
      <c r="H646" s="5"/>
      <c r="I646" s="5"/>
      <c r="J646" s="5"/>
      <c r="K646" s="5"/>
      <c r="L646" s="699"/>
      <c r="M646" s="699"/>
      <c r="N646" s="5"/>
      <c r="O646" s="5"/>
      <c r="P646" s="699"/>
      <c r="Q646" s="699"/>
      <c r="R646" s="5"/>
      <c r="S646" s="5"/>
      <c r="T646" s="5"/>
      <c r="U646" s="5"/>
      <c r="V646" s="5"/>
      <c r="W646" s="5"/>
      <c r="X646" s="5"/>
      <c r="Y646" s="5"/>
      <c r="Z646" s="5"/>
      <c r="AA646" s="5"/>
      <c r="AB646" s="5"/>
      <c r="AC646" s="5"/>
      <c r="AD646" s="5"/>
      <c r="AE646" s="5"/>
    </row>
    <row r="647" spans="1:31">
      <c r="A647" s="185"/>
      <c r="B647" s="5"/>
      <c r="C647" s="5"/>
      <c r="D647" s="5"/>
      <c r="E647" s="5"/>
      <c r="F647" s="5"/>
      <c r="G647" s="5"/>
      <c r="H647" s="5"/>
      <c r="I647" s="5"/>
      <c r="J647" s="5"/>
      <c r="K647" s="5"/>
      <c r="L647" s="699"/>
      <c r="M647" s="699"/>
      <c r="N647" s="5"/>
      <c r="O647" s="5"/>
      <c r="P647" s="699"/>
      <c r="Q647" s="699"/>
      <c r="R647" s="5"/>
      <c r="S647" s="5"/>
      <c r="T647" s="5"/>
      <c r="U647" s="5"/>
      <c r="V647" s="5"/>
      <c r="W647" s="5"/>
      <c r="X647" s="5"/>
      <c r="Y647" s="5"/>
      <c r="Z647" s="5"/>
      <c r="AA647" s="5"/>
      <c r="AB647" s="5"/>
      <c r="AC647" s="5"/>
      <c r="AD647" s="5"/>
      <c r="AE647" s="5"/>
    </row>
    <row r="648" spans="1:31">
      <c r="A648" s="185"/>
      <c r="B648" s="5"/>
      <c r="C648" s="5"/>
      <c r="D648" s="5"/>
      <c r="E648" s="5"/>
      <c r="F648" s="5"/>
      <c r="G648" s="5"/>
      <c r="H648" s="5"/>
      <c r="I648" s="5"/>
      <c r="J648" s="5"/>
      <c r="K648" s="5"/>
      <c r="L648" s="699"/>
      <c r="M648" s="699"/>
      <c r="N648" s="5"/>
      <c r="O648" s="5"/>
      <c r="P648" s="699"/>
      <c r="Q648" s="699"/>
      <c r="R648" s="5"/>
      <c r="S648" s="5"/>
      <c r="T648" s="5"/>
      <c r="U648" s="5"/>
      <c r="V648" s="5"/>
      <c r="W648" s="5"/>
      <c r="X648" s="5"/>
      <c r="Y648" s="5"/>
      <c r="Z648" s="5"/>
      <c r="AA648" s="5"/>
      <c r="AB648" s="5"/>
      <c r="AC648" s="5"/>
      <c r="AD648" s="5"/>
      <c r="AE648" s="5"/>
    </row>
    <row r="649" spans="1:31">
      <c r="A649" s="185"/>
      <c r="B649" s="5"/>
      <c r="C649" s="5"/>
      <c r="D649" s="5"/>
      <c r="E649" s="5"/>
      <c r="F649" s="5"/>
      <c r="G649" s="5"/>
      <c r="H649" s="5"/>
      <c r="I649" s="5"/>
      <c r="J649" s="5"/>
      <c r="K649" s="5"/>
      <c r="L649" s="699"/>
      <c r="M649" s="699"/>
      <c r="N649" s="5"/>
      <c r="O649" s="5"/>
      <c r="P649" s="699"/>
      <c r="Q649" s="699"/>
      <c r="R649" s="5"/>
      <c r="S649" s="5"/>
      <c r="T649" s="5"/>
      <c r="U649" s="5"/>
      <c r="V649" s="5"/>
      <c r="W649" s="5"/>
      <c r="X649" s="5"/>
      <c r="Y649" s="5"/>
      <c r="Z649" s="5"/>
      <c r="AA649" s="5"/>
      <c r="AB649" s="5"/>
      <c r="AC649" s="5"/>
      <c r="AD649" s="5"/>
      <c r="AE649" s="5"/>
    </row>
    <row r="650" spans="1:31">
      <c r="A650" s="185"/>
      <c r="B650" s="5"/>
      <c r="C650" s="5"/>
      <c r="D650" s="5"/>
      <c r="E650" s="5"/>
      <c r="F650" s="5"/>
      <c r="G650" s="5"/>
      <c r="H650" s="5"/>
      <c r="I650" s="5"/>
      <c r="J650" s="5"/>
      <c r="K650" s="5"/>
      <c r="L650" s="699"/>
      <c r="M650" s="699"/>
      <c r="N650" s="5"/>
      <c r="O650" s="5"/>
      <c r="P650" s="699"/>
      <c r="Q650" s="699"/>
      <c r="R650" s="5"/>
      <c r="S650" s="5"/>
      <c r="T650" s="5"/>
      <c r="U650" s="5"/>
      <c r="V650" s="5"/>
      <c r="W650" s="5"/>
      <c r="X650" s="5"/>
      <c r="Y650" s="5"/>
      <c r="Z650" s="5"/>
      <c r="AA650" s="5"/>
      <c r="AB650" s="5"/>
      <c r="AC650" s="5"/>
      <c r="AD650" s="5"/>
      <c r="AE650" s="5"/>
    </row>
    <row r="651" spans="1:31">
      <c r="A651" s="185"/>
      <c r="B651" s="5"/>
      <c r="C651" s="5"/>
      <c r="D651" s="5"/>
      <c r="E651" s="5"/>
      <c r="F651" s="5"/>
      <c r="G651" s="5"/>
      <c r="H651" s="5"/>
      <c r="I651" s="5"/>
      <c r="J651" s="5"/>
      <c r="K651" s="5"/>
      <c r="L651" s="699"/>
      <c r="M651" s="699"/>
      <c r="N651" s="5"/>
      <c r="O651" s="5"/>
      <c r="P651" s="699"/>
      <c r="Q651" s="699"/>
      <c r="R651" s="5"/>
      <c r="S651" s="5"/>
      <c r="T651" s="5"/>
      <c r="U651" s="5"/>
      <c r="V651" s="5"/>
      <c r="W651" s="5"/>
      <c r="X651" s="5"/>
      <c r="Y651" s="5"/>
      <c r="Z651" s="5"/>
      <c r="AA651" s="5"/>
      <c r="AB651" s="5"/>
      <c r="AC651" s="5"/>
      <c r="AD651" s="5"/>
      <c r="AE651" s="5"/>
    </row>
    <row r="652" spans="1:31">
      <c r="A652" s="185"/>
      <c r="B652" s="5"/>
      <c r="C652" s="5"/>
      <c r="D652" s="5"/>
      <c r="E652" s="5"/>
      <c r="F652" s="5"/>
      <c r="G652" s="5"/>
      <c r="H652" s="5"/>
      <c r="I652" s="5"/>
      <c r="J652" s="5"/>
      <c r="K652" s="5"/>
      <c r="L652" s="699"/>
      <c r="M652" s="699"/>
      <c r="N652" s="5"/>
      <c r="O652" s="5"/>
      <c r="P652" s="699"/>
      <c r="Q652" s="699"/>
      <c r="R652" s="5"/>
      <c r="S652" s="5"/>
      <c r="T652" s="5"/>
      <c r="U652" s="5"/>
      <c r="V652" s="5"/>
      <c r="W652" s="5"/>
      <c r="X652" s="5"/>
      <c r="Y652" s="5"/>
      <c r="Z652" s="5"/>
      <c r="AA652" s="5"/>
      <c r="AB652" s="5"/>
      <c r="AC652" s="5"/>
      <c r="AD652" s="5"/>
      <c r="AE652" s="5"/>
    </row>
    <row r="653" spans="1:31">
      <c r="A653" s="185"/>
      <c r="B653" s="5"/>
      <c r="C653" s="5"/>
      <c r="D653" s="5"/>
      <c r="E653" s="5"/>
      <c r="F653" s="5"/>
      <c r="G653" s="5"/>
      <c r="H653" s="5"/>
      <c r="I653" s="5"/>
      <c r="J653" s="5"/>
      <c r="K653" s="5"/>
      <c r="L653" s="699"/>
      <c r="M653" s="699"/>
      <c r="N653" s="5"/>
      <c r="O653" s="5"/>
      <c r="P653" s="699"/>
      <c r="Q653" s="699"/>
      <c r="R653" s="5"/>
      <c r="S653" s="5"/>
      <c r="T653" s="5"/>
      <c r="U653" s="5"/>
      <c r="V653" s="5"/>
      <c r="W653" s="5"/>
      <c r="X653" s="5"/>
      <c r="Y653" s="5"/>
      <c r="Z653" s="5"/>
      <c r="AA653" s="5"/>
      <c r="AB653" s="5"/>
      <c r="AC653" s="5"/>
      <c r="AD653" s="5"/>
      <c r="AE653" s="5"/>
    </row>
    <row r="654" spans="1:31">
      <c r="A654" s="185"/>
      <c r="B654" s="5"/>
      <c r="C654" s="5"/>
      <c r="D654" s="5"/>
      <c r="E654" s="5"/>
      <c r="F654" s="5"/>
      <c r="G654" s="5"/>
      <c r="H654" s="5"/>
      <c r="I654" s="5"/>
      <c r="J654" s="5"/>
      <c r="K654" s="5"/>
      <c r="L654" s="699"/>
      <c r="M654" s="699"/>
      <c r="N654" s="5"/>
      <c r="O654" s="5"/>
      <c r="P654" s="699"/>
      <c r="Q654" s="699"/>
      <c r="R654" s="5"/>
      <c r="S654" s="5"/>
      <c r="T654" s="5"/>
      <c r="U654" s="5"/>
      <c r="V654" s="5"/>
      <c r="W654" s="5"/>
      <c r="X654" s="5"/>
      <c r="Y654" s="5"/>
      <c r="Z654" s="5"/>
      <c r="AA654" s="5"/>
      <c r="AB654" s="5"/>
      <c r="AC654" s="5"/>
      <c r="AD654" s="5"/>
      <c r="AE654" s="5"/>
    </row>
    <row r="655" spans="1:31">
      <c r="A655" s="185"/>
      <c r="B655" s="5"/>
      <c r="C655" s="5"/>
      <c r="D655" s="5"/>
      <c r="E655" s="5"/>
      <c r="F655" s="5"/>
      <c r="G655" s="5"/>
      <c r="H655" s="5"/>
      <c r="I655" s="5"/>
      <c r="J655" s="5"/>
      <c r="K655" s="5"/>
      <c r="L655" s="699"/>
      <c r="M655" s="699"/>
      <c r="N655" s="5"/>
      <c r="O655" s="5"/>
      <c r="P655" s="699"/>
      <c r="Q655" s="699"/>
      <c r="R655" s="5"/>
      <c r="S655" s="5"/>
      <c r="T655" s="5"/>
      <c r="U655" s="5"/>
      <c r="V655" s="5"/>
      <c r="W655" s="5"/>
      <c r="X655" s="5"/>
      <c r="Y655" s="5"/>
      <c r="Z655" s="5"/>
      <c r="AA655" s="5"/>
      <c r="AB655" s="5"/>
      <c r="AC655" s="5"/>
      <c r="AD655" s="5"/>
      <c r="AE655" s="5"/>
    </row>
    <row r="656" spans="1:31">
      <c r="A656" s="185"/>
      <c r="B656" s="5"/>
      <c r="C656" s="5"/>
      <c r="D656" s="5"/>
      <c r="E656" s="5"/>
      <c r="F656" s="5"/>
      <c r="G656" s="5"/>
      <c r="H656" s="5"/>
      <c r="I656" s="5"/>
      <c r="J656" s="5"/>
      <c r="K656" s="5"/>
      <c r="L656" s="699"/>
      <c r="M656" s="699"/>
      <c r="N656" s="5"/>
      <c r="O656" s="5"/>
      <c r="P656" s="699"/>
      <c r="Q656" s="699"/>
      <c r="R656" s="5"/>
      <c r="S656" s="5"/>
      <c r="T656" s="5"/>
      <c r="U656" s="5"/>
      <c r="V656" s="5"/>
      <c r="W656" s="5"/>
      <c r="X656" s="5"/>
      <c r="Y656" s="5"/>
      <c r="Z656" s="5"/>
      <c r="AA656" s="5"/>
      <c r="AB656" s="5"/>
      <c r="AC656" s="5"/>
      <c r="AD656" s="5"/>
      <c r="AE656" s="5"/>
    </row>
    <row r="657" spans="1:31">
      <c r="A657" s="185"/>
      <c r="B657" s="5"/>
      <c r="C657" s="5"/>
      <c r="D657" s="5"/>
      <c r="E657" s="5"/>
      <c r="F657" s="5"/>
      <c r="G657" s="5"/>
      <c r="H657" s="5"/>
      <c r="I657" s="5"/>
      <c r="J657" s="5"/>
      <c r="K657" s="5"/>
      <c r="L657" s="699"/>
      <c r="M657" s="699"/>
      <c r="N657" s="5"/>
      <c r="O657" s="5"/>
      <c r="P657" s="699"/>
      <c r="Q657" s="699"/>
      <c r="R657" s="5"/>
      <c r="S657" s="5"/>
      <c r="T657" s="5"/>
      <c r="U657" s="5"/>
      <c r="V657" s="5"/>
      <c r="W657" s="5"/>
      <c r="X657" s="5"/>
      <c r="Y657" s="5"/>
      <c r="Z657" s="5"/>
      <c r="AA657" s="5"/>
      <c r="AB657" s="5"/>
      <c r="AC657" s="5"/>
      <c r="AD657" s="5"/>
      <c r="AE657" s="5"/>
    </row>
    <row r="658" spans="1:31">
      <c r="A658" s="185"/>
      <c r="B658" s="5"/>
      <c r="C658" s="5"/>
      <c r="D658" s="5"/>
      <c r="E658" s="5"/>
      <c r="F658" s="5"/>
      <c r="G658" s="5"/>
      <c r="H658" s="5"/>
      <c r="I658" s="5"/>
      <c r="J658" s="5"/>
      <c r="K658" s="5"/>
      <c r="L658" s="699"/>
      <c r="M658" s="699"/>
      <c r="N658" s="5"/>
      <c r="O658" s="5"/>
      <c r="P658" s="699"/>
      <c r="Q658" s="699"/>
      <c r="R658" s="5"/>
      <c r="S658" s="5"/>
      <c r="T658" s="5"/>
      <c r="U658" s="5"/>
      <c r="V658" s="5"/>
      <c r="W658" s="5"/>
      <c r="X658" s="5"/>
      <c r="Y658" s="5"/>
      <c r="Z658" s="5"/>
      <c r="AA658" s="5"/>
      <c r="AB658" s="5"/>
      <c r="AC658" s="5"/>
      <c r="AD658" s="5"/>
      <c r="AE658" s="5"/>
    </row>
    <row r="659" spans="1:31">
      <c r="A659" s="185"/>
      <c r="B659" s="5"/>
      <c r="C659" s="5"/>
      <c r="D659" s="5"/>
      <c r="E659" s="5"/>
      <c r="F659" s="5"/>
      <c r="G659" s="5"/>
      <c r="H659" s="5"/>
      <c r="I659" s="5"/>
      <c r="J659" s="5"/>
      <c r="K659" s="5"/>
      <c r="L659" s="699"/>
      <c r="M659" s="699"/>
      <c r="N659" s="5"/>
      <c r="O659" s="5"/>
      <c r="P659" s="699"/>
      <c r="Q659" s="699"/>
      <c r="R659" s="5"/>
      <c r="S659" s="5"/>
      <c r="T659" s="5"/>
      <c r="U659" s="5"/>
      <c r="V659" s="5"/>
      <c r="W659" s="5"/>
      <c r="X659" s="5"/>
      <c r="Y659" s="5"/>
      <c r="Z659" s="5"/>
      <c r="AA659" s="5"/>
      <c r="AB659" s="5"/>
      <c r="AC659" s="5"/>
      <c r="AD659" s="5"/>
      <c r="AE659" s="5"/>
    </row>
    <row r="660" spans="1:31">
      <c r="A660" s="185"/>
      <c r="B660" s="5"/>
      <c r="C660" s="5"/>
      <c r="D660" s="5"/>
      <c r="E660" s="5"/>
      <c r="F660" s="5"/>
      <c r="G660" s="5"/>
      <c r="H660" s="5"/>
      <c r="I660" s="5"/>
      <c r="J660" s="5"/>
      <c r="K660" s="5"/>
      <c r="L660" s="699"/>
      <c r="M660" s="699"/>
      <c r="N660" s="5"/>
      <c r="O660" s="5"/>
      <c r="P660" s="699"/>
      <c r="Q660" s="699"/>
      <c r="R660" s="5"/>
      <c r="S660" s="5"/>
      <c r="T660" s="5"/>
      <c r="U660" s="5"/>
      <c r="V660" s="5"/>
      <c r="W660" s="5"/>
      <c r="X660" s="5"/>
      <c r="Y660" s="5"/>
      <c r="Z660" s="5"/>
      <c r="AA660" s="5"/>
      <c r="AB660" s="5"/>
      <c r="AC660" s="5"/>
      <c r="AD660" s="5"/>
      <c r="AE660" s="5"/>
    </row>
    <row r="661" spans="1:31">
      <c r="A661" s="185"/>
      <c r="B661" s="5"/>
      <c r="C661" s="5"/>
      <c r="D661" s="5"/>
      <c r="E661" s="5"/>
      <c r="F661" s="5"/>
      <c r="G661" s="5"/>
      <c r="H661" s="5"/>
      <c r="I661" s="5"/>
      <c r="J661" s="5"/>
      <c r="K661" s="5"/>
      <c r="L661" s="699"/>
      <c r="M661" s="699"/>
      <c r="N661" s="5"/>
      <c r="O661" s="5"/>
      <c r="P661" s="699"/>
      <c r="Q661" s="699"/>
      <c r="R661" s="5"/>
      <c r="S661" s="5"/>
      <c r="T661" s="5"/>
      <c r="U661" s="5"/>
      <c r="V661" s="5"/>
      <c r="W661" s="5"/>
      <c r="X661" s="5"/>
      <c r="Y661" s="5"/>
      <c r="Z661" s="5"/>
      <c r="AA661" s="5"/>
      <c r="AB661" s="5"/>
      <c r="AC661" s="5"/>
      <c r="AD661" s="5"/>
      <c r="AE661" s="5"/>
    </row>
    <row r="662" spans="1:31">
      <c r="A662" s="185"/>
      <c r="B662" s="5"/>
      <c r="C662" s="5"/>
      <c r="D662" s="5"/>
      <c r="E662" s="5"/>
      <c r="F662" s="5"/>
      <c r="G662" s="5"/>
      <c r="H662" s="5"/>
      <c r="I662" s="5"/>
      <c r="J662" s="5"/>
      <c r="K662" s="5"/>
      <c r="L662" s="699"/>
      <c r="M662" s="699"/>
      <c r="N662" s="5"/>
      <c r="O662" s="5"/>
      <c r="P662" s="699"/>
      <c r="Q662" s="699"/>
      <c r="R662" s="5"/>
      <c r="S662" s="5"/>
      <c r="T662" s="5"/>
      <c r="U662" s="5"/>
      <c r="V662" s="5"/>
      <c r="W662" s="5"/>
      <c r="X662" s="5"/>
      <c r="Y662" s="5"/>
      <c r="Z662" s="5"/>
      <c r="AA662" s="5"/>
      <c r="AB662" s="5"/>
      <c r="AC662" s="5"/>
      <c r="AD662" s="5"/>
      <c r="AE662" s="5"/>
    </row>
    <row r="663" spans="1:31">
      <c r="A663" s="185"/>
      <c r="B663" s="5"/>
      <c r="C663" s="5"/>
      <c r="D663" s="5"/>
      <c r="E663" s="5"/>
      <c r="F663" s="5"/>
      <c r="G663" s="5"/>
      <c r="H663" s="5"/>
      <c r="I663" s="5"/>
      <c r="J663" s="5"/>
      <c r="K663" s="5"/>
      <c r="L663" s="699"/>
      <c r="M663" s="699"/>
      <c r="N663" s="5"/>
      <c r="O663" s="5"/>
      <c r="P663" s="699"/>
      <c r="Q663" s="699"/>
      <c r="R663" s="5"/>
      <c r="S663" s="5"/>
      <c r="T663" s="5"/>
      <c r="U663" s="5"/>
      <c r="V663" s="5"/>
      <c r="W663" s="5"/>
      <c r="X663" s="5"/>
      <c r="Y663" s="5"/>
      <c r="Z663" s="5"/>
      <c r="AA663" s="5"/>
      <c r="AB663" s="5"/>
      <c r="AC663" s="5"/>
      <c r="AD663" s="5"/>
      <c r="AE663" s="5"/>
    </row>
    <row r="664" spans="1:31">
      <c r="A664" s="185"/>
      <c r="B664" s="5"/>
      <c r="C664" s="5"/>
      <c r="D664" s="5"/>
      <c r="E664" s="5"/>
      <c r="F664" s="5"/>
      <c r="G664" s="5"/>
      <c r="H664" s="5"/>
      <c r="I664" s="5"/>
      <c r="J664" s="5"/>
      <c r="K664" s="5"/>
      <c r="L664" s="699"/>
      <c r="M664" s="699"/>
      <c r="N664" s="5"/>
      <c r="O664" s="5"/>
      <c r="P664" s="699"/>
      <c r="Q664" s="699"/>
      <c r="R664" s="5"/>
      <c r="S664" s="5"/>
      <c r="T664" s="5"/>
      <c r="U664" s="5"/>
      <c r="V664" s="5"/>
      <c r="W664" s="5"/>
      <c r="X664" s="5"/>
      <c r="Y664" s="5"/>
      <c r="Z664" s="5"/>
      <c r="AA664" s="5"/>
      <c r="AB664" s="5"/>
      <c r="AC664" s="5"/>
      <c r="AD664" s="5"/>
      <c r="AE664" s="5"/>
    </row>
    <row r="665" spans="1:31">
      <c r="A665" s="185"/>
      <c r="B665" s="5"/>
      <c r="C665" s="5"/>
      <c r="D665" s="5"/>
      <c r="E665" s="5"/>
      <c r="F665" s="5"/>
      <c r="G665" s="5"/>
      <c r="H665" s="5"/>
      <c r="I665" s="5"/>
      <c r="J665" s="5"/>
      <c r="K665" s="5"/>
      <c r="L665" s="699"/>
      <c r="M665" s="699"/>
      <c r="N665" s="5"/>
      <c r="O665" s="5"/>
      <c r="P665" s="699"/>
      <c r="Q665" s="699"/>
      <c r="R665" s="5"/>
      <c r="S665" s="5"/>
      <c r="T665" s="5"/>
      <c r="U665" s="5"/>
      <c r="V665" s="5"/>
      <c r="W665" s="5"/>
      <c r="X665" s="5"/>
      <c r="Y665" s="5"/>
      <c r="Z665" s="5"/>
      <c r="AA665" s="5"/>
      <c r="AB665" s="5"/>
      <c r="AC665" s="5"/>
      <c r="AD665" s="5"/>
      <c r="AE665" s="5"/>
    </row>
    <row r="666" spans="1:31">
      <c r="A666" s="185"/>
      <c r="B666" s="5"/>
      <c r="C666" s="5"/>
      <c r="D666" s="5"/>
      <c r="E666" s="5"/>
      <c r="F666" s="5"/>
      <c r="G666" s="5"/>
      <c r="H666" s="5"/>
      <c r="I666" s="5"/>
      <c r="J666" s="5"/>
      <c r="K666" s="5"/>
      <c r="L666" s="699"/>
      <c r="M666" s="699"/>
      <c r="N666" s="5"/>
      <c r="O666" s="5"/>
      <c r="P666" s="699"/>
      <c r="Q666" s="699"/>
      <c r="R666" s="5"/>
      <c r="S666" s="5"/>
      <c r="T666" s="5"/>
      <c r="U666" s="5"/>
      <c r="V666" s="5"/>
      <c r="W666" s="5"/>
      <c r="X666" s="5"/>
      <c r="Y666" s="5"/>
      <c r="Z666" s="5"/>
      <c r="AA666" s="5"/>
      <c r="AB666" s="5"/>
      <c r="AC666" s="5"/>
      <c r="AD666" s="5"/>
      <c r="AE666" s="5"/>
    </row>
    <row r="667" spans="1:31">
      <c r="A667" s="185"/>
      <c r="B667" s="5"/>
      <c r="C667" s="5"/>
      <c r="D667" s="5"/>
      <c r="E667" s="5"/>
      <c r="F667" s="5"/>
      <c r="G667" s="5"/>
      <c r="H667" s="5"/>
      <c r="I667" s="5"/>
      <c r="J667" s="5"/>
      <c r="K667" s="5"/>
      <c r="L667" s="699"/>
      <c r="M667" s="699"/>
      <c r="N667" s="5"/>
      <c r="O667" s="5"/>
      <c r="P667" s="699"/>
      <c r="Q667" s="699"/>
      <c r="R667" s="5"/>
      <c r="S667" s="5"/>
      <c r="T667" s="5"/>
      <c r="U667" s="5"/>
      <c r="V667" s="5"/>
      <c r="W667" s="5"/>
      <c r="X667" s="5"/>
      <c r="Y667" s="5"/>
      <c r="Z667" s="5"/>
      <c r="AA667" s="5"/>
      <c r="AB667" s="5"/>
      <c r="AC667" s="5"/>
      <c r="AD667" s="5"/>
      <c r="AE667" s="5"/>
    </row>
    <row r="668" spans="1:31">
      <c r="A668" s="185"/>
      <c r="B668" s="5"/>
      <c r="C668" s="5"/>
      <c r="D668" s="5"/>
      <c r="E668" s="5"/>
      <c r="F668" s="5"/>
      <c r="G668" s="5"/>
      <c r="H668" s="5"/>
      <c r="I668" s="5"/>
      <c r="J668" s="5"/>
      <c r="K668" s="5"/>
      <c r="L668" s="699"/>
      <c r="M668" s="699"/>
      <c r="N668" s="5"/>
      <c r="O668" s="5"/>
      <c r="P668" s="699"/>
      <c r="Q668" s="699"/>
      <c r="R668" s="5"/>
      <c r="S668" s="5"/>
      <c r="T668" s="5"/>
      <c r="U668" s="5"/>
      <c r="V668" s="5"/>
      <c r="W668" s="5"/>
      <c r="X668" s="5"/>
      <c r="Y668" s="5"/>
      <c r="Z668" s="5"/>
      <c r="AA668" s="5"/>
      <c r="AB668" s="5"/>
      <c r="AC668" s="5"/>
      <c r="AD668" s="5"/>
      <c r="AE668" s="5"/>
    </row>
    <row r="669" spans="1:31">
      <c r="A669" s="185"/>
      <c r="B669" s="5"/>
      <c r="C669" s="5"/>
      <c r="D669" s="5"/>
      <c r="E669" s="5"/>
      <c r="F669" s="5"/>
      <c r="G669" s="5"/>
      <c r="H669" s="5"/>
      <c r="I669" s="5"/>
      <c r="J669" s="5"/>
      <c r="K669" s="5"/>
      <c r="L669" s="699"/>
      <c r="M669" s="699"/>
      <c r="N669" s="5"/>
      <c r="O669" s="5"/>
      <c r="P669" s="699"/>
      <c r="Q669" s="699"/>
      <c r="R669" s="5"/>
      <c r="S669" s="5"/>
      <c r="T669" s="5"/>
      <c r="U669" s="5"/>
      <c r="V669" s="5"/>
      <c r="W669" s="5"/>
      <c r="X669" s="5"/>
      <c r="Y669" s="5"/>
      <c r="Z669" s="5"/>
      <c r="AA669" s="5"/>
      <c r="AB669" s="5"/>
      <c r="AC669" s="5"/>
      <c r="AD669" s="5"/>
      <c r="AE669" s="5"/>
    </row>
    <row r="670" spans="1:31">
      <c r="A670" s="185"/>
      <c r="B670" s="5"/>
      <c r="C670" s="5"/>
      <c r="D670" s="5"/>
      <c r="E670" s="5"/>
      <c r="F670" s="5"/>
      <c r="G670" s="5"/>
      <c r="H670" s="5"/>
      <c r="I670" s="5"/>
      <c r="J670" s="5"/>
      <c r="K670" s="5"/>
      <c r="L670" s="699"/>
      <c r="M670" s="699"/>
      <c r="N670" s="5"/>
      <c r="O670" s="5"/>
      <c r="P670" s="699"/>
      <c r="Q670" s="699"/>
      <c r="R670" s="5"/>
      <c r="S670" s="5"/>
      <c r="T670" s="5"/>
      <c r="U670" s="5"/>
      <c r="V670" s="5"/>
      <c r="W670" s="5"/>
      <c r="X670" s="5"/>
      <c r="Y670" s="5"/>
      <c r="Z670" s="5"/>
      <c r="AA670" s="5"/>
      <c r="AB670" s="5"/>
      <c r="AC670" s="5"/>
      <c r="AD670" s="5"/>
      <c r="AE670" s="5"/>
    </row>
    <row r="671" spans="1:31">
      <c r="A671" s="185"/>
      <c r="B671" s="5"/>
      <c r="C671" s="5"/>
      <c r="D671" s="5"/>
      <c r="E671" s="5"/>
      <c r="F671" s="5"/>
      <c r="G671" s="5"/>
      <c r="H671" s="5"/>
      <c r="I671" s="5"/>
      <c r="J671" s="5"/>
      <c r="K671" s="5"/>
      <c r="L671" s="699"/>
      <c r="M671" s="699"/>
      <c r="N671" s="5"/>
      <c r="O671" s="5"/>
      <c r="P671" s="699"/>
      <c r="Q671" s="699"/>
      <c r="R671" s="5"/>
      <c r="S671" s="5"/>
      <c r="T671" s="5"/>
      <c r="U671" s="5"/>
      <c r="V671" s="5"/>
      <c r="W671" s="5"/>
      <c r="X671" s="5"/>
      <c r="Y671" s="5"/>
      <c r="Z671" s="5"/>
      <c r="AA671" s="5"/>
      <c r="AB671" s="5"/>
      <c r="AC671" s="5"/>
      <c r="AD671" s="5"/>
      <c r="AE671" s="5"/>
    </row>
    <row r="672" spans="1:31">
      <c r="A672" s="185"/>
      <c r="B672" s="5"/>
      <c r="C672" s="5"/>
      <c r="D672" s="5"/>
      <c r="E672" s="5"/>
      <c r="F672" s="5"/>
      <c r="G672" s="5"/>
      <c r="H672" s="5"/>
      <c r="I672" s="5"/>
      <c r="J672" s="5"/>
      <c r="K672" s="5"/>
      <c r="L672" s="699"/>
      <c r="M672" s="699"/>
      <c r="N672" s="5"/>
      <c r="O672" s="5"/>
      <c r="P672" s="699"/>
      <c r="Q672" s="699"/>
      <c r="R672" s="5"/>
      <c r="S672" s="5"/>
      <c r="T672" s="5"/>
      <c r="U672" s="5"/>
      <c r="V672" s="5"/>
      <c r="W672" s="5"/>
      <c r="X672" s="5"/>
      <c r="Y672" s="5"/>
      <c r="Z672" s="5"/>
      <c r="AA672" s="5"/>
      <c r="AB672" s="5"/>
      <c r="AC672" s="5"/>
      <c r="AD672" s="5"/>
      <c r="AE672" s="5"/>
    </row>
    <row r="673" spans="1:31">
      <c r="A673" s="185"/>
      <c r="B673" s="5"/>
      <c r="C673" s="5"/>
      <c r="D673" s="5"/>
      <c r="E673" s="5"/>
      <c r="F673" s="5"/>
      <c r="G673" s="5"/>
      <c r="H673" s="5"/>
      <c r="I673" s="5"/>
      <c r="J673" s="5"/>
      <c r="K673" s="5"/>
      <c r="L673" s="699"/>
      <c r="M673" s="699"/>
      <c r="N673" s="5"/>
      <c r="O673" s="5"/>
      <c r="P673" s="699"/>
      <c r="Q673" s="699"/>
      <c r="R673" s="5"/>
      <c r="S673" s="5"/>
      <c r="T673" s="5"/>
      <c r="U673" s="5"/>
      <c r="V673" s="5"/>
      <c r="W673" s="5"/>
      <c r="X673" s="5"/>
      <c r="Y673" s="5"/>
      <c r="Z673" s="5"/>
      <c r="AA673" s="5"/>
      <c r="AB673" s="5"/>
      <c r="AC673" s="5"/>
      <c r="AD673" s="5"/>
      <c r="AE673" s="5"/>
    </row>
    <row r="674" spans="1:31">
      <c r="A674" s="185"/>
      <c r="B674" s="5"/>
      <c r="C674" s="5"/>
      <c r="D674" s="5"/>
      <c r="E674" s="5"/>
      <c r="F674" s="5"/>
      <c r="G674" s="5"/>
      <c r="H674" s="5"/>
      <c r="I674" s="5"/>
      <c r="J674" s="5"/>
      <c r="K674" s="5"/>
      <c r="L674" s="699"/>
      <c r="M674" s="699"/>
      <c r="N674" s="5"/>
      <c r="O674" s="5"/>
      <c r="P674" s="699"/>
      <c r="Q674" s="699"/>
      <c r="R674" s="5"/>
      <c r="S674" s="5"/>
      <c r="T674" s="5"/>
      <c r="U674" s="5"/>
      <c r="V674" s="5"/>
      <c r="W674" s="5"/>
      <c r="X674" s="5"/>
      <c r="Y674" s="5"/>
      <c r="Z674" s="5"/>
      <c r="AA674" s="5"/>
      <c r="AB674" s="5"/>
      <c r="AC674" s="5"/>
      <c r="AD674" s="5"/>
      <c r="AE674" s="5"/>
    </row>
    <row r="675" spans="1:31">
      <c r="A675" s="185"/>
      <c r="B675" s="5"/>
      <c r="C675" s="5"/>
      <c r="D675" s="5"/>
      <c r="E675" s="5"/>
      <c r="F675" s="5"/>
      <c r="G675" s="5"/>
      <c r="H675" s="5"/>
      <c r="I675" s="5"/>
      <c r="J675" s="5"/>
      <c r="K675" s="5"/>
      <c r="L675" s="699"/>
      <c r="M675" s="699"/>
      <c r="N675" s="5"/>
      <c r="O675" s="5"/>
      <c r="P675" s="699"/>
      <c r="Q675" s="699"/>
      <c r="R675" s="5"/>
      <c r="S675" s="5"/>
      <c r="T675" s="5"/>
      <c r="U675" s="5"/>
      <c r="V675" s="5"/>
      <c r="W675" s="5"/>
      <c r="X675" s="5"/>
      <c r="Y675" s="5"/>
      <c r="Z675" s="5"/>
      <c r="AA675" s="5"/>
      <c r="AB675" s="5"/>
      <c r="AC675" s="5"/>
      <c r="AD675" s="5"/>
      <c r="AE675" s="5"/>
    </row>
    <row r="676" spans="1:31">
      <c r="A676" s="185"/>
      <c r="B676" s="5"/>
      <c r="C676" s="5"/>
      <c r="D676" s="5"/>
      <c r="E676" s="5"/>
      <c r="F676" s="5"/>
      <c r="G676" s="5"/>
      <c r="H676" s="5"/>
      <c r="I676" s="5"/>
      <c r="J676" s="5"/>
      <c r="K676" s="5"/>
      <c r="L676" s="699"/>
      <c r="M676" s="699"/>
      <c r="N676" s="5"/>
      <c r="O676" s="5"/>
      <c r="P676" s="699"/>
      <c r="Q676" s="699"/>
      <c r="R676" s="5"/>
      <c r="S676" s="5"/>
      <c r="T676" s="5"/>
      <c r="U676" s="5"/>
      <c r="V676" s="5"/>
      <c r="W676" s="5"/>
      <c r="X676" s="5"/>
      <c r="Y676" s="5"/>
      <c r="Z676" s="5"/>
      <c r="AA676" s="5"/>
      <c r="AB676" s="5"/>
      <c r="AC676" s="5"/>
      <c r="AD676" s="5"/>
      <c r="AE676" s="5"/>
    </row>
    <row r="677" spans="1:31">
      <c r="A677" s="185"/>
      <c r="B677" s="5"/>
      <c r="C677" s="5"/>
      <c r="D677" s="5"/>
      <c r="E677" s="5"/>
      <c r="F677" s="5"/>
      <c r="G677" s="5"/>
      <c r="H677" s="5"/>
      <c r="I677" s="5"/>
      <c r="J677" s="5"/>
      <c r="K677" s="5"/>
      <c r="L677" s="699"/>
      <c r="M677" s="699"/>
      <c r="N677" s="5"/>
      <c r="O677" s="5"/>
      <c r="P677" s="699"/>
      <c r="Q677" s="699"/>
      <c r="R677" s="5"/>
      <c r="S677" s="5"/>
      <c r="T677" s="5"/>
      <c r="U677" s="5"/>
      <c r="V677" s="5"/>
      <c r="W677" s="5"/>
      <c r="X677" s="5"/>
      <c r="Y677" s="5"/>
      <c r="Z677" s="5"/>
      <c r="AA677" s="5"/>
      <c r="AB677" s="5"/>
      <c r="AC677" s="5"/>
      <c r="AD677" s="5"/>
      <c r="AE677" s="5"/>
    </row>
    <row r="678" spans="1:31">
      <c r="A678" s="185"/>
      <c r="B678" s="5"/>
      <c r="C678" s="5"/>
      <c r="D678" s="5"/>
      <c r="E678" s="5"/>
      <c r="F678" s="5"/>
      <c r="G678" s="5"/>
      <c r="H678" s="5"/>
      <c r="I678" s="5"/>
      <c r="J678" s="5"/>
      <c r="K678" s="5"/>
      <c r="L678" s="699"/>
      <c r="M678" s="699"/>
      <c r="N678" s="5"/>
      <c r="O678" s="5"/>
      <c r="P678" s="699"/>
      <c r="Q678" s="699"/>
      <c r="R678" s="5"/>
      <c r="S678" s="5"/>
      <c r="T678" s="5"/>
      <c r="U678" s="5"/>
      <c r="V678" s="5"/>
      <c r="W678" s="5"/>
      <c r="X678" s="5"/>
      <c r="Y678" s="5"/>
      <c r="Z678" s="5"/>
      <c r="AA678" s="5"/>
      <c r="AB678" s="5"/>
      <c r="AC678" s="5"/>
      <c r="AD678" s="5"/>
      <c r="AE678" s="5"/>
    </row>
    <row r="679" spans="1:31">
      <c r="A679" s="185"/>
      <c r="B679" s="5"/>
      <c r="C679" s="5"/>
      <c r="D679" s="5"/>
      <c r="E679" s="5"/>
      <c r="F679" s="5"/>
      <c r="G679" s="5"/>
      <c r="H679" s="5"/>
      <c r="I679" s="5"/>
      <c r="J679" s="5"/>
      <c r="K679" s="5"/>
      <c r="L679" s="699"/>
      <c r="M679" s="699"/>
      <c r="N679" s="5"/>
      <c r="O679" s="5"/>
      <c r="P679" s="699"/>
      <c r="Q679" s="699"/>
      <c r="R679" s="5"/>
      <c r="S679" s="5"/>
      <c r="T679" s="5"/>
      <c r="U679" s="5"/>
      <c r="V679" s="5"/>
      <c r="W679" s="5"/>
      <c r="X679" s="5"/>
      <c r="Y679" s="5"/>
      <c r="Z679" s="5"/>
      <c r="AA679" s="5"/>
      <c r="AB679" s="5"/>
      <c r="AC679" s="5"/>
      <c r="AD679" s="5"/>
      <c r="AE679" s="5"/>
    </row>
    <row r="680" spans="1:31">
      <c r="A680" s="185"/>
      <c r="B680" s="5"/>
      <c r="C680" s="5"/>
      <c r="D680" s="5"/>
      <c r="E680" s="5"/>
      <c r="F680" s="5"/>
      <c r="G680" s="5"/>
      <c r="H680" s="5"/>
      <c r="I680" s="5"/>
      <c r="J680" s="5"/>
      <c r="K680" s="5"/>
      <c r="L680" s="699"/>
      <c r="M680" s="699"/>
      <c r="N680" s="5"/>
      <c r="O680" s="5"/>
      <c r="P680" s="699"/>
      <c r="Q680" s="699"/>
      <c r="R680" s="5"/>
      <c r="S680" s="5"/>
      <c r="T680" s="5"/>
      <c r="U680" s="5"/>
      <c r="V680" s="5"/>
      <c r="W680" s="5"/>
      <c r="X680" s="5"/>
      <c r="Y680" s="5"/>
      <c r="Z680" s="5"/>
      <c r="AA680" s="5"/>
      <c r="AB680" s="5"/>
      <c r="AC680" s="5"/>
      <c r="AD680" s="5"/>
      <c r="AE680" s="5"/>
    </row>
    <row r="681" spans="1:31">
      <c r="A681" s="185"/>
      <c r="B681" s="5"/>
      <c r="C681" s="5"/>
      <c r="D681" s="5"/>
      <c r="E681" s="5"/>
      <c r="F681" s="5"/>
      <c r="G681" s="5"/>
      <c r="H681" s="5"/>
      <c r="I681" s="5"/>
      <c r="J681" s="5"/>
      <c r="K681" s="5"/>
      <c r="L681" s="699"/>
      <c r="M681" s="699"/>
      <c r="N681" s="5"/>
      <c r="O681" s="5"/>
      <c r="P681" s="699"/>
      <c r="Q681" s="699"/>
      <c r="R681" s="5"/>
      <c r="S681" s="5"/>
      <c r="T681" s="5"/>
      <c r="U681" s="5"/>
      <c r="V681" s="5"/>
      <c r="W681" s="5"/>
      <c r="X681" s="5"/>
      <c r="Y681" s="5"/>
      <c r="Z681" s="5"/>
      <c r="AA681" s="5"/>
      <c r="AB681" s="5"/>
      <c r="AC681" s="5"/>
      <c r="AD681" s="5"/>
      <c r="AE681" s="5"/>
    </row>
    <row r="682" spans="1:31">
      <c r="A682" s="185"/>
      <c r="B682" s="5"/>
      <c r="C682" s="5"/>
      <c r="D682" s="5"/>
      <c r="E682" s="5"/>
      <c r="F682" s="5"/>
      <c r="G682" s="5"/>
      <c r="H682" s="5"/>
      <c r="I682" s="5"/>
      <c r="J682" s="5"/>
      <c r="K682" s="5"/>
      <c r="L682" s="699"/>
      <c r="M682" s="699"/>
      <c r="N682" s="5"/>
      <c r="O682" s="5"/>
      <c r="P682" s="699"/>
      <c r="Q682" s="699"/>
      <c r="R682" s="5"/>
      <c r="S682" s="5"/>
      <c r="T682" s="5"/>
      <c r="U682" s="5"/>
      <c r="V682" s="5"/>
      <c r="W682" s="5"/>
      <c r="X682" s="5"/>
      <c r="Y682" s="5"/>
      <c r="Z682" s="5"/>
      <c r="AA682" s="5"/>
      <c r="AB682" s="5"/>
      <c r="AC682" s="5"/>
      <c r="AD682" s="5"/>
      <c r="AE682" s="5"/>
    </row>
    <row r="683" spans="1:31">
      <c r="A683" s="185"/>
      <c r="B683" s="5"/>
      <c r="C683" s="5"/>
      <c r="D683" s="5"/>
      <c r="E683" s="5"/>
      <c r="F683" s="5"/>
      <c r="G683" s="5"/>
      <c r="H683" s="5"/>
      <c r="I683" s="5"/>
      <c r="J683" s="5"/>
      <c r="K683" s="5"/>
      <c r="L683" s="699"/>
      <c r="M683" s="699"/>
      <c r="N683" s="5"/>
      <c r="O683" s="5"/>
      <c r="P683" s="699"/>
      <c r="Q683" s="699"/>
      <c r="R683" s="5"/>
      <c r="S683" s="5"/>
      <c r="T683" s="5"/>
      <c r="U683" s="5"/>
      <c r="V683" s="5"/>
      <c r="W683" s="5"/>
      <c r="X683" s="5"/>
      <c r="Y683" s="5"/>
      <c r="Z683" s="5"/>
      <c r="AA683" s="5"/>
      <c r="AB683" s="5"/>
      <c r="AC683" s="5"/>
      <c r="AD683" s="5"/>
      <c r="AE683" s="5"/>
    </row>
    <row r="684" spans="1:31">
      <c r="A684" s="185"/>
      <c r="B684" s="5"/>
      <c r="C684" s="5"/>
      <c r="D684" s="5"/>
      <c r="E684" s="5"/>
      <c r="F684" s="5"/>
      <c r="G684" s="5"/>
      <c r="H684" s="5"/>
      <c r="I684" s="5"/>
      <c r="J684" s="5"/>
      <c r="K684" s="5"/>
      <c r="L684" s="699"/>
      <c r="M684" s="699"/>
      <c r="N684" s="5"/>
      <c r="O684" s="5"/>
      <c r="P684" s="699"/>
      <c r="Q684" s="699"/>
      <c r="R684" s="5"/>
      <c r="S684" s="5"/>
      <c r="T684" s="5"/>
      <c r="U684" s="5"/>
      <c r="V684" s="5"/>
      <c r="W684" s="5"/>
      <c r="X684" s="5"/>
      <c r="Y684" s="5"/>
      <c r="Z684" s="5"/>
      <c r="AA684" s="5"/>
      <c r="AB684" s="5"/>
      <c r="AC684" s="5"/>
      <c r="AD684" s="5"/>
      <c r="AE684" s="5"/>
    </row>
    <row r="685" spans="1:31">
      <c r="A685" s="185"/>
      <c r="B685" s="5"/>
      <c r="C685" s="5"/>
      <c r="D685" s="5"/>
      <c r="E685" s="5"/>
      <c r="F685" s="5"/>
      <c r="G685" s="5"/>
      <c r="H685" s="5"/>
      <c r="I685" s="5"/>
      <c r="J685" s="5"/>
      <c r="K685" s="5"/>
      <c r="L685" s="699"/>
      <c r="M685" s="699"/>
      <c r="N685" s="5"/>
      <c r="O685" s="5"/>
      <c r="P685" s="699"/>
      <c r="Q685" s="699"/>
      <c r="R685" s="5"/>
      <c r="S685" s="5"/>
      <c r="T685" s="5"/>
      <c r="U685" s="5"/>
      <c r="V685" s="5"/>
      <c r="W685" s="5"/>
      <c r="X685" s="5"/>
      <c r="Y685" s="5"/>
      <c r="Z685" s="5"/>
      <c r="AA685" s="5"/>
      <c r="AB685" s="5"/>
      <c r="AC685" s="5"/>
      <c r="AD685" s="5"/>
      <c r="AE685" s="5"/>
    </row>
    <row r="686" spans="1:31">
      <c r="A686" s="185"/>
      <c r="B686" s="5"/>
      <c r="C686" s="5"/>
      <c r="D686" s="5"/>
      <c r="E686" s="5"/>
      <c r="F686" s="5"/>
      <c r="G686" s="5"/>
      <c r="H686" s="5"/>
      <c r="I686" s="5"/>
      <c r="J686" s="5"/>
      <c r="K686" s="5"/>
      <c r="L686" s="699"/>
      <c r="M686" s="699"/>
      <c r="N686" s="5"/>
      <c r="O686" s="5"/>
      <c r="P686" s="699"/>
      <c r="Q686" s="699"/>
      <c r="R686" s="5"/>
      <c r="S686" s="5"/>
      <c r="T686" s="5"/>
      <c r="U686" s="5"/>
      <c r="V686" s="5"/>
      <c r="W686" s="5"/>
      <c r="X686" s="5"/>
      <c r="Y686" s="5"/>
      <c r="Z686" s="5"/>
      <c r="AA686" s="5"/>
      <c r="AB686" s="5"/>
      <c r="AC686" s="5"/>
      <c r="AD686" s="5"/>
      <c r="AE686" s="5"/>
    </row>
    <row r="687" spans="1:31">
      <c r="A687" s="185"/>
      <c r="B687" s="5"/>
      <c r="C687" s="5"/>
      <c r="D687" s="5"/>
      <c r="E687" s="5"/>
      <c r="F687" s="5"/>
      <c r="G687" s="5"/>
      <c r="H687" s="5"/>
      <c r="I687" s="5"/>
      <c r="J687" s="5"/>
      <c r="K687" s="5"/>
      <c r="L687" s="699"/>
      <c r="M687" s="699"/>
      <c r="N687" s="5"/>
      <c r="O687" s="5"/>
      <c r="P687" s="699"/>
      <c r="Q687" s="699"/>
      <c r="R687" s="5"/>
      <c r="S687" s="5"/>
      <c r="T687" s="5"/>
      <c r="U687" s="5"/>
      <c r="V687" s="5"/>
      <c r="W687" s="5"/>
      <c r="X687" s="5"/>
      <c r="Y687" s="5"/>
      <c r="Z687" s="5"/>
      <c r="AA687" s="5"/>
      <c r="AB687" s="5"/>
      <c r="AC687" s="5"/>
      <c r="AD687" s="5"/>
      <c r="AE687" s="5"/>
    </row>
    <row r="688" spans="1:31">
      <c r="A688" s="185"/>
      <c r="B688" s="5"/>
      <c r="C688" s="5"/>
      <c r="D688" s="5"/>
      <c r="E688" s="5"/>
      <c r="F688" s="5"/>
      <c r="G688" s="5"/>
      <c r="H688" s="5"/>
      <c r="I688" s="5"/>
      <c r="J688" s="5"/>
      <c r="K688" s="5"/>
      <c r="L688" s="699"/>
      <c r="M688" s="699"/>
      <c r="N688" s="5"/>
      <c r="O688" s="5"/>
      <c r="P688" s="699"/>
      <c r="Q688" s="699"/>
      <c r="R688" s="5"/>
      <c r="S688" s="5"/>
      <c r="T688" s="5"/>
      <c r="U688" s="5"/>
      <c r="V688" s="5"/>
      <c r="W688" s="5"/>
      <c r="X688" s="5"/>
      <c r="Y688" s="5"/>
      <c r="Z688" s="5"/>
      <c r="AA688" s="5"/>
      <c r="AB688" s="5"/>
      <c r="AC688" s="5"/>
      <c r="AD688" s="5"/>
      <c r="AE688" s="5"/>
    </row>
    <row r="689" spans="1:31">
      <c r="A689" s="185"/>
      <c r="B689" s="5"/>
      <c r="C689" s="5"/>
      <c r="D689" s="5"/>
      <c r="E689" s="5"/>
      <c r="F689" s="5"/>
      <c r="G689" s="5"/>
      <c r="H689" s="5"/>
      <c r="I689" s="5"/>
      <c r="J689" s="5"/>
      <c r="K689" s="5"/>
      <c r="L689" s="699"/>
      <c r="M689" s="699"/>
      <c r="N689" s="5"/>
      <c r="O689" s="5"/>
      <c r="P689" s="699"/>
      <c r="Q689" s="699"/>
      <c r="R689" s="5"/>
      <c r="S689" s="5"/>
      <c r="T689" s="5"/>
      <c r="U689" s="5"/>
      <c r="V689" s="5"/>
      <c r="W689" s="5"/>
      <c r="X689" s="5"/>
      <c r="Y689" s="5"/>
      <c r="Z689" s="5"/>
      <c r="AA689" s="5"/>
      <c r="AB689" s="5"/>
      <c r="AC689" s="5"/>
      <c r="AD689" s="5"/>
      <c r="AE689" s="5"/>
    </row>
    <row r="690" spans="1:31">
      <c r="A690" s="185"/>
      <c r="B690" s="5"/>
      <c r="C690" s="5"/>
      <c r="D690" s="5"/>
      <c r="E690" s="5"/>
      <c r="F690" s="5"/>
      <c r="G690" s="5"/>
      <c r="H690" s="5"/>
      <c r="I690" s="5"/>
      <c r="J690" s="5"/>
      <c r="K690" s="5"/>
      <c r="L690" s="699"/>
      <c r="M690" s="699"/>
      <c r="N690" s="5"/>
      <c r="O690" s="5"/>
      <c r="P690" s="699"/>
      <c r="Q690" s="699"/>
      <c r="R690" s="5"/>
      <c r="S690" s="5"/>
      <c r="T690" s="5"/>
      <c r="U690" s="5"/>
      <c r="V690" s="5"/>
      <c r="W690" s="5"/>
      <c r="X690" s="5"/>
      <c r="Y690" s="5"/>
      <c r="Z690" s="5"/>
      <c r="AA690" s="5"/>
      <c r="AB690" s="5"/>
      <c r="AC690" s="5"/>
      <c r="AD690" s="5"/>
      <c r="AE690" s="5"/>
    </row>
    <row r="691" spans="1:31">
      <c r="A691" s="185"/>
      <c r="B691" s="5"/>
      <c r="C691" s="5"/>
      <c r="D691" s="5"/>
      <c r="E691" s="5"/>
      <c r="F691" s="5"/>
      <c r="G691" s="5"/>
      <c r="H691" s="5"/>
      <c r="I691" s="5"/>
      <c r="J691" s="5"/>
      <c r="K691" s="5"/>
      <c r="L691" s="699"/>
      <c r="M691" s="699"/>
      <c r="N691" s="5"/>
      <c r="O691" s="5"/>
      <c r="P691" s="699"/>
      <c r="Q691" s="699"/>
      <c r="R691" s="5"/>
      <c r="S691" s="5"/>
      <c r="T691" s="5"/>
      <c r="U691" s="5"/>
      <c r="V691" s="5"/>
      <c r="W691" s="5"/>
      <c r="X691" s="5"/>
      <c r="Y691" s="5"/>
      <c r="Z691" s="5"/>
      <c r="AA691" s="5"/>
      <c r="AB691" s="5"/>
      <c r="AC691" s="5"/>
      <c r="AD691" s="5"/>
      <c r="AE691" s="5"/>
    </row>
    <row r="692" spans="1:31">
      <c r="A692" s="185"/>
      <c r="B692" s="5"/>
      <c r="C692" s="5"/>
      <c r="D692" s="5"/>
      <c r="E692" s="5"/>
      <c r="F692" s="5"/>
      <c r="G692" s="5"/>
      <c r="H692" s="5"/>
      <c r="I692" s="5"/>
      <c r="J692" s="5"/>
      <c r="K692" s="5"/>
      <c r="L692" s="699"/>
      <c r="M692" s="699"/>
      <c r="N692" s="5"/>
      <c r="O692" s="5"/>
      <c r="P692" s="699"/>
      <c r="Q692" s="699"/>
      <c r="R692" s="5"/>
      <c r="S692" s="5"/>
      <c r="T692" s="5"/>
      <c r="U692" s="5"/>
      <c r="V692" s="5"/>
      <c r="W692" s="5"/>
      <c r="X692" s="5"/>
      <c r="Y692" s="5"/>
      <c r="Z692" s="5"/>
      <c r="AA692" s="5"/>
      <c r="AB692" s="5"/>
      <c r="AC692" s="5"/>
      <c r="AD692" s="5"/>
      <c r="AE692" s="5"/>
    </row>
    <row r="693" spans="1:31">
      <c r="A693" s="185"/>
      <c r="B693" s="5"/>
      <c r="C693" s="5"/>
      <c r="D693" s="5"/>
      <c r="E693" s="5"/>
      <c r="F693" s="5"/>
      <c r="G693" s="5"/>
      <c r="H693" s="5"/>
      <c r="I693" s="5"/>
      <c r="J693" s="5"/>
      <c r="K693" s="5"/>
      <c r="L693" s="699"/>
      <c r="M693" s="699"/>
      <c r="N693" s="5"/>
      <c r="O693" s="5"/>
      <c r="P693" s="699"/>
      <c r="Q693" s="699"/>
      <c r="R693" s="5"/>
      <c r="S693" s="5"/>
      <c r="T693" s="5"/>
      <c r="U693" s="5"/>
      <c r="V693" s="5"/>
      <c r="W693" s="5"/>
      <c r="X693" s="5"/>
      <c r="Y693" s="5"/>
      <c r="Z693" s="5"/>
      <c r="AA693" s="5"/>
      <c r="AB693" s="5"/>
      <c r="AC693" s="5"/>
      <c r="AD693" s="5"/>
      <c r="AE693" s="5"/>
    </row>
    <row r="694" spans="1:31">
      <c r="A694" s="185"/>
      <c r="B694" s="5"/>
      <c r="C694" s="5"/>
      <c r="D694" s="5"/>
      <c r="E694" s="5"/>
      <c r="F694" s="5"/>
      <c r="G694" s="5"/>
      <c r="H694" s="5"/>
      <c r="I694" s="5"/>
      <c r="J694" s="5"/>
      <c r="K694" s="5"/>
      <c r="L694" s="699"/>
      <c r="M694" s="699"/>
      <c r="N694" s="5"/>
      <c r="O694" s="5"/>
      <c r="P694" s="699"/>
      <c r="Q694" s="699"/>
      <c r="R694" s="5"/>
      <c r="S694" s="5"/>
      <c r="T694" s="5"/>
      <c r="U694" s="5"/>
      <c r="V694" s="5"/>
      <c r="W694" s="5"/>
      <c r="X694" s="5"/>
      <c r="Y694" s="5"/>
      <c r="Z694" s="5"/>
      <c r="AA694" s="5"/>
      <c r="AB694" s="5"/>
      <c r="AC694" s="5"/>
      <c r="AD694" s="5"/>
      <c r="AE694" s="5"/>
    </row>
    <row r="695" spans="1:31">
      <c r="A695" s="185"/>
      <c r="B695" s="5"/>
      <c r="C695" s="5"/>
      <c r="D695" s="5"/>
      <c r="E695" s="5"/>
      <c r="F695" s="5"/>
      <c r="G695" s="5"/>
      <c r="H695" s="5"/>
      <c r="I695" s="5"/>
      <c r="J695" s="5"/>
      <c r="K695" s="5"/>
      <c r="L695" s="699"/>
      <c r="M695" s="699"/>
      <c r="N695" s="5"/>
      <c r="O695" s="5"/>
      <c r="P695" s="699"/>
      <c r="Q695" s="699"/>
      <c r="R695" s="5"/>
      <c r="S695" s="5"/>
      <c r="T695" s="5"/>
      <c r="U695" s="5"/>
      <c r="V695" s="5"/>
      <c r="W695" s="5"/>
      <c r="X695" s="5"/>
      <c r="Y695" s="5"/>
      <c r="Z695" s="5"/>
      <c r="AA695" s="5"/>
      <c r="AB695" s="5"/>
      <c r="AC695" s="5"/>
      <c r="AD695" s="5"/>
      <c r="AE695" s="5"/>
    </row>
    <row r="696" spans="1:31">
      <c r="A696" s="185"/>
      <c r="B696" s="5"/>
      <c r="C696" s="5"/>
      <c r="D696" s="5"/>
      <c r="E696" s="5"/>
      <c r="F696" s="5"/>
      <c r="G696" s="5"/>
      <c r="H696" s="5"/>
      <c r="I696" s="5"/>
      <c r="J696" s="5"/>
      <c r="K696" s="5"/>
      <c r="L696" s="699"/>
      <c r="M696" s="699"/>
      <c r="N696" s="5"/>
      <c r="O696" s="5"/>
      <c r="P696" s="699"/>
      <c r="Q696" s="699"/>
      <c r="R696" s="5"/>
      <c r="S696" s="5"/>
      <c r="T696" s="5"/>
      <c r="U696" s="5"/>
      <c r="V696" s="5"/>
      <c r="W696" s="5"/>
      <c r="X696" s="5"/>
      <c r="Y696" s="5"/>
      <c r="Z696" s="5"/>
      <c r="AA696" s="5"/>
      <c r="AB696" s="5"/>
      <c r="AC696" s="5"/>
      <c r="AD696" s="5"/>
      <c r="AE696" s="5"/>
    </row>
    <row r="697" spans="1:31">
      <c r="A697" s="185"/>
      <c r="B697" s="5"/>
      <c r="C697" s="5"/>
      <c r="D697" s="5"/>
      <c r="E697" s="5"/>
      <c r="F697" s="5"/>
      <c r="G697" s="5"/>
      <c r="H697" s="5"/>
      <c r="I697" s="5"/>
      <c r="J697" s="5"/>
      <c r="K697" s="5"/>
      <c r="L697" s="699"/>
      <c r="M697" s="699"/>
      <c r="N697" s="5"/>
      <c r="O697" s="5"/>
      <c r="P697" s="699"/>
      <c r="Q697" s="699"/>
      <c r="R697" s="5"/>
      <c r="S697" s="5"/>
      <c r="T697" s="5"/>
      <c r="U697" s="5"/>
      <c r="V697" s="5"/>
      <c r="W697" s="5"/>
      <c r="X697" s="5"/>
      <c r="Y697" s="5"/>
      <c r="Z697" s="5"/>
      <c r="AA697" s="5"/>
      <c r="AB697" s="5"/>
      <c r="AC697" s="5"/>
      <c r="AD697" s="5"/>
      <c r="AE697" s="5"/>
    </row>
    <row r="698" spans="1:31">
      <c r="A698" s="185"/>
      <c r="B698" s="5"/>
      <c r="C698" s="5"/>
      <c r="D698" s="5"/>
      <c r="E698" s="5"/>
      <c r="F698" s="5"/>
      <c r="G698" s="5"/>
      <c r="H698" s="5"/>
      <c r="I698" s="5"/>
      <c r="J698" s="5"/>
      <c r="K698" s="5"/>
      <c r="L698" s="699"/>
      <c r="M698" s="699"/>
      <c r="N698" s="5"/>
      <c r="O698" s="5"/>
      <c r="P698" s="699"/>
      <c r="Q698" s="699"/>
      <c r="R698" s="5"/>
      <c r="S698" s="5"/>
      <c r="T698" s="5"/>
      <c r="U698" s="5"/>
      <c r="V698" s="5"/>
      <c r="W698" s="5"/>
      <c r="X698" s="5"/>
      <c r="Y698" s="5"/>
      <c r="Z698" s="5"/>
      <c r="AA698" s="5"/>
      <c r="AB698" s="5"/>
      <c r="AC698" s="5"/>
      <c r="AD698" s="5"/>
      <c r="AE698" s="5"/>
    </row>
    <row r="699" spans="1:31">
      <c r="A699" s="185"/>
      <c r="B699" s="5"/>
      <c r="C699" s="5"/>
      <c r="D699" s="5"/>
      <c r="E699" s="5"/>
      <c r="F699" s="5"/>
      <c r="G699" s="5"/>
      <c r="H699" s="5"/>
      <c r="I699" s="5"/>
      <c r="J699" s="5"/>
      <c r="K699" s="5"/>
      <c r="L699" s="699"/>
      <c r="M699" s="699"/>
      <c r="N699" s="5"/>
      <c r="O699" s="5"/>
      <c r="P699" s="699"/>
      <c r="Q699" s="699"/>
      <c r="R699" s="5"/>
      <c r="S699" s="5"/>
      <c r="T699" s="5"/>
      <c r="U699" s="5"/>
      <c r="V699" s="5"/>
      <c r="W699" s="5"/>
      <c r="X699" s="5"/>
      <c r="Y699" s="5"/>
      <c r="Z699" s="5"/>
      <c r="AA699" s="5"/>
      <c r="AB699" s="5"/>
      <c r="AC699" s="5"/>
      <c r="AD699" s="5"/>
      <c r="AE699" s="5"/>
    </row>
    <row r="700" spans="1:31">
      <c r="A700" s="185"/>
      <c r="B700" s="5"/>
      <c r="C700" s="5"/>
      <c r="D700" s="5"/>
      <c r="E700" s="5"/>
      <c r="F700" s="5"/>
      <c r="G700" s="5"/>
      <c r="H700" s="5"/>
      <c r="I700" s="5"/>
      <c r="J700" s="5"/>
      <c r="K700" s="5"/>
      <c r="L700" s="699"/>
      <c r="M700" s="699"/>
      <c r="N700" s="5"/>
      <c r="O700" s="5"/>
      <c r="P700" s="699"/>
      <c r="Q700" s="699"/>
      <c r="R700" s="5"/>
      <c r="S700" s="5"/>
      <c r="T700" s="5"/>
      <c r="U700" s="5"/>
      <c r="V700" s="5"/>
      <c r="W700" s="5"/>
      <c r="X700" s="5"/>
      <c r="Y700" s="5"/>
      <c r="Z700" s="5"/>
      <c r="AA700" s="5"/>
      <c r="AB700" s="5"/>
      <c r="AC700" s="5"/>
      <c r="AD700" s="5"/>
      <c r="AE700" s="5"/>
    </row>
    <row r="701" spans="1:31">
      <c r="A701" s="185"/>
      <c r="B701" s="5"/>
      <c r="C701" s="5"/>
      <c r="D701" s="5"/>
      <c r="E701" s="5"/>
      <c r="F701" s="5"/>
      <c r="G701" s="5"/>
      <c r="H701" s="5"/>
      <c r="I701" s="5"/>
      <c r="J701" s="5"/>
      <c r="K701" s="5"/>
      <c r="L701" s="699"/>
      <c r="M701" s="699"/>
      <c r="N701" s="5"/>
      <c r="O701" s="5"/>
      <c r="P701" s="699"/>
      <c r="Q701" s="699"/>
      <c r="R701" s="5"/>
      <c r="S701" s="5"/>
      <c r="T701" s="5"/>
      <c r="U701" s="5"/>
      <c r="V701" s="5"/>
      <c r="W701" s="5"/>
      <c r="X701" s="5"/>
      <c r="Y701" s="5"/>
      <c r="Z701" s="5"/>
      <c r="AA701" s="5"/>
      <c r="AB701" s="5"/>
      <c r="AC701" s="5"/>
      <c r="AD701" s="5"/>
      <c r="AE701" s="5"/>
    </row>
    <row r="702" spans="1:31">
      <c r="A702" s="185"/>
      <c r="B702" s="5"/>
      <c r="C702" s="5"/>
      <c r="D702" s="5"/>
      <c r="E702" s="5"/>
      <c r="F702" s="5"/>
      <c r="G702" s="5"/>
      <c r="H702" s="5"/>
      <c r="I702" s="5"/>
      <c r="J702" s="5"/>
      <c r="K702" s="5"/>
      <c r="L702" s="699"/>
      <c r="M702" s="699"/>
      <c r="N702" s="5"/>
      <c r="O702" s="5"/>
      <c r="P702" s="699"/>
      <c r="Q702" s="699"/>
      <c r="R702" s="5"/>
      <c r="S702" s="5"/>
      <c r="T702" s="5"/>
      <c r="U702" s="5"/>
      <c r="V702" s="5"/>
      <c r="W702" s="5"/>
      <c r="X702" s="5"/>
      <c r="Y702" s="5"/>
      <c r="Z702" s="5"/>
      <c r="AA702" s="5"/>
      <c r="AB702" s="5"/>
      <c r="AC702" s="5"/>
      <c r="AD702" s="5"/>
      <c r="AE702" s="5"/>
    </row>
    <row r="703" spans="1:31">
      <c r="A703" s="185"/>
      <c r="B703" s="5"/>
      <c r="C703" s="5"/>
      <c r="D703" s="5"/>
      <c r="E703" s="5"/>
      <c r="F703" s="5"/>
      <c r="G703" s="5"/>
      <c r="H703" s="5"/>
      <c r="I703" s="5"/>
      <c r="J703" s="5"/>
      <c r="K703" s="5"/>
      <c r="L703" s="699"/>
      <c r="M703" s="699"/>
      <c r="N703" s="5"/>
      <c r="O703" s="5"/>
      <c r="P703" s="699"/>
      <c r="Q703" s="699"/>
      <c r="R703" s="5"/>
      <c r="S703" s="5"/>
      <c r="T703" s="5"/>
      <c r="U703" s="5"/>
      <c r="V703" s="5"/>
      <c r="W703" s="5"/>
      <c r="X703" s="5"/>
      <c r="Y703" s="5"/>
      <c r="Z703" s="5"/>
      <c r="AA703" s="5"/>
      <c r="AB703" s="5"/>
      <c r="AC703" s="5"/>
      <c r="AD703" s="5"/>
      <c r="AE703" s="5"/>
    </row>
    <row r="704" spans="1:31">
      <c r="A704" s="185"/>
      <c r="B704" s="5"/>
      <c r="C704" s="5"/>
      <c r="D704" s="5"/>
      <c r="E704" s="5"/>
      <c r="F704" s="5"/>
      <c r="G704" s="5"/>
      <c r="H704" s="5"/>
      <c r="I704" s="5"/>
      <c r="J704" s="5"/>
      <c r="K704" s="5"/>
      <c r="L704" s="699"/>
      <c r="M704" s="699"/>
      <c r="N704" s="5"/>
      <c r="O704" s="5"/>
      <c r="P704" s="699"/>
      <c r="Q704" s="699"/>
      <c r="R704" s="5"/>
      <c r="S704" s="5"/>
      <c r="T704" s="5"/>
      <c r="U704" s="5"/>
      <c r="V704" s="5"/>
      <c r="W704" s="5"/>
      <c r="X704" s="5"/>
      <c r="Y704" s="5"/>
      <c r="Z704" s="5"/>
      <c r="AA704" s="5"/>
      <c r="AB704" s="5"/>
      <c r="AC704" s="5"/>
      <c r="AD704" s="5"/>
      <c r="AE704" s="5"/>
    </row>
    <row r="705" spans="1:31">
      <c r="A705" s="185"/>
      <c r="B705" s="5"/>
      <c r="C705" s="5"/>
      <c r="D705" s="5"/>
      <c r="E705" s="5"/>
      <c r="F705" s="5"/>
      <c r="G705" s="5"/>
      <c r="H705" s="5"/>
      <c r="I705" s="5"/>
      <c r="J705" s="5"/>
      <c r="K705" s="5"/>
      <c r="L705" s="699"/>
      <c r="M705" s="699"/>
      <c r="N705" s="5"/>
      <c r="O705" s="5"/>
      <c r="P705" s="699"/>
      <c r="Q705" s="699"/>
      <c r="R705" s="5"/>
      <c r="S705" s="5"/>
      <c r="T705" s="5"/>
      <c r="U705" s="5"/>
      <c r="V705" s="5"/>
      <c r="W705" s="5"/>
      <c r="X705" s="5"/>
      <c r="Y705" s="5"/>
      <c r="Z705" s="5"/>
      <c r="AA705" s="5"/>
      <c r="AB705" s="5"/>
      <c r="AC705" s="5"/>
      <c r="AD705" s="5"/>
      <c r="AE705" s="5"/>
    </row>
    <row r="706" spans="1:31">
      <c r="A706" s="185"/>
      <c r="B706" s="5"/>
      <c r="C706" s="5"/>
      <c r="D706" s="5"/>
      <c r="E706" s="5"/>
      <c r="F706" s="5"/>
      <c r="G706" s="5"/>
      <c r="H706" s="5"/>
      <c r="I706" s="5"/>
      <c r="J706" s="5"/>
      <c r="K706" s="5"/>
      <c r="L706" s="699"/>
      <c r="M706" s="699"/>
      <c r="N706" s="5"/>
      <c r="O706" s="5"/>
      <c r="P706" s="699"/>
      <c r="Q706" s="699"/>
      <c r="R706" s="5"/>
      <c r="S706" s="5"/>
      <c r="T706" s="5"/>
      <c r="U706" s="5"/>
      <c r="V706" s="5"/>
      <c r="W706" s="5"/>
      <c r="X706" s="5"/>
      <c r="Y706" s="5"/>
      <c r="Z706" s="5"/>
      <c r="AA706" s="5"/>
      <c r="AB706" s="5"/>
      <c r="AC706" s="5"/>
      <c r="AD706" s="5"/>
      <c r="AE706" s="5"/>
    </row>
    <row r="707" spans="1:31">
      <c r="A707" s="185"/>
      <c r="B707" s="5"/>
      <c r="C707" s="5"/>
      <c r="D707" s="5"/>
      <c r="E707" s="5"/>
      <c r="F707" s="5"/>
      <c r="G707" s="5"/>
      <c r="H707" s="5"/>
      <c r="I707" s="5"/>
      <c r="J707" s="5"/>
      <c r="K707" s="5"/>
      <c r="L707" s="699"/>
      <c r="M707" s="699"/>
      <c r="N707" s="5"/>
      <c r="O707" s="5"/>
      <c r="P707" s="699"/>
      <c r="Q707" s="699"/>
      <c r="R707" s="5"/>
      <c r="S707" s="5"/>
      <c r="T707" s="5"/>
      <c r="U707" s="5"/>
      <c r="V707" s="5"/>
      <c r="W707" s="5"/>
      <c r="X707" s="5"/>
      <c r="Y707" s="5"/>
      <c r="Z707" s="5"/>
      <c r="AA707" s="5"/>
      <c r="AB707" s="5"/>
      <c r="AC707" s="5"/>
      <c r="AD707" s="5"/>
      <c r="AE707" s="5"/>
    </row>
    <row r="708" spans="1:31">
      <c r="A708" s="185"/>
      <c r="B708" s="5"/>
      <c r="C708" s="5"/>
      <c r="D708" s="5"/>
      <c r="E708" s="5"/>
      <c r="F708" s="5"/>
      <c r="G708" s="5"/>
      <c r="H708" s="5"/>
      <c r="I708" s="5"/>
      <c r="J708" s="5"/>
      <c r="K708" s="5"/>
      <c r="L708" s="699"/>
      <c r="M708" s="699"/>
      <c r="N708" s="5"/>
      <c r="O708" s="5"/>
      <c r="P708" s="699"/>
      <c r="Q708" s="699"/>
      <c r="R708" s="5"/>
      <c r="S708" s="5"/>
      <c r="T708" s="5"/>
      <c r="U708" s="5"/>
      <c r="V708" s="5"/>
      <c r="W708" s="5"/>
      <c r="X708" s="5"/>
      <c r="Y708" s="5"/>
      <c r="Z708" s="5"/>
      <c r="AA708" s="5"/>
      <c r="AB708" s="5"/>
      <c r="AC708" s="5"/>
      <c r="AD708" s="5"/>
      <c r="AE708" s="5"/>
    </row>
    <row r="709" spans="1:31">
      <c r="A709" s="185"/>
      <c r="B709" s="5"/>
      <c r="C709" s="5"/>
      <c r="D709" s="5"/>
      <c r="E709" s="5"/>
      <c r="F709" s="5"/>
      <c r="G709" s="5"/>
      <c r="H709" s="5"/>
      <c r="I709" s="5"/>
      <c r="J709" s="5"/>
      <c r="K709" s="5"/>
      <c r="L709" s="699"/>
      <c r="M709" s="699"/>
      <c r="N709" s="5"/>
      <c r="O709" s="5"/>
      <c r="P709" s="699"/>
      <c r="Q709" s="699"/>
      <c r="R709" s="5"/>
      <c r="S709" s="5"/>
      <c r="T709" s="5"/>
      <c r="U709" s="5"/>
      <c r="V709" s="5"/>
      <c r="W709" s="5"/>
      <c r="X709" s="5"/>
      <c r="Y709" s="5"/>
      <c r="Z709" s="5"/>
      <c r="AA709" s="5"/>
      <c r="AB709" s="5"/>
      <c r="AC709" s="5"/>
      <c r="AD709" s="5"/>
      <c r="AE709" s="5"/>
    </row>
    <row r="710" spans="1:31">
      <c r="A710" s="185"/>
      <c r="B710" s="5"/>
      <c r="C710" s="5"/>
      <c r="D710" s="5"/>
      <c r="E710" s="5"/>
      <c r="F710" s="5"/>
      <c r="G710" s="5"/>
      <c r="H710" s="5"/>
      <c r="I710" s="5"/>
      <c r="J710" s="5"/>
      <c r="K710" s="5"/>
      <c r="L710" s="699"/>
      <c r="M710" s="699"/>
      <c r="N710" s="5"/>
      <c r="O710" s="5"/>
      <c r="P710" s="699"/>
      <c r="Q710" s="699"/>
      <c r="R710" s="5"/>
      <c r="S710" s="5"/>
      <c r="T710" s="5"/>
      <c r="U710" s="5"/>
      <c r="V710" s="5"/>
      <c r="W710" s="5"/>
      <c r="X710" s="5"/>
      <c r="Y710" s="5"/>
      <c r="Z710" s="5"/>
      <c r="AA710" s="5"/>
      <c r="AB710" s="5"/>
      <c r="AC710" s="5"/>
      <c r="AD710" s="5"/>
      <c r="AE710" s="5"/>
    </row>
    <row r="711" spans="1:31">
      <c r="A711" s="185"/>
      <c r="B711" s="5"/>
      <c r="C711" s="5"/>
      <c r="D711" s="5"/>
      <c r="E711" s="5"/>
      <c r="F711" s="5"/>
      <c r="G711" s="5"/>
      <c r="H711" s="5"/>
      <c r="I711" s="5"/>
      <c r="J711" s="5"/>
      <c r="K711" s="5"/>
      <c r="L711" s="699"/>
      <c r="M711" s="699"/>
      <c r="N711" s="5"/>
      <c r="O711" s="5"/>
      <c r="P711" s="699"/>
      <c r="Q711" s="699"/>
      <c r="R711" s="5"/>
      <c r="S711" s="5"/>
      <c r="T711" s="5"/>
      <c r="U711" s="5"/>
      <c r="V711" s="5"/>
      <c r="W711" s="5"/>
      <c r="X711" s="5"/>
      <c r="Y711" s="5"/>
      <c r="Z711" s="5"/>
      <c r="AA711" s="5"/>
      <c r="AB711" s="5"/>
      <c r="AC711" s="5"/>
      <c r="AD711" s="5"/>
      <c r="AE711" s="5"/>
    </row>
    <row r="712" spans="1:31">
      <c r="A712" s="185"/>
      <c r="B712" s="5"/>
      <c r="C712" s="5"/>
      <c r="D712" s="5"/>
      <c r="E712" s="5"/>
      <c r="F712" s="5"/>
      <c r="G712" s="5"/>
      <c r="H712" s="5"/>
      <c r="I712" s="5"/>
      <c r="J712" s="5"/>
      <c r="K712" s="5"/>
      <c r="L712" s="699"/>
      <c r="M712" s="699"/>
      <c r="N712" s="5"/>
      <c r="O712" s="5"/>
      <c r="P712" s="699"/>
      <c r="Q712" s="699"/>
      <c r="R712" s="5"/>
      <c r="S712" s="5"/>
      <c r="T712" s="5"/>
      <c r="U712" s="5"/>
      <c r="V712" s="5"/>
      <c r="W712" s="5"/>
      <c r="X712" s="5"/>
      <c r="Y712" s="5"/>
      <c r="Z712" s="5"/>
      <c r="AA712" s="5"/>
      <c r="AB712" s="5"/>
      <c r="AC712" s="5"/>
      <c r="AD712" s="5"/>
      <c r="AE712" s="5"/>
    </row>
    <row r="713" spans="1:31">
      <c r="A713" s="185"/>
      <c r="B713" s="5"/>
      <c r="C713" s="5"/>
      <c r="D713" s="5"/>
      <c r="E713" s="5"/>
      <c r="F713" s="5"/>
      <c r="G713" s="5"/>
      <c r="H713" s="5"/>
      <c r="I713" s="5"/>
      <c r="J713" s="5"/>
      <c r="K713" s="5"/>
      <c r="L713" s="699"/>
      <c r="M713" s="699"/>
      <c r="N713" s="5"/>
      <c r="O713" s="5"/>
      <c r="P713" s="699"/>
      <c r="Q713" s="699"/>
      <c r="R713" s="5"/>
      <c r="S713" s="5"/>
      <c r="T713" s="5"/>
      <c r="U713" s="5"/>
      <c r="V713" s="5"/>
      <c r="W713" s="5"/>
      <c r="X713" s="5"/>
      <c r="Y713" s="5"/>
      <c r="Z713" s="5"/>
      <c r="AA713" s="5"/>
      <c r="AB713" s="5"/>
      <c r="AC713" s="5"/>
      <c r="AD713" s="5"/>
      <c r="AE713" s="5"/>
    </row>
    <row r="714" spans="1:31">
      <c r="A714" s="185"/>
      <c r="B714" s="5"/>
      <c r="C714" s="5"/>
      <c r="D714" s="5"/>
      <c r="E714" s="5"/>
      <c r="F714" s="5"/>
      <c r="G714" s="5"/>
      <c r="H714" s="5"/>
      <c r="I714" s="5"/>
      <c r="J714" s="5"/>
      <c r="K714" s="5"/>
      <c r="L714" s="699"/>
      <c r="M714" s="699"/>
      <c r="N714" s="5"/>
      <c r="O714" s="5"/>
      <c r="P714" s="699"/>
      <c r="Q714" s="699"/>
      <c r="R714" s="5"/>
      <c r="S714" s="5"/>
      <c r="T714" s="5"/>
      <c r="U714" s="5"/>
      <c r="V714" s="5"/>
      <c r="W714" s="5"/>
      <c r="X714" s="5"/>
      <c r="Y714" s="5"/>
      <c r="Z714" s="5"/>
      <c r="AA714" s="5"/>
      <c r="AB714" s="5"/>
      <c r="AC714" s="5"/>
      <c r="AD714" s="5"/>
      <c r="AE714" s="5"/>
    </row>
    <row r="715" spans="1:31">
      <c r="A715" s="185"/>
      <c r="B715" s="5"/>
      <c r="C715" s="5"/>
      <c r="D715" s="5"/>
      <c r="E715" s="5"/>
      <c r="F715" s="5"/>
      <c r="G715" s="5"/>
      <c r="H715" s="5"/>
      <c r="I715" s="5"/>
      <c r="J715" s="5"/>
      <c r="K715" s="5"/>
      <c r="L715" s="699"/>
      <c r="M715" s="699"/>
      <c r="N715" s="5"/>
      <c r="O715" s="5"/>
      <c r="P715" s="699"/>
      <c r="Q715" s="699"/>
      <c r="R715" s="5"/>
      <c r="S715" s="5"/>
      <c r="T715" s="5"/>
      <c r="U715" s="5"/>
      <c r="V715" s="5"/>
      <c r="W715" s="5"/>
      <c r="X715" s="5"/>
      <c r="Y715" s="5"/>
      <c r="Z715" s="5"/>
      <c r="AA715" s="5"/>
      <c r="AB715" s="5"/>
      <c r="AC715" s="5"/>
      <c r="AD715" s="5"/>
      <c r="AE715" s="5"/>
    </row>
    <row r="716" spans="1:31">
      <c r="A716" s="185"/>
      <c r="B716" s="5"/>
      <c r="C716" s="5"/>
      <c r="D716" s="5"/>
      <c r="E716" s="5"/>
      <c r="F716" s="5"/>
      <c r="G716" s="5"/>
      <c r="H716" s="5"/>
      <c r="I716" s="5"/>
      <c r="J716" s="5"/>
      <c r="K716" s="5"/>
      <c r="L716" s="699"/>
      <c r="M716" s="699"/>
      <c r="N716" s="5"/>
      <c r="O716" s="5"/>
      <c r="P716" s="699"/>
      <c r="Q716" s="699"/>
      <c r="R716" s="5"/>
      <c r="S716" s="5"/>
      <c r="T716" s="5"/>
      <c r="U716" s="5"/>
      <c r="V716" s="5"/>
      <c r="W716" s="5"/>
      <c r="X716" s="5"/>
      <c r="Y716" s="5"/>
      <c r="Z716" s="5"/>
      <c r="AA716" s="5"/>
      <c r="AB716" s="5"/>
      <c r="AC716" s="5"/>
      <c r="AD716" s="5"/>
      <c r="AE716" s="5"/>
    </row>
    <row r="717" spans="1:31">
      <c r="A717" s="185"/>
      <c r="B717" s="5"/>
      <c r="C717" s="5"/>
      <c r="D717" s="5"/>
      <c r="E717" s="5"/>
      <c r="F717" s="5"/>
      <c r="G717" s="5"/>
      <c r="H717" s="5"/>
      <c r="I717" s="5"/>
      <c r="J717" s="5"/>
      <c r="K717" s="5"/>
      <c r="L717" s="699"/>
      <c r="M717" s="699"/>
      <c r="N717" s="5"/>
      <c r="O717" s="5"/>
      <c r="P717" s="699"/>
      <c r="Q717" s="699"/>
      <c r="R717" s="5"/>
      <c r="S717" s="5"/>
      <c r="T717" s="5"/>
      <c r="U717" s="5"/>
      <c r="V717" s="5"/>
      <c r="W717" s="5"/>
      <c r="X717" s="5"/>
      <c r="Y717" s="5"/>
      <c r="Z717" s="5"/>
      <c r="AA717" s="5"/>
      <c r="AB717" s="5"/>
      <c r="AC717" s="5"/>
      <c r="AD717" s="5"/>
      <c r="AE717" s="5"/>
    </row>
    <row r="718" spans="1:31">
      <c r="A718" s="185"/>
      <c r="B718" s="5"/>
      <c r="C718" s="5"/>
      <c r="D718" s="5"/>
      <c r="E718" s="5"/>
      <c r="F718" s="5"/>
      <c r="G718" s="5"/>
      <c r="H718" s="5"/>
      <c r="I718" s="5"/>
      <c r="J718" s="5"/>
      <c r="K718" s="5"/>
      <c r="L718" s="699"/>
      <c r="M718" s="699"/>
      <c r="N718" s="5"/>
      <c r="O718" s="5"/>
      <c r="P718" s="699"/>
      <c r="Q718" s="699"/>
      <c r="R718" s="5"/>
      <c r="S718" s="5"/>
      <c r="T718" s="5"/>
      <c r="U718" s="5"/>
      <c r="V718" s="5"/>
      <c r="W718" s="5"/>
      <c r="X718" s="5"/>
      <c r="Y718" s="5"/>
      <c r="Z718" s="5"/>
      <c r="AA718" s="5"/>
      <c r="AB718" s="5"/>
      <c r="AC718" s="5"/>
      <c r="AD718" s="5"/>
      <c r="AE718" s="5"/>
    </row>
    <row r="719" spans="1:31">
      <c r="A719" s="185"/>
      <c r="B719" s="5"/>
      <c r="C719" s="5"/>
      <c r="D719" s="5"/>
      <c r="E719" s="5"/>
      <c r="F719" s="5"/>
      <c r="G719" s="5"/>
      <c r="H719" s="5"/>
      <c r="I719" s="5"/>
      <c r="J719" s="5"/>
      <c r="K719" s="5"/>
      <c r="L719" s="699"/>
      <c r="M719" s="699"/>
      <c r="N719" s="5"/>
      <c r="O719" s="5"/>
      <c r="P719" s="699"/>
      <c r="Q719" s="699"/>
      <c r="R719" s="5"/>
      <c r="S719" s="5"/>
      <c r="T719" s="5"/>
      <c r="U719" s="5"/>
      <c r="V719" s="5"/>
      <c r="W719" s="5"/>
      <c r="X719" s="5"/>
      <c r="Y719" s="5"/>
      <c r="Z719" s="5"/>
      <c r="AA719" s="5"/>
      <c r="AB719" s="5"/>
      <c r="AC719" s="5"/>
      <c r="AD719" s="5"/>
      <c r="AE719" s="5"/>
    </row>
    <row r="720" spans="1:31">
      <c r="A720" s="185"/>
      <c r="B720" s="5"/>
      <c r="C720" s="5"/>
      <c r="D720" s="5"/>
      <c r="E720" s="5"/>
      <c r="F720" s="5"/>
      <c r="G720" s="5"/>
      <c r="H720" s="5"/>
      <c r="I720" s="5"/>
      <c r="J720" s="5"/>
      <c r="K720" s="5"/>
      <c r="L720" s="699"/>
      <c r="M720" s="699"/>
      <c r="N720" s="5"/>
      <c r="O720" s="5"/>
      <c r="P720" s="699"/>
      <c r="Q720" s="699"/>
      <c r="R720" s="5"/>
      <c r="S720" s="5"/>
      <c r="T720" s="5"/>
      <c r="U720" s="5"/>
      <c r="V720" s="5"/>
      <c r="W720" s="5"/>
      <c r="X720" s="5"/>
      <c r="Y720" s="5"/>
      <c r="Z720" s="5"/>
      <c r="AA720" s="5"/>
      <c r="AB720" s="5"/>
      <c r="AC720" s="5"/>
      <c r="AD720" s="5"/>
      <c r="AE720" s="5"/>
    </row>
    <row r="721" spans="1:31">
      <c r="A721" s="185"/>
      <c r="B721" s="5"/>
      <c r="C721" s="5"/>
      <c r="D721" s="5"/>
      <c r="E721" s="5"/>
      <c r="F721" s="5"/>
      <c r="G721" s="5"/>
      <c r="H721" s="5"/>
      <c r="I721" s="5"/>
      <c r="J721" s="5"/>
      <c r="K721" s="5"/>
      <c r="L721" s="699"/>
      <c r="M721" s="699"/>
      <c r="N721" s="5"/>
      <c r="O721" s="5"/>
      <c r="P721" s="699"/>
      <c r="Q721" s="699"/>
      <c r="R721" s="5"/>
      <c r="S721" s="5"/>
      <c r="T721" s="5"/>
      <c r="U721" s="5"/>
      <c r="V721" s="5"/>
      <c r="W721" s="5"/>
      <c r="X721" s="5"/>
      <c r="Y721" s="5"/>
      <c r="Z721" s="5"/>
      <c r="AA721" s="5"/>
      <c r="AB721" s="5"/>
      <c r="AC721" s="5"/>
      <c r="AD721" s="5"/>
      <c r="AE721" s="5"/>
    </row>
    <row r="722" spans="1:31">
      <c r="A722" s="185"/>
      <c r="B722" s="5"/>
      <c r="C722" s="5"/>
      <c r="D722" s="5"/>
      <c r="E722" s="5"/>
      <c r="F722" s="5"/>
      <c r="G722" s="5"/>
      <c r="H722" s="5"/>
      <c r="I722" s="5"/>
      <c r="J722" s="5"/>
      <c r="K722" s="5"/>
      <c r="L722" s="699"/>
      <c r="M722" s="699"/>
      <c r="N722" s="5"/>
      <c r="O722" s="5"/>
      <c r="P722" s="699"/>
      <c r="Q722" s="699"/>
      <c r="R722" s="5"/>
      <c r="S722" s="5"/>
      <c r="T722" s="5"/>
      <c r="U722" s="5"/>
      <c r="V722" s="5"/>
      <c r="W722" s="5"/>
      <c r="X722" s="5"/>
      <c r="Y722" s="5"/>
      <c r="Z722" s="5"/>
      <c r="AA722" s="5"/>
      <c r="AB722" s="5"/>
      <c r="AC722" s="5"/>
      <c r="AD722" s="5"/>
      <c r="AE722" s="5"/>
    </row>
    <row r="723" spans="1:31">
      <c r="A723" s="185"/>
      <c r="B723" s="5"/>
      <c r="C723" s="5"/>
      <c r="D723" s="5"/>
      <c r="E723" s="5"/>
      <c r="F723" s="5"/>
      <c r="G723" s="5"/>
      <c r="H723" s="5"/>
      <c r="I723" s="5"/>
      <c r="J723" s="5"/>
      <c r="K723" s="5"/>
      <c r="L723" s="699"/>
      <c r="M723" s="699"/>
      <c r="N723" s="5"/>
      <c r="O723" s="5"/>
      <c r="P723" s="699"/>
      <c r="Q723" s="699"/>
      <c r="R723" s="5"/>
      <c r="S723" s="5"/>
      <c r="T723" s="5"/>
      <c r="U723" s="5"/>
      <c r="V723" s="5"/>
      <c r="W723" s="5"/>
      <c r="X723" s="5"/>
      <c r="Y723" s="5"/>
      <c r="Z723" s="5"/>
      <c r="AA723" s="5"/>
      <c r="AB723" s="5"/>
      <c r="AC723" s="5"/>
      <c r="AD723" s="5"/>
      <c r="AE723" s="5"/>
    </row>
    <row r="724" spans="1:31">
      <c r="A724" s="185"/>
      <c r="B724" s="5"/>
      <c r="C724" s="5"/>
      <c r="D724" s="5"/>
      <c r="E724" s="5"/>
      <c r="F724" s="5"/>
      <c r="G724" s="5"/>
      <c r="H724" s="5"/>
      <c r="I724" s="5"/>
      <c r="J724" s="5"/>
      <c r="K724" s="5"/>
      <c r="L724" s="699"/>
      <c r="M724" s="699"/>
      <c r="N724" s="5"/>
      <c r="O724" s="5"/>
      <c r="P724" s="699"/>
      <c r="Q724" s="699"/>
      <c r="R724" s="5"/>
      <c r="S724" s="5"/>
      <c r="T724" s="5"/>
      <c r="U724" s="5"/>
      <c r="V724" s="5"/>
      <c r="W724" s="5"/>
      <c r="X724" s="5"/>
      <c r="Y724" s="5"/>
      <c r="Z724" s="5"/>
      <c r="AA724" s="5"/>
      <c r="AB724" s="5"/>
      <c r="AC724" s="5"/>
      <c r="AD724" s="5"/>
      <c r="AE724" s="5"/>
    </row>
    <row r="725" spans="1:31">
      <c r="A725" s="185"/>
      <c r="B725" s="5"/>
      <c r="C725" s="5"/>
      <c r="D725" s="5"/>
      <c r="E725" s="5"/>
      <c r="F725" s="5"/>
      <c r="G725" s="5"/>
      <c r="H725" s="5"/>
      <c r="I725" s="5"/>
      <c r="J725" s="5"/>
      <c r="K725" s="5"/>
      <c r="L725" s="699"/>
      <c r="M725" s="699"/>
      <c r="N725" s="5"/>
      <c r="O725" s="5"/>
      <c r="P725" s="699"/>
      <c r="Q725" s="699"/>
      <c r="R725" s="5"/>
      <c r="S725" s="5"/>
      <c r="T725" s="5"/>
      <c r="U725" s="5"/>
      <c r="V725" s="5"/>
      <c r="W725" s="5"/>
      <c r="X725" s="5"/>
      <c r="Y725" s="5"/>
      <c r="Z725" s="5"/>
      <c r="AA725" s="5"/>
      <c r="AB725" s="5"/>
      <c r="AC725" s="5"/>
      <c r="AD725" s="5"/>
      <c r="AE725" s="5"/>
    </row>
    <row r="726" spans="1:31">
      <c r="A726" s="185"/>
      <c r="B726" s="5"/>
      <c r="C726" s="5"/>
      <c r="D726" s="5"/>
      <c r="E726" s="5"/>
      <c r="F726" s="5"/>
      <c r="G726" s="5"/>
      <c r="H726" s="5"/>
      <c r="I726" s="5"/>
      <c r="J726" s="5"/>
      <c r="K726" s="5"/>
      <c r="L726" s="699"/>
      <c r="M726" s="699"/>
      <c r="N726" s="5"/>
      <c r="O726" s="5"/>
      <c r="P726" s="699"/>
      <c r="Q726" s="699"/>
      <c r="R726" s="5"/>
      <c r="S726" s="5"/>
      <c r="T726" s="5"/>
      <c r="U726" s="5"/>
      <c r="V726" s="5"/>
      <c r="W726" s="5"/>
      <c r="X726" s="5"/>
      <c r="Y726" s="5"/>
      <c r="Z726" s="5"/>
      <c r="AA726" s="5"/>
      <c r="AB726" s="5"/>
      <c r="AC726" s="5"/>
      <c r="AD726" s="5"/>
      <c r="AE726" s="5"/>
    </row>
    <row r="727" spans="1:31">
      <c r="A727" s="185"/>
      <c r="B727" s="5"/>
      <c r="C727" s="5"/>
      <c r="D727" s="5"/>
      <c r="E727" s="5"/>
      <c r="F727" s="5"/>
      <c r="G727" s="5"/>
      <c r="H727" s="5"/>
      <c r="I727" s="5"/>
      <c r="J727" s="5"/>
      <c r="K727" s="5"/>
      <c r="L727" s="699"/>
      <c r="M727" s="699"/>
      <c r="N727" s="5"/>
      <c r="O727" s="5"/>
      <c r="P727" s="699"/>
      <c r="Q727" s="699"/>
      <c r="R727" s="5"/>
      <c r="S727" s="5"/>
      <c r="T727" s="5"/>
      <c r="U727" s="5"/>
      <c r="V727" s="5"/>
      <c r="W727" s="5"/>
      <c r="X727" s="5"/>
      <c r="Y727" s="5"/>
      <c r="Z727" s="5"/>
      <c r="AA727" s="5"/>
      <c r="AB727" s="5"/>
      <c r="AC727" s="5"/>
      <c r="AD727" s="5"/>
      <c r="AE727" s="5"/>
    </row>
    <row r="728" spans="1:31">
      <c r="A728" s="185"/>
      <c r="B728" s="5"/>
      <c r="C728" s="5"/>
      <c r="D728" s="5"/>
      <c r="E728" s="5"/>
      <c r="F728" s="5"/>
      <c r="G728" s="5"/>
      <c r="H728" s="5"/>
      <c r="I728" s="5"/>
      <c r="J728" s="5"/>
      <c r="K728" s="5"/>
      <c r="L728" s="699"/>
      <c r="M728" s="699"/>
      <c r="N728" s="5"/>
      <c r="O728" s="5"/>
      <c r="P728" s="699"/>
      <c r="Q728" s="699"/>
      <c r="R728" s="5"/>
      <c r="S728" s="5"/>
      <c r="T728" s="5"/>
      <c r="U728" s="5"/>
      <c r="V728" s="5"/>
      <c r="W728" s="5"/>
      <c r="X728" s="5"/>
      <c r="Y728" s="5"/>
      <c r="Z728" s="5"/>
      <c r="AA728" s="5"/>
      <c r="AB728" s="5"/>
      <c r="AC728" s="5"/>
      <c r="AD728" s="5"/>
      <c r="AE728" s="5"/>
    </row>
    <row r="729" spans="1:31">
      <c r="A729" s="185"/>
      <c r="B729" s="5"/>
      <c r="C729" s="5"/>
      <c r="D729" s="5"/>
      <c r="E729" s="5"/>
      <c r="F729" s="5"/>
      <c r="G729" s="5"/>
      <c r="H729" s="5"/>
      <c r="I729" s="5"/>
      <c r="J729" s="5"/>
      <c r="K729" s="5"/>
      <c r="L729" s="699"/>
      <c r="M729" s="699"/>
      <c r="N729" s="5"/>
      <c r="O729" s="5"/>
      <c r="P729" s="699"/>
      <c r="Q729" s="699"/>
      <c r="R729" s="5"/>
      <c r="S729" s="5"/>
      <c r="T729" s="5"/>
      <c r="U729" s="5"/>
      <c r="V729" s="5"/>
      <c r="W729" s="5"/>
      <c r="X729" s="5"/>
      <c r="Y729" s="5"/>
      <c r="Z729" s="5"/>
      <c r="AA729" s="5"/>
      <c r="AB729" s="5"/>
      <c r="AC729" s="5"/>
      <c r="AD729" s="5"/>
      <c r="AE729" s="5"/>
    </row>
    <row r="730" spans="1:31">
      <c r="A730" s="185"/>
      <c r="B730" s="5"/>
      <c r="C730" s="5"/>
      <c r="D730" s="5"/>
      <c r="E730" s="5"/>
      <c r="F730" s="5"/>
      <c r="G730" s="5"/>
      <c r="H730" s="5"/>
      <c r="I730" s="5"/>
      <c r="J730" s="5"/>
      <c r="K730" s="5"/>
      <c r="L730" s="699"/>
      <c r="M730" s="699"/>
      <c r="N730" s="5"/>
      <c r="O730" s="5"/>
      <c r="P730" s="699"/>
      <c r="Q730" s="699"/>
      <c r="R730" s="5"/>
      <c r="S730" s="5"/>
      <c r="T730" s="5"/>
      <c r="U730" s="5"/>
      <c r="V730" s="5"/>
      <c r="W730" s="5"/>
      <c r="X730" s="5"/>
      <c r="Y730" s="5"/>
      <c r="Z730" s="5"/>
      <c r="AA730" s="5"/>
      <c r="AB730" s="5"/>
      <c r="AC730" s="5"/>
      <c r="AD730" s="5"/>
      <c r="AE730" s="5"/>
    </row>
    <row r="731" spans="1:31">
      <c r="A731" s="185"/>
      <c r="B731" s="5"/>
      <c r="C731" s="5"/>
      <c r="D731" s="5"/>
      <c r="E731" s="5"/>
      <c r="F731" s="5"/>
      <c r="G731" s="5"/>
      <c r="H731" s="5"/>
      <c r="I731" s="5"/>
      <c r="J731" s="5"/>
      <c r="K731" s="5"/>
      <c r="L731" s="699"/>
      <c r="M731" s="699"/>
      <c r="N731" s="5"/>
      <c r="O731" s="5"/>
      <c r="P731" s="699"/>
      <c r="Q731" s="699"/>
      <c r="R731" s="5"/>
      <c r="S731" s="5"/>
      <c r="T731" s="5"/>
      <c r="U731" s="5"/>
      <c r="V731" s="5"/>
      <c r="W731" s="5"/>
      <c r="X731" s="5"/>
      <c r="Y731" s="5"/>
      <c r="Z731" s="5"/>
      <c r="AA731" s="5"/>
      <c r="AB731" s="5"/>
      <c r="AC731" s="5"/>
      <c r="AD731" s="5"/>
      <c r="AE731" s="5"/>
    </row>
    <row r="732" spans="1:31">
      <c r="A732" s="185"/>
      <c r="B732" s="5"/>
      <c r="C732" s="5"/>
      <c r="D732" s="5"/>
      <c r="E732" s="5"/>
      <c r="F732" s="5"/>
      <c r="G732" s="5"/>
      <c r="H732" s="5"/>
      <c r="I732" s="5"/>
      <c r="J732" s="5"/>
      <c r="K732" s="5"/>
      <c r="L732" s="699"/>
      <c r="M732" s="699"/>
      <c r="N732" s="5"/>
      <c r="O732" s="5"/>
      <c r="P732" s="699"/>
      <c r="Q732" s="699"/>
      <c r="R732" s="5"/>
      <c r="S732" s="5"/>
      <c r="T732" s="5"/>
      <c r="U732" s="5"/>
      <c r="V732" s="5"/>
      <c r="W732" s="5"/>
      <c r="X732" s="5"/>
      <c r="Y732" s="5"/>
      <c r="Z732" s="5"/>
      <c r="AA732" s="5"/>
      <c r="AB732" s="5"/>
      <c r="AC732" s="5"/>
      <c r="AD732" s="5"/>
      <c r="AE732" s="5"/>
    </row>
    <row r="733" spans="1:31">
      <c r="A733" s="185"/>
      <c r="B733" s="5"/>
      <c r="C733" s="5"/>
      <c r="D733" s="5"/>
      <c r="E733" s="5"/>
      <c r="F733" s="5"/>
      <c r="G733" s="5"/>
      <c r="H733" s="5"/>
      <c r="I733" s="5"/>
      <c r="J733" s="5"/>
      <c r="K733" s="5"/>
      <c r="L733" s="699"/>
      <c r="M733" s="699"/>
      <c r="N733" s="5"/>
      <c r="O733" s="5"/>
      <c r="P733" s="699"/>
      <c r="Q733" s="699"/>
      <c r="R733" s="5"/>
      <c r="S733" s="5"/>
      <c r="T733" s="5"/>
      <c r="U733" s="5"/>
      <c r="V733" s="5"/>
      <c r="W733" s="5"/>
      <c r="X733" s="5"/>
      <c r="Y733" s="5"/>
      <c r="Z733" s="5"/>
      <c r="AA733" s="5"/>
      <c r="AB733" s="5"/>
      <c r="AC733" s="5"/>
      <c r="AD733" s="5"/>
      <c r="AE733" s="5"/>
    </row>
    <row r="734" spans="1:31">
      <c r="A734" s="185"/>
      <c r="B734" s="5"/>
      <c r="C734" s="5"/>
      <c r="D734" s="5"/>
      <c r="E734" s="5"/>
      <c r="F734" s="5"/>
      <c r="G734" s="5"/>
      <c r="H734" s="5"/>
      <c r="I734" s="5"/>
      <c r="J734" s="5"/>
      <c r="K734" s="5"/>
      <c r="L734" s="699"/>
      <c r="M734" s="699"/>
      <c r="N734" s="5"/>
      <c r="O734" s="5"/>
      <c r="P734" s="699"/>
      <c r="Q734" s="699"/>
      <c r="R734" s="5"/>
      <c r="S734" s="5"/>
      <c r="T734" s="5"/>
      <c r="U734" s="5"/>
      <c r="V734" s="5"/>
      <c r="W734" s="5"/>
      <c r="X734" s="5"/>
      <c r="Y734" s="5"/>
      <c r="Z734" s="5"/>
      <c r="AA734" s="5"/>
      <c r="AB734" s="5"/>
      <c r="AC734" s="5"/>
      <c r="AD734" s="5"/>
      <c r="AE734" s="5"/>
    </row>
    <row r="735" spans="1:31">
      <c r="A735" s="185"/>
      <c r="B735" s="5"/>
      <c r="C735" s="5"/>
      <c r="D735" s="5"/>
      <c r="E735" s="5"/>
      <c r="F735" s="5"/>
      <c r="G735" s="5"/>
      <c r="H735" s="5"/>
      <c r="I735" s="5"/>
      <c r="J735" s="5"/>
      <c r="K735" s="5"/>
      <c r="L735" s="699"/>
      <c r="M735" s="699"/>
      <c r="N735" s="5"/>
      <c r="O735" s="5"/>
      <c r="P735" s="699"/>
      <c r="Q735" s="699"/>
      <c r="R735" s="5"/>
      <c r="S735" s="5"/>
      <c r="T735" s="5"/>
      <c r="U735" s="5"/>
      <c r="V735" s="5"/>
      <c r="W735" s="5"/>
      <c r="X735" s="5"/>
      <c r="Y735" s="5"/>
      <c r="Z735" s="5"/>
      <c r="AA735" s="5"/>
      <c r="AB735" s="5"/>
      <c r="AC735" s="5"/>
      <c r="AD735" s="5"/>
      <c r="AE735" s="5"/>
    </row>
    <row r="736" spans="1:31">
      <c r="A736" s="185"/>
      <c r="B736" s="5"/>
      <c r="C736" s="5"/>
      <c r="D736" s="5"/>
      <c r="E736" s="5"/>
      <c r="F736" s="5"/>
      <c r="G736" s="5"/>
      <c r="H736" s="5"/>
      <c r="I736" s="5"/>
      <c r="J736" s="5"/>
      <c r="K736" s="5"/>
      <c r="L736" s="699"/>
      <c r="M736" s="699"/>
      <c r="N736" s="5"/>
      <c r="O736" s="5"/>
      <c r="P736" s="699"/>
      <c r="Q736" s="699"/>
      <c r="R736" s="5"/>
      <c r="S736" s="5"/>
      <c r="T736" s="5"/>
      <c r="U736" s="5"/>
      <c r="V736" s="5"/>
      <c r="W736" s="5"/>
      <c r="X736" s="5"/>
      <c r="Y736" s="5"/>
      <c r="Z736" s="5"/>
      <c r="AA736" s="5"/>
      <c r="AB736" s="5"/>
      <c r="AC736" s="5"/>
      <c r="AD736" s="5"/>
      <c r="AE736" s="5"/>
    </row>
    <row r="737" spans="1:31">
      <c r="A737" s="185"/>
      <c r="B737" s="5"/>
      <c r="C737" s="5"/>
      <c r="D737" s="5"/>
      <c r="E737" s="5"/>
      <c r="F737" s="5"/>
      <c r="G737" s="5"/>
      <c r="H737" s="5"/>
      <c r="I737" s="5"/>
      <c r="J737" s="5"/>
      <c r="K737" s="5"/>
      <c r="L737" s="699"/>
      <c r="M737" s="699"/>
      <c r="N737" s="5"/>
      <c r="O737" s="5"/>
      <c r="P737" s="699"/>
      <c r="Q737" s="699"/>
      <c r="R737" s="5"/>
      <c r="S737" s="5"/>
      <c r="T737" s="5"/>
      <c r="U737" s="5"/>
      <c r="V737" s="5"/>
      <c r="W737" s="5"/>
      <c r="X737" s="5"/>
      <c r="Y737" s="5"/>
      <c r="Z737" s="5"/>
      <c r="AA737" s="5"/>
      <c r="AB737" s="5"/>
      <c r="AC737" s="5"/>
      <c r="AD737" s="5"/>
      <c r="AE737" s="5"/>
    </row>
    <row r="738" spans="1:31">
      <c r="A738" s="185"/>
      <c r="B738" s="5"/>
      <c r="C738" s="5"/>
      <c r="D738" s="5"/>
      <c r="E738" s="5"/>
      <c r="F738" s="5"/>
      <c r="G738" s="5"/>
      <c r="H738" s="5"/>
      <c r="I738" s="5"/>
      <c r="J738" s="5"/>
      <c r="K738" s="5"/>
      <c r="L738" s="699"/>
      <c r="M738" s="699"/>
      <c r="N738" s="5"/>
      <c r="O738" s="5"/>
      <c r="P738" s="699"/>
      <c r="Q738" s="699"/>
      <c r="R738" s="5"/>
      <c r="S738" s="5"/>
      <c r="T738" s="5"/>
      <c r="U738" s="5"/>
      <c r="V738" s="5"/>
      <c r="W738" s="5"/>
      <c r="X738" s="5"/>
      <c r="Y738" s="5"/>
      <c r="Z738" s="5"/>
      <c r="AA738" s="5"/>
      <c r="AB738" s="5"/>
      <c r="AC738" s="5"/>
      <c r="AD738" s="5"/>
      <c r="AE738" s="5"/>
    </row>
    <row r="739" spans="1:31">
      <c r="A739" s="185"/>
      <c r="B739" s="5"/>
      <c r="C739" s="5"/>
      <c r="D739" s="5"/>
      <c r="E739" s="5"/>
      <c r="F739" s="5"/>
      <c r="G739" s="5"/>
      <c r="H739" s="5"/>
      <c r="I739" s="5"/>
      <c r="J739" s="5"/>
      <c r="K739" s="5"/>
      <c r="L739" s="699"/>
      <c r="M739" s="699"/>
      <c r="N739" s="5"/>
      <c r="O739" s="5"/>
      <c r="P739" s="699"/>
      <c r="Q739" s="699"/>
      <c r="R739" s="5"/>
      <c r="S739" s="5"/>
      <c r="T739" s="5"/>
      <c r="U739" s="5"/>
      <c r="V739" s="5"/>
      <c r="W739" s="5"/>
      <c r="X739" s="5"/>
      <c r="Y739" s="5"/>
      <c r="Z739" s="5"/>
      <c r="AA739" s="5"/>
      <c r="AB739" s="5"/>
      <c r="AC739" s="5"/>
      <c r="AD739" s="5"/>
      <c r="AE739" s="5"/>
    </row>
    <row r="740" spans="1:31">
      <c r="A740" s="185"/>
      <c r="B740" s="5"/>
      <c r="C740" s="5"/>
      <c r="D740" s="5"/>
      <c r="E740" s="5"/>
      <c r="F740" s="5"/>
      <c r="G740" s="5"/>
      <c r="H740" s="5"/>
      <c r="I740" s="5"/>
      <c r="J740" s="5"/>
      <c r="K740" s="5"/>
      <c r="L740" s="699"/>
      <c r="M740" s="699"/>
      <c r="N740" s="5"/>
      <c r="O740" s="5"/>
      <c r="P740" s="699"/>
      <c r="Q740" s="699"/>
      <c r="R740" s="5"/>
      <c r="S740" s="5"/>
      <c r="T740" s="5"/>
      <c r="U740" s="5"/>
      <c r="V740" s="5"/>
      <c r="W740" s="5"/>
      <c r="X740" s="5"/>
      <c r="Y740" s="5"/>
      <c r="Z740" s="5"/>
      <c r="AA740" s="5"/>
      <c r="AB740" s="5"/>
      <c r="AC740" s="5"/>
      <c r="AD740" s="5"/>
      <c r="AE740" s="5"/>
    </row>
    <row r="741" spans="1:31">
      <c r="A741" s="185"/>
      <c r="B741" s="5"/>
      <c r="C741" s="5"/>
      <c r="D741" s="5"/>
      <c r="E741" s="5"/>
      <c r="F741" s="5"/>
      <c r="G741" s="5"/>
      <c r="H741" s="5"/>
      <c r="I741" s="5"/>
      <c r="J741" s="5"/>
      <c r="K741" s="5"/>
      <c r="L741" s="699"/>
      <c r="M741" s="699"/>
      <c r="N741" s="5"/>
      <c r="O741" s="5"/>
      <c r="P741" s="699"/>
      <c r="Q741" s="699"/>
      <c r="R741" s="5"/>
      <c r="S741" s="5"/>
      <c r="T741" s="5"/>
      <c r="U741" s="5"/>
      <c r="V741" s="5"/>
      <c r="W741" s="5"/>
      <c r="X741" s="5"/>
      <c r="Y741" s="5"/>
      <c r="Z741" s="5"/>
      <c r="AA741" s="5"/>
      <c r="AB741" s="5"/>
      <c r="AC741" s="5"/>
      <c r="AD741" s="5"/>
      <c r="AE741" s="5"/>
    </row>
    <row r="742" spans="1:31">
      <c r="A742" s="185"/>
      <c r="B742" s="5"/>
      <c r="C742" s="5"/>
      <c r="D742" s="5"/>
      <c r="E742" s="5"/>
      <c r="F742" s="5"/>
      <c r="G742" s="5"/>
      <c r="H742" s="5"/>
      <c r="I742" s="5"/>
      <c r="J742" s="5"/>
      <c r="K742" s="5"/>
      <c r="L742" s="699"/>
      <c r="M742" s="699"/>
      <c r="N742" s="5"/>
      <c r="O742" s="5"/>
      <c r="P742" s="699"/>
      <c r="Q742" s="699"/>
      <c r="R742" s="5"/>
      <c r="S742" s="5"/>
      <c r="T742" s="5"/>
      <c r="U742" s="5"/>
      <c r="V742" s="5"/>
      <c r="W742" s="5"/>
      <c r="X742" s="5"/>
      <c r="Y742" s="5"/>
      <c r="Z742" s="5"/>
      <c r="AA742" s="5"/>
      <c r="AB742" s="5"/>
      <c r="AC742" s="5"/>
      <c r="AD742" s="5"/>
      <c r="AE742" s="5"/>
    </row>
    <row r="743" spans="1:31">
      <c r="A743" s="185"/>
      <c r="B743" s="5"/>
      <c r="C743" s="5"/>
      <c r="D743" s="5"/>
      <c r="E743" s="5"/>
      <c r="F743" s="5"/>
      <c r="G743" s="5"/>
      <c r="H743" s="5"/>
      <c r="I743" s="5"/>
      <c r="J743" s="5"/>
      <c r="K743" s="5"/>
      <c r="L743" s="699"/>
      <c r="M743" s="699"/>
      <c r="N743" s="5"/>
      <c r="O743" s="5"/>
      <c r="P743" s="699"/>
      <c r="Q743" s="699"/>
      <c r="R743" s="5"/>
      <c r="S743" s="5"/>
      <c r="T743" s="5"/>
      <c r="U743" s="5"/>
      <c r="V743" s="5"/>
      <c r="W743" s="5"/>
      <c r="X743" s="5"/>
      <c r="Y743" s="5"/>
      <c r="Z743" s="5"/>
      <c r="AA743" s="5"/>
      <c r="AB743" s="5"/>
      <c r="AC743" s="5"/>
      <c r="AD743" s="5"/>
      <c r="AE743" s="5"/>
    </row>
    <row r="744" spans="1:31">
      <c r="A744" s="185"/>
      <c r="B744" s="5"/>
      <c r="C744" s="5"/>
      <c r="D744" s="5"/>
      <c r="E744" s="5"/>
      <c r="F744" s="5"/>
      <c r="G744" s="5"/>
      <c r="H744" s="5"/>
      <c r="I744" s="5"/>
      <c r="J744" s="5"/>
      <c r="K744" s="5"/>
      <c r="L744" s="699"/>
      <c r="M744" s="699"/>
      <c r="N744" s="5"/>
      <c r="O744" s="5"/>
      <c r="P744" s="699"/>
      <c r="Q744" s="699"/>
      <c r="R744" s="5"/>
      <c r="S744" s="5"/>
      <c r="T744" s="5"/>
      <c r="U744" s="5"/>
      <c r="V744" s="5"/>
      <c r="W744" s="5"/>
      <c r="X744" s="5"/>
      <c r="Y744" s="5"/>
      <c r="Z744" s="5"/>
      <c r="AA744" s="5"/>
      <c r="AB744" s="5"/>
      <c r="AC744" s="5"/>
      <c r="AD744" s="5"/>
      <c r="AE744" s="5"/>
    </row>
    <row r="745" spans="1:31">
      <c r="A745" s="185"/>
      <c r="B745" s="5"/>
      <c r="C745" s="5"/>
      <c r="D745" s="5"/>
      <c r="E745" s="5"/>
      <c r="F745" s="5"/>
      <c r="G745" s="5"/>
      <c r="H745" s="5"/>
      <c r="I745" s="5"/>
      <c r="J745" s="5"/>
      <c r="K745" s="5"/>
      <c r="L745" s="699"/>
      <c r="M745" s="699"/>
      <c r="N745" s="5"/>
      <c r="O745" s="5"/>
      <c r="P745" s="699"/>
      <c r="Q745" s="699"/>
      <c r="R745" s="5"/>
      <c r="S745" s="5"/>
      <c r="T745" s="5"/>
      <c r="U745" s="5"/>
      <c r="V745" s="5"/>
      <c r="W745" s="5"/>
      <c r="X745" s="5"/>
      <c r="Y745" s="5"/>
      <c r="Z745" s="5"/>
      <c r="AA745" s="5"/>
      <c r="AB745" s="5"/>
      <c r="AC745" s="5"/>
      <c r="AD745" s="5"/>
      <c r="AE745" s="5"/>
    </row>
    <row r="746" spans="1:31">
      <c r="A746" s="185"/>
      <c r="B746" s="5"/>
      <c r="C746" s="5"/>
      <c r="D746" s="5"/>
      <c r="E746" s="5"/>
      <c r="F746" s="5"/>
      <c r="G746" s="5"/>
      <c r="H746" s="5"/>
      <c r="I746" s="5"/>
      <c r="J746" s="5"/>
      <c r="K746" s="5"/>
      <c r="L746" s="699"/>
      <c r="M746" s="699"/>
      <c r="N746" s="5"/>
      <c r="O746" s="5"/>
      <c r="P746" s="699"/>
      <c r="Q746" s="699"/>
      <c r="R746" s="5"/>
      <c r="S746" s="5"/>
      <c r="T746" s="5"/>
      <c r="U746" s="5"/>
      <c r="V746" s="5"/>
      <c r="W746" s="5"/>
      <c r="X746" s="5"/>
      <c r="Y746" s="5"/>
      <c r="Z746" s="5"/>
      <c r="AA746" s="5"/>
      <c r="AB746" s="5"/>
      <c r="AC746" s="5"/>
      <c r="AD746" s="5"/>
      <c r="AE746" s="5"/>
    </row>
    <row r="747" spans="1:31">
      <c r="A747" s="185"/>
      <c r="B747" s="5"/>
      <c r="C747" s="5"/>
      <c r="D747" s="5"/>
      <c r="E747" s="5"/>
      <c r="F747" s="5"/>
      <c r="G747" s="5"/>
      <c r="H747" s="5"/>
      <c r="I747" s="5"/>
      <c r="J747" s="5"/>
      <c r="K747" s="5"/>
      <c r="L747" s="699"/>
      <c r="M747" s="699"/>
      <c r="N747" s="5"/>
      <c r="O747" s="5"/>
      <c r="P747" s="699"/>
      <c r="Q747" s="699"/>
      <c r="R747" s="5"/>
      <c r="S747" s="5"/>
      <c r="T747" s="5"/>
      <c r="U747" s="5"/>
      <c r="V747" s="5"/>
      <c r="W747" s="5"/>
      <c r="X747" s="5"/>
      <c r="Y747" s="5"/>
      <c r="Z747" s="5"/>
      <c r="AA747" s="5"/>
      <c r="AB747" s="5"/>
      <c r="AC747" s="5"/>
      <c r="AD747" s="5"/>
      <c r="AE747" s="5"/>
    </row>
    <row r="748" spans="1:31">
      <c r="A748" s="185"/>
      <c r="B748" s="5"/>
      <c r="C748" s="5"/>
      <c r="D748" s="5"/>
      <c r="E748" s="5"/>
      <c r="F748" s="5"/>
      <c r="G748" s="5"/>
      <c r="H748" s="5"/>
      <c r="I748" s="5"/>
      <c r="J748" s="5"/>
      <c r="K748" s="5"/>
      <c r="L748" s="699"/>
      <c r="M748" s="699"/>
      <c r="N748" s="5"/>
      <c r="O748" s="5"/>
      <c r="P748" s="699"/>
      <c r="Q748" s="699"/>
      <c r="R748" s="5"/>
      <c r="S748" s="5"/>
      <c r="T748" s="5"/>
      <c r="U748" s="5"/>
      <c r="V748" s="5"/>
      <c r="W748" s="5"/>
      <c r="X748" s="5"/>
      <c r="Y748" s="5"/>
      <c r="Z748" s="5"/>
      <c r="AA748" s="5"/>
      <c r="AB748" s="5"/>
      <c r="AC748" s="5"/>
      <c r="AD748" s="5"/>
      <c r="AE748" s="5"/>
    </row>
    <row r="749" spans="1:31">
      <c r="A749" s="185"/>
      <c r="B749" s="5"/>
      <c r="C749" s="5"/>
      <c r="D749" s="5"/>
      <c r="E749" s="5"/>
      <c r="F749" s="5"/>
      <c r="G749" s="5"/>
      <c r="H749" s="5"/>
      <c r="I749" s="5"/>
      <c r="J749" s="5"/>
      <c r="K749" s="5"/>
      <c r="L749" s="699"/>
      <c r="M749" s="699"/>
      <c r="N749" s="5"/>
      <c r="O749" s="5"/>
      <c r="P749" s="699"/>
      <c r="Q749" s="699"/>
      <c r="R749" s="5"/>
      <c r="S749" s="5"/>
      <c r="T749" s="5"/>
      <c r="U749" s="5"/>
      <c r="V749" s="5"/>
      <c r="W749" s="5"/>
      <c r="X749" s="5"/>
      <c r="Y749" s="5"/>
      <c r="Z749" s="5"/>
      <c r="AA749" s="5"/>
      <c r="AB749" s="5"/>
      <c r="AC749" s="5"/>
      <c r="AD749" s="5"/>
      <c r="AE749" s="5"/>
    </row>
    <row r="750" spans="1:31">
      <c r="A750" s="185"/>
      <c r="B750" s="5"/>
      <c r="C750" s="5"/>
      <c r="D750" s="5"/>
      <c r="E750" s="5"/>
      <c r="F750" s="5"/>
      <c r="G750" s="5"/>
      <c r="H750" s="5"/>
      <c r="I750" s="5"/>
      <c r="J750" s="5"/>
      <c r="K750" s="5"/>
      <c r="L750" s="699"/>
      <c r="M750" s="699"/>
      <c r="N750" s="5"/>
      <c r="O750" s="5"/>
      <c r="P750" s="699"/>
      <c r="Q750" s="699"/>
      <c r="R750" s="5"/>
      <c r="S750" s="5"/>
      <c r="T750" s="5"/>
      <c r="U750" s="5"/>
      <c r="V750" s="5"/>
      <c r="W750" s="5"/>
      <c r="X750" s="5"/>
      <c r="Y750" s="5"/>
      <c r="Z750" s="5"/>
      <c r="AA750" s="5"/>
      <c r="AB750" s="5"/>
      <c r="AC750" s="5"/>
      <c r="AD750" s="5"/>
      <c r="AE750" s="5"/>
    </row>
    <row r="751" spans="1:31">
      <c r="A751" s="185"/>
      <c r="B751" s="5"/>
      <c r="C751" s="5"/>
      <c r="D751" s="5"/>
      <c r="E751" s="5"/>
      <c r="F751" s="5"/>
      <c r="G751" s="5"/>
      <c r="H751" s="5"/>
      <c r="I751" s="5"/>
      <c r="J751" s="5"/>
      <c r="K751" s="5"/>
      <c r="L751" s="699"/>
      <c r="M751" s="699"/>
      <c r="N751" s="5"/>
      <c r="O751" s="5"/>
      <c r="P751" s="699"/>
      <c r="Q751" s="699"/>
      <c r="R751" s="5"/>
      <c r="S751" s="5"/>
      <c r="T751" s="5"/>
      <c r="U751" s="5"/>
      <c r="V751" s="5"/>
      <c r="W751" s="5"/>
      <c r="X751" s="5"/>
      <c r="Y751" s="5"/>
      <c r="Z751" s="5"/>
      <c r="AA751" s="5"/>
      <c r="AB751" s="5"/>
      <c r="AC751" s="5"/>
      <c r="AD751" s="5"/>
      <c r="AE751" s="5"/>
    </row>
    <row r="752" spans="1:31">
      <c r="A752" s="185"/>
      <c r="B752" s="5"/>
      <c r="C752" s="5"/>
      <c r="D752" s="5"/>
      <c r="E752" s="5"/>
      <c r="F752" s="5"/>
      <c r="G752" s="5"/>
      <c r="H752" s="5"/>
      <c r="I752" s="5"/>
      <c r="J752" s="5"/>
      <c r="K752" s="5"/>
      <c r="L752" s="699"/>
      <c r="M752" s="699"/>
      <c r="N752" s="5"/>
      <c r="O752" s="5"/>
      <c r="P752" s="699"/>
      <c r="Q752" s="699"/>
      <c r="R752" s="5"/>
      <c r="S752" s="5"/>
      <c r="T752" s="5"/>
      <c r="U752" s="5"/>
      <c r="V752" s="5"/>
      <c r="W752" s="5"/>
      <c r="X752" s="5"/>
      <c r="Y752" s="5"/>
      <c r="Z752" s="5"/>
      <c r="AA752" s="5"/>
      <c r="AB752" s="5"/>
      <c r="AC752" s="5"/>
      <c r="AD752" s="5"/>
      <c r="AE752" s="5"/>
    </row>
    <row r="753" spans="1:31">
      <c r="A753" s="185"/>
      <c r="B753" s="5"/>
      <c r="C753" s="5"/>
      <c r="D753" s="5"/>
      <c r="E753" s="5"/>
      <c r="F753" s="5"/>
      <c r="G753" s="5"/>
      <c r="H753" s="5"/>
      <c r="I753" s="5"/>
      <c r="J753" s="5"/>
      <c r="K753" s="5"/>
      <c r="L753" s="699"/>
      <c r="M753" s="699"/>
      <c r="N753" s="5"/>
      <c r="O753" s="5"/>
      <c r="P753" s="699"/>
      <c r="Q753" s="699"/>
      <c r="R753" s="5"/>
      <c r="S753" s="5"/>
      <c r="T753" s="5"/>
      <c r="U753" s="5"/>
      <c r="V753" s="5"/>
      <c r="W753" s="5"/>
      <c r="X753" s="5"/>
      <c r="Y753" s="5"/>
      <c r="Z753" s="5"/>
      <c r="AA753" s="5"/>
      <c r="AB753" s="5"/>
      <c r="AC753" s="5"/>
      <c r="AD753" s="5"/>
      <c r="AE753" s="5"/>
    </row>
    <row r="754" spans="1:31">
      <c r="A754" s="185"/>
      <c r="B754" s="5"/>
      <c r="C754" s="5"/>
      <c r="D754" s="5"/>
      <c r="E754" s="5"/>
      <c r="F754" s="5"/>
      <c r="G754" s="5"/>
      <c r="H754" s="5"/>
      <c r="I754" s="5"/>
      <c r="J754" s="5"/>
      <c r="K754" s="5"/>
      <c r="L754" s="699"/>
      <c r="M754" s="699"/>
      <c r="N754" s="5"/>
      <c r="O754" s="5"/>
      <c r="P754" s="699"/>
      <c r="Q754" s="699"/>
      <c r="R754" s="5"/>
      <c r="S754" s="5"/>
      <c r="T754" s="5"/>
      <c r="U754" s="5"/>
      <c r="V754" s="5"/>
      <c r="W754" s="5"/>
      <c r="X754" s="5"/>
      <c r="Y754" s="5"/>
      <c r="Z754" s="5"/>
      <c r="AA754" s="5"/>
      <c r="AB754" s="5"/>
      <c r="AC754" s="5"/>
      <c r="AD754" s="5"/>
      <c r="AE754" s="5"/>
    </row>
    <row r="755" spans="1:31">
      <c r="A755" s="185"/>
      <c r="B755" s="5"/>
      <c r="C755" s="5"/>
      <c r="D755" s="5"/>
      <c r="E755" s="5"/>
      <c r="F755" s="5"/>
      <c r="G755" s="5"/>
      <c r="H755" s="5"/>
      <c r="I755" s="5"/>
      <c r="J755" s="5"/>
      <c r="K755" s="5"/>
      <c r="L755" s="699"/>
      <c r="M755" s="699"/>
      <c r="N755" s="5"/>
      <c r="O755" s="5"/>
      <c r="P755" s="699"/>
      <c r="Q755" s="699"/>
      <c r="R755" s="5"/>
      <c r="S755" s="5"/>
      <c r="T755" s="5"/>
      <c r="U755" s="5"/>
      <c r="V755" s="5"/>
      <c r="W755" s="5"/>
      <c r="X755" s="5"/>
      <c r="Y755" s="5"/>
      <c r="Z755" s="5"/>
      <c r="AA755" s="5"/>
      <c r="AB755" s="5"/>
      <c r="AC755" s="5"/>
      <c r="AD755" s="5"/>
      <c r="AE755" s="5"/>
    </row>
    <row r="756" spans="1:31">
      <c r="A756" s="185"/>
      <c r="B756" s="5"/>
      <c r="C756" s="5"/>
      <c r="D756" s="5"/>
      <c r="E756" s="5"/>
      <c r="F756" s="5"/>
      <c r="G756" s="5"/>
      <c r="H756" s="5"/>
      <c r="I756" s="5"/>
      <c r="J756" s="5"/>
      <c r="K756" s="5"/>
      <c r="L756" s="699"/>
      <c r="M756" s="699"/>
      <c r="N756" s="5"/>
      <c r="O756" s="5"/>
      <c r="P756" s="699"/>
      <c r="Q756" s="699"/>
      <c r="R756" s="5"/>
      <c r="S756" s="5"/>
      <c r="T756" s="5"/>
      <c r="U756" s="5"/>
      <c r="V756" s="5"/>
      <c r="W756" s="5"/>
      <c r="X756" s="5"/>
      <c r="Y756" s="5"/>
      <c r="Z756" s="5"/>
      <c r="AA756" s="5"/>
      <c r="AB756" s="5"/>
      <c r="AC756" s="5"/>
      <c r="AD756" s="5"/>
      <c r="AE756" s="5"/>
    </row>
    <row r="757" spans="1:31">
      <c r="A757" s="185"/>
      <c r="B757" s="5"/>
      <c r="C757" s="5"/>
      <c r="D757" s="5"/>
      <c r="E757" s="5"/>
      <c r="F757" s="5"/>
      <c r="G757" s="5"/>
      <c r="H757" s="5"/>
      <c r="I757" s="5"/>
      <c r="J757" s="5"/>
      <c r="K757" s="5"/>
      <c r="L757" s="699"/>
      <c r="M757" s="699"/>
      <c r="N757" s="5"/>
      <c r="O757" s="5"/>
      <c r="P757" s="699"/>
      <c r="Q757" s="699"/>
      <c r="R757" s="5"/>
      <c r="S757" s="5"/>
      <c r="T757" s="5"/>
      <c r="U757" s="5"/>
      <c r="V757" s="5"/>
      <c r="W757" s="5"/>
      <c r="X757" s="5"/>
      <c r="Y757" s="5"/>
      <c r="Z757" s="5"/>
      <c r="AA757" s="5"/>
      <c r="AB757" s="5"/>
      <c r="AC757" s="5"/>
      <c r="AD757" s="5"/>
      <c r="AE757" s="5"/>
    </row>
    <row r="758" spans="1:31">
      <c r="A758" s="185"/>
      <c r="B758" s="5"/>
      <c r="C758" s="5"/>
      <c r="D758" s="5"/>
      <c r="E758" s="5"/>
      <c r="F758" s="5"/>
      <c r="G758" s="5"/>
      <c r="H758" s="5"/>
      <c r="I758" s="5"/>
      <c r="J758" s="5"/>
      <c r="K758" s="5"/>
      <c r="L758" s="699"/>
      <c r="M758" s="699"/>
      <c r="N758" s="5"/>
      <c r="O758" s="5"/>
      <c r="P758" s="699"/>
      <c r="Q758" s="699"/>
      <c r="R758" s="5"/>
      <c r="S758" s="5"/>
      <c r="T758" s="5"/>
      <c r="U758" s="5"/>
      <c r="V758" s="5"/>
      <c r="W758" s="5"/>
      <c r="X758" s="5"/>
      <c r="Y758" s="5"/>
      <c r="Z758" s="5"/>
      <c r="AA758" s="5"/>
      <c r="AB758" s="5"/>
      <c r="AC758" s="5"/>
      <c r="AD758" s="5"/>
      <c r="AE758" s="5"/>
    </row>
    <row r="759" spans="1:31">
      <c r="A759" s="185"/>
      <c r="B759" s="5"/>
      <c r="C759" s="5"/>
      <c r="D759" s="5"/>
      <c r="E759" s="5"/>
      <c r="F759" s="5"/>
      <c r="G759" s="5"/>
      <c r="H759" s="5"/>
      <c r="I759" s="5"/>
      <c r="J759" s="5"/>
      <c r="K759" s="5"/>
      <c r="L759" s="699"/>
      <c r="M759" s="699"/>
      <c r="N759" s="5"/>
      <c r="O759" s="5"/>
      <c r="P759" s="699"/>
      <c r="Q759" s="699"/>
      <c r="R759" s="5"/>
      <c r="S759" s="5"/>
      <c r="T759" s="5"/>
      <c r="U759" s="5"/>
      <c r="V759" s="5"/>
      <c r="W759" s="5"/>
      <c r="X759" s="5"/>
      <c r="Y759" s="5"/>
      <c r="Z759" s="5"/>
      <c r="AA759" s="5"/>
      <c r="AB759" s="5"/>
      <c r="AC759" s="5"/>
      <c r="AD759" s="5"/>
      <c r="AE759" s="5"/>
    </row>
    <row r="760" spans="1:31">
      <c r="A760" s="185"/>
      <c r="B760" s="5"/>
      <c r="C760" s="5"/>
      <c r="D760" s="5"/>
      <c r="E760" s="5"/>
      <c r="F760" s="5"/>
      <c r="G760" s="5"/>
      <c r="H760" s="5"/>
      <c r="I760" s="5"/>
      <c r="J760" s="5"/>
      <c r="K760" s="5"/>
      <c r="L760" s="699"/>
      <c r="M760" s="699"/>
      <c r="N760" s="5"/>
      <c r="O760" s="5"/>
      <c r="P760" s="699"/>
      <c r="Q760" s="699"/>
      <c r="R760" s="5"/>
      <c r="S760" s="5"/>
      <c r="T760" s="5"/>
      <c r="U760" s="5"/>
      <c r="V760" s="5"/>
      <c r="W760" s="5"/>
      <c r="X760" s="5"/>
      <c r="Y760" s="5"/>
      <c r="Z760" s="5"/>
      <c r="AA760" s="5"/>
      <c r="AB760" s="5"/>
      <c r="AC760" s="5"/>
      <c r="AD760" s="5"/>
      <c r="AE760" s="5"/>
    </row>
    <row r="761" spans="1:31">
      <c r="A761" s="185"/>
      <c r="B761" s="5"/>
      <c r="C761" s="5"/>
      <c r="D761" s="5"/>
      <c r="E761" s="5"/>
      <c r="F761" s="5"/>
      <c r="G761" s="5"/>
      <c r="H761" s="5"/>
      <c r="I761" s="5"/>
      <c r="J761" s="5"/>
      <c r="K761" s="5"/>
      <c r="L761" s="699"/>
      <c r="M761" s="699"/>
      <c r="N761" s="5"/>
      <c r="O761" s="5"/>
      <c r="P761" s="699"/>
      <c r="Q761" s="699"/>
      <c r="R761" s="5"/>
      <c r="S761" s="5"/>
      <c r="T761" s="5"/>
      <c r="U761" s="5"/>
      <c r="V761" s="5"/>
      <c r="W761" s="5"/>
      <c r="X761" s="5"/>
      <c r="Y761" s="5"/>
      <c r="Z761" s="5"/>
      <c r="AA761" s="5"/>
      <c r="AB761" s="5"/>
      <c r="AC761" s="5"/>
      <c r="AD761" s="5"/>
      <c r="AE761" s="5"/>
    </row>
    <row r="762" spans="1:31">
      <c r="A762" s="185"/>
      <c r="B762" s="5"/>
      <c r="C762" s="5"/>
      <c r="D762" s="5"/>
      <c r="E762" s="5"/>
      <c r="F762" s="5"/>
      <c r="G762" s="5"/>
      <c r="H762" s="5"/>
      <c r="I762" s="5"/>
      <c r="J762" s="5"/>
      <c r="K762" s="5"/>
      <c r="L762" s="699"/>
      <c r="M762" s="699"/>
      <c r="N762" s="5"/>
      <c r="O762" s="5"/>
      <c r="P762" s="699"/>
      <c r="Q762" s="699"/>
      <c r="R762" s="5"/>
      <c r="S762" s="5"/>
      <c r="T762" s="5"/>
      <c r="U762" s="5"/>
      <c r="V762" s="5"/>
      <c r="W762" s="5"/>
      <c r="X762" s="5"/>
      <c r="Y762" s="5"/>
      <c r="Z762" s="5"/>
      <c r="AA762" s="5"/>
      <c r="AB762" s="5"/>
      <c r="AC762" s="5"/>
      <c r="AD762" s="5"/>
      <c r="AE762" s="5"/>
    </row>
    <row r="763" spans="1:31">
      <c r="A763" s="185"/>
      <c r="B763" s="5"/>
      <c r="C763" s="5"/>
      <c r="D763" s="5"/>
      <c r="E763" s="5"/>
      <c r="F763" s="5"/>
      <c r="G763" s="5"/>
      <c r="H763" s="5"/>
      <c r="I763" s="5"/>
      <c r="J763" s="5"/>
      <c r="K763" s="5"/>
      <c r="L763" s="699"/>
      <c r="M763" s="699"/>
      <c r="N763" s="5"/>
      <c r="O763" s="5"/>
      <c r="P763" s="699"/>
      <c r="Q763" s="699"/>
      <c r="R763" s="5"/>
      <c r="S763" s="5"/>
      <c r="T763" s="5"/>
      <c r="U763" s="5"/>
      <c r="V763" s="5"/>
      <c r="W763" s="5"/>
      <c r="X763" s="5"/>
      <c r="Y763" s="5"/>
      <c r="Z763" s="5"/>
      <c r="AA763" s="5"/>
      <c r="AB763" s="5"/>
      <c r="AC763" s="5"/>
      <c r="AD763" s="5"/>
      <c r="AE763" s="5"/>
    </row>
    <row r="764" spans="1:31">
      <c r="A764" s="185"/>
      <c r="B764" s="5"/>
      <c r="C764" s="5"/>
      <c r="D764" s="5"/>
      <c r="E764" s="5"/>
      <c r="F764" s="5"/>
      <c r="G764" s="5"/>
      <c r="H764" s="5"/>
      <c r="I764" s="5"/>
      <c r="J764" s="5"/>
      <c r="K764" s="5"/>
      <c r="L764" s="699"/>
      <c r="M764" s="699"/>
      <c r="N764" s="5"/>
      <c r="O764" s="5"/>
      <c r="P764" s="699"/>
      <c r="Q764" s="699"/>
      <c r="R764" s="5"/>
      <c r="S764" s="5"/>
      <c r="T764" s="5"/>
      <c r="U764" s="5"/>
      <c r="V764" s="5"/>
      <c r="W764" s="5"/>
      <c r="X764" s="5"/>
      <c r="Y764" s="5"/>
      <c r="Z764" s="5"/>
      <c r="AA764" s="5"/>
      <c r="AB764" s="5"/>
      <c r="AC764" s="5"/>
      <c r="AD764" s="5"/>
      <c r="AE764" s="5"/>
    </row>
    <row r="765" spans="1:31">
      <c r="A765" s="185"/>
      <c r="B765" s="5"/>
      <c r="C765" s="5"/>
      <c r="D765" s="5"/>
      <c r="E765" s="5"/>
      <c r="F765" s="5"/>
      <c r="G765" s="5"/>
      <c r="H765" s="5"/>
      <c r="I765" s="5"/>
      <c r="J765" s="5"/>
      <c r="K765" s="5"/>
      <c r="L765" s="699"/>
      <c r="M765" s="699"/>
      <c r="N765" s="5"/>
      <c r="O765" s="5"/>
      <c r="P765" s="699"/>
      <c r="Q765" s="699"/>
      <c r="R765" s="5"/>
      <c r="S765" s="5"/>
      <c r="T765" s="5"/>
      <c r="U765" s="5"/>
      <c r="V765" s="5"/>
      <c r="W765" s="5"/>
      <c r="X765" s="5"/>
      <c r="Y765" s="5"/>
      <c r="Z765" s="5"/>
      <c r="AA765" s="5"/>
      <c r="AB765" s="5"/>
      <c r="AC765" s="5"/>
      <c r="AD765" s="5"/>
      <c r="AE765" s="5"/>
    </row>
    <row r="766" spans="1:31">
      <c r="A766" s="185"/>
      <c r="B766" s="5"/>
      <c r="C766" s="5"/>
      <c r="D766" s="5"/>
      <c r="E766" s="5"/>
      <c r="F766" s="5"/>
      <c r="G766" s="5"/>
      <c r="H766" s="5"/>
      <c r="I766" s="5"/>
      <c r="J766" s="5"/>
      <c r="K766" s="5"/>
      <c r="L766" s="699"/>
      <c r="M766" s="699"/>
      <c r="N766" s="5"/>
      <c r="O766" s="5"/>
      <c r="P766" s="699"/>
      <c r="Q766" s="699"/>
      <c r="R766" s="5"/>
      <c r="S766" s="5"/>
      <c r="T766" s="5"/>
      <c r="U766" s="5"/>
      <c r="V766" s="5"/>
      <c r="W766" s="5"/>
      <c r="X766" s="5"/>
      <c r="Y766" s="5"/>
      <c r="Z766" s="5"/>
      <c r="AA766" s="5"/>
      <c r="AB766" s="5"/>
      <c r="AC766" s="5"/>
      <c r="AD766" s="5"/>
      <c r="AE766" s="5"/>
    </row>
    <row r="767" spans="1:31">
      <c r="A767" s="185"/>
      <c r="B767" s="5"/>
      <c r="C767" s="5"/>
      <c r="D767" s="5"/>
      <c r="E767" s="5"/>
      <c r="F767" s="5"/>
      <c r="G767" s="5"/>
      <c r="H767" s="5"/>
      <c r="I767" s="5"/>
      <c r="J767" s="5"/>
      <c r="K767" s="5"/>
      <c r="L767" s="699"/>
      <c r="M767" s="699"/>
      <c r="N767" s="5"/>
      <c r="O767" s="5"/>
      <c r="P767" s="699"/>
      <c r="Q767" s="699"/>
      <c r="R767" s="5"/>
      <c r="S767" s="5"/>
      <c r="T767" s="5"/>
      <c r="U767" s="5"/>
      <c r="V767" s="5"/>
      <c r="W767" s="5"/>
      <c r="X767" s="5"/>
      <c r="Y767" s="5"/>
      <c r="Z767" s="5"/>
      <c r="AA767" s="5"/>
      <c r="AB767" s="5"/>
      <c r="AC767" s="5"/>
      <c r="AD767" s="5"/>
      <c r="AE767" s="5"/>
    </row>
    <row r="768" spans="1:31">
      <c r="A768" s="185"/>
      <c r="B768" s="5"/>
      <c r="C768" s="5"/>
      <c r="D768" s="5"/>
      <c r="E768" s="5"/>
      <c r="F768" s="5"/>
      <c r="G768" s="5"/>
      <c r="H768" s="5"/>
      <c r="I768" s="5"/>
      <c r="J768" s="5"/>
      <c r="K768" s="5"/>
      <c r="L768" s="699"/>
      <c r="M768" s="699"/>
      <c r="N768" s="5"/>
      <c r="O768" s="5"/>
      <c r="P768" s="699"/>
      <c r="Q768" s="699"/>
      <c r="R768" s="5"/>
      <c r="S768" s="5"/>
      <c r="T768" s="5"/>
      <c r="U768" s="5"/>
      <c r="V768" s="5"/>
      <c r="W768" s="5"/>
      <c r="X768" s="5"/>
      <c r="Y768" s="5"/>
      <c r="Z768" s="5"/>
      <c r="AA768" s="5"/>
      <c r="AB768" s="5"/>
      <c r="AC768" s="5"/>
      <c r="AD768" s="5"/>
      <c r="AE768" s="5"/>
    </row>
    <row r="769" spans="1:31">
      <c r="A769" s="185"/>
      <c r="B769" s="5"/>
      <c r="C769" s="5"/>
      <c r="D769" s="5"/>
      <c r="E769" s="5"/>
      <c r="F769" s="5"/>
      <c r="G769" s="5"/>
      <c r="H769" s="5"/>
      <c r="I769" s="5"/>
      <c r="J769" s="5"/>
      <c r="K769" s="5"/>
      <c r="L769" s="699"/>
      <c r="M769" s="699"/>
      <c r="N769" s="5"/>
      <c r="O769" s="5"/>
      <c r="P769" s="699"/>
      <c r="Q769" s="699"/>
      <c r="R769" s="5"/>
      <c r="S769" s="5"/>
      <c r="T769" s="5"/>
      <c r="U769" s="5"/>
      <c r="V769" s="5"/>
      <c r="W769" s="5"/>
      <c r="X769" s="5"/>
      <c r="Y769" s="5"/>
      <c r="Z769" s="5"/>
      <c r="AA769" s="5"/>
      <c r="AB769" s="5"/>
      <c r="AC769" s="5"/>
      <c r="AD769" s="5"/>
      <c r="AE769" s="5"/>
    </row>
    <row r="770" spans="1:31">
      <c r="A770" s="185"/>
      <c r="B770" s="5"/>
      <c r="C770" s="5"/>
      <c r="D770" s="5"/>
      <c r="E770" s="5"/>
      <c r="F770" s="5"/>
      <c r="G770" s="5"/>
      <c r="H770" s="5"/>
      <c r="I770" s="5"/>
      <c r="J770" s="5"/>
      <c r="K770" s="5"/>
      <c r="L770" s="699"/>
      <c r="M770" s="699"/>
      <c r="N770" s="5"/>
      <c r="O770" s="5"/>
      <c r="P770" s="699"/>
      <c r="Q770" s="699"/>
      <c r="R770" s="5"/>
      <c r="S770" s="5"/>
      <c r="T770" s="5"/>
      <c r="U770" s="5"/>
      <c r="V770" s="5"/>
      <c r="W770" s="5"/>
      <c r="X770" s="5"/>
      <c r="Y770" s="5"/>
      <c r="Z770" s="5"/>
      <c r="AA770" s="5"/>
      <c r="AB770" s="5"/>
      <c r="AC770" s="5"/>
      <c r="AD770" s="5"/>
      <c r="AE770" s="5"/>
    </row>
    <row r="771" spans="1:31">
      <c r="A771" s="185"/>
      <c r="B771" s="5"/>
      <c r="C771" s="5"/>
      <c r="D771" s="5"/>
      <c r="E771" s="5"/>
      <c r="F771" s="5"/>
      <c r="G771" s="5"/>
      <c r="H771" s="5"/>
      <c r="I771" s="5"/>
      <c r="J771" s="5"/>
      <c r="K771" s="5"/>
      <c r="L771" s="699"/>
      <c r="M771" s="699"/>
      <c r="N771" s="5"/>
      <c r="O771" s="5"/>
      <c r="P771" s="699"/>
      <c r="Q771" s="699"/>
      <c r="R771" s="5"/>
      <c r="S771" s="5"/>
      <c r="T771" s="5"/>
      <c r="U771" s="5"/>
      <c r="V771" s="5"/>
      <c r="W771" s="5"/>
      <c r="X771" s="5"/>
      <c r="Y771" s="5"/>
      <c r="Z771" s="5"/>
      <c r="AA771" s="5"/>
      <c r="AB771" s="5"/>
      <c r="AC771" s="5"/>
      <c r="AD771" s="5"/>
      <c r="AE771" s="5"/>
    </row>
    <row r="772" spans="1:31">
      <c r="A772" s="185"/>
      <c r="B772" s="5"/>
      <c r="C772" s="5"/>
      <c r="D772" s="5"/>
      <c r="E772" s="5"/>
      <c r="F772" s="5"/>
      <c r="G772" s="5"/>
      <c r="H772" s="5"/>
      <c r="I772" s="5"/>
      <c r="J772" s="5"/>
      <c r="K772" s="5"/>
      <c r="L772" s="699"/>
      <c r="M772" s="699"/>
      <c r="N772" s="5"/>
      <c r="O772" s="5"/>
      <c r="P772" s="699"/>
      <c r="Q772" s="699"/>
      <c r="R772" s="5"/>
      <c r="S772" s="5"/>
      <c r="T772" s="5"/>
      <c r="U772" s="5"/>
      <c r="V772" s="5"/>
      <c r="W772" s="5"/>
      <c r="X772" s="5"/>
      <c r="Y772" s="5"/>
      <c r="Z772" s="5"/>
      <c r="AA772" s="5"/>
      <c r="AB772" s="5"/>
      <c r="AC772" s="5"/>
      <c r="AD772" s="5"/>
      <c r="AE772" s="5"/>
    </row>
    <row r="773" spans="1:31">
      <c r="A773" s="185"/>
      <c r="B773" s="5"/>
      <c r="C773" s="5"/>
      <c r="D773" s="5"/>
      <c r="E773" s="5"/>
      <c r="F773" s="5"/>
      <c r="G773" s="5"/>
      <c r="H773" s="5"/>
      <c r="I773" s="5"/>
      <c r="J773" s="5"/>
      <c r="K773" s="5"/>
      <c r="L773" s="699"/>
      <c r="M773" s="699"/>
      <c r="N773" s="5"/>
      <c r="O773" s="5"/>
      <c r="P773" s="699"/>
      <c r="Q773" s="699"/>
      <c r="R773" s="5"/>
      <c r="S773" s="5"/>
      <c r="T773" s="5"/>
      <c r="U773" s="5"/>
      <c r="V773" s="5"/>
      <c r="W773" s="5"/>
      <c r="X773" s="5"/>
      <c r="Y773" s="5"/>
      <c r="Z773" s="5"/>
      <c r="AA773" s="5"/>
      <c r="AB773" s="5"/>
      <c r="AC773" s="5"/>
      <c r="AD773" s="5"/>
      <c r="AE773" s="5"/>
    </row>
    <row r="774" spans="1:31">
      <c r="A774" s="185"/>
      <c r="B774" s="5"/>
      <c r="C774" s="5"/>
      <c r="D774" s="5"/>
      <c r="E774" s="5"/>
      <c r="F774" s="5"/>
      <c r="G774" s="5"/>
      <c r="H774" s="5"/>
      <c r="I774" s="5"/>
      <c r="J774" s="5"/>
      <c r="K774" s="5"/>
      <c r="L774" s="699"/>
      <c r="M774" s="699"/>
      <c r="N774" s="5"/>
      <c r="O774" s="5"/>
      <c r="P774" s="699"/>
      <c r="Q774" s="699"/>
      <c r="R774" s="5"/>
      <c r="S774" s="5"/>
      <c r="T774" s="5"/>
      <c r="U774" s="5"/>
      <c r="V774" s="5"/>
      <c r="W774" s="5"/>
      <c r="X774" s="5"/>
      <c r="Y774" s="5"/>
      <c r="Z774" s="5"/>
      <c r="AA774" s="5"/>
      <c r="AB774" s="5"/>
      <c r="AC774" s="5"/>
      <c r="AD774" s="5"/>
      <c r="AE774" s="5"/>
    </row>
    <row r="775" spans="1:31">
      <c r="A775" s="185"/>
      <c r="B775" s="5"/>
      <c r="C775" s="5"/>
      <c r="D775" s="5"/>
      <c r="E775" s="5"/>
      <c r="F775" s="5"/>
      <c r="G775" s="5"/>
      <c r="H775" s="5"/>
      <c r="I775" s="5"/>
      <c r="J775" s="5"/>
      <c r="K775" s="5"/>
      <c r="L775" s="699"/>
      <c r="M775" s="699"/>
      <c r="N775" s="5"/>
      <c r="O775" s="5"/>
      <c r="P775" s="699"/>
      <c r="Q775" s="699"/>
      <c r="R775" s="5"/>
      <c r="S775" s="5"/>
      <c r="T775" s="5"/>
      <c r="U775" s="5"/>
      <c r="V775" s="5"/>
      <c r="W775" s="5"/>
      <c r="X775" s="5"/>
      <c r="Y775" s="5"/>
      <c r="Z775" s="5"/>
      <c r="AA775" s="5"/>
      <c r="AB775" s="5"/>
      <c r="AC775" s="5"/>
      <c r="AD775" s="5"/>
      <c r="AE775" s="5"/>
    </row>
    <row r="776" spans="1:31">
      <c r="A776" s="185"/>
      <c r="B776" s="5"/>
      <c r="C776" s="5"/>
      <c r="D776" s="5"/>
      <c r="E776" s="5"/>
      <c r="F776" s="5"/>
      <c r="G776" s="5"/>
      <c r="H776" s="5"/>
      <c r="I776" s="5"/>
      <c r="J776" s="5"/>
      <c r="K776" s="5"/>
      <c r="L776" s="699"/>
      <c r="M776" s="699"/>
      <c r="N776" s="5"/>
      <c r="O776" s="5"/>
      <c r="P776" s="699"/>
      <c r="Q776" s="699"/>
      <c r="R776" s="5"/>
      <c r="S776" s="5"/>
      <c r="T776" s="5"/>
      <c r="U776" s="5"/>
      <c r="V776" s="5"/>
      <c r="W776" s="5"/>
      <c r="X776" s="5"/>
      <c r="Y776" s="5"/>
      <c r="Z776" s="5"/>
      <c r="AA776" s="5"/>
      <c r="AB776" s="5"/>
      <c r="AC776" s="5"/>
      <c r="AD776" s="5"/>
      <c r="AE776" s="5"/>
    </row>
    <row r="777" spans="1:31">
      <c r="A777" s="185"/>
      <c r="B777" s="5"/>
      <c r="C777" s="5"/>
      <c r="D777" s="5"/>
      <c r="E777" s="5"/>
      <c r="F777" s="5"/>
      <c r="G777" s="5"/>
      <c r="H777" s="5"/>
      <c r="I777" s="5"/>
      <c r="J777" s="5"/>
      <c r="K777" s="5"/>
      <c r="L777" s="699"/>
      <c r="M777" s="699"/>
      <c r="N777" s="5"/>
      <c r="O777" s="5"/>
      <c r="P777" s="699"/>
      <c r="Q777" s="699"/>
      <c r="R777" s="5"/>
      <c r="S777" s="5"/>
      <c r="T777" s="5"/>
      <c r="U777" s="5"/>
      <c r="V777" s="5"/>
      <c r="W777" s="5"/>
      <c r="X777" s="5"/>
      <c r="Y777" s="5"/>
      <c r="Z777" s="5"/>
      <c r="AA777" s="5"/>
      <c r="AB777" s="5"/>
      <c r="AC777" s="5"/>
      <c r="AD777" s="5"/>
      <c r="AE777" s="5"/>
    </row>
    <row r="778" spans="1:31">
      <c r="A778" s="185"/>
      <c r="B778" s="5"/>
      <c r="C778" s="5"/>
      <c r="D778" s="5"/>
      <c r="E778" s="5"/>
      <c r="F778" s="5"/>
      <c r="G778" s="5"/>
      <c r="H778" s="5"/>
      <c r="I778" s="5"/>
      <c r="J778" s="5"/>
      <c r="K778" s="5"/>
      <c r="L778" s="699"/>
      <c r="M778" s="699"/>
      <c r="N778" s="5"/>
      <c r="O778" s="5"/>
      <c r="P778" s="699"/>
      <c r="Q778" s="699"/>
      <c r="R778" s="5"/>
      <c r="S778" s="5"/>
      <c r="T778" s="5"/>
      <c r="U778" s="5"/>
      <c r="V778" s="5"/>
      <c r="W778" s="5"/>
      <c r="X778" s="5"/>
      <c r="Y778" s="5"/>
      <c r="Z778" s="5"/>
      <c r="AA778" s="5"/>
      <c r="AB778" s="5"/>
      <c r="AC778" s="5"/>
      <c r="AD778" s="5"/>
      <c r="AE778" s="5"/>
    </row>
    <row r="779" spans="1:31">
      <c r="A779" s="185"/>
      <c r="B779" s="5"/>
      <c r="C779" s="5"/>
      <c r="D779" s="5"/>
      <c r="E779" s="5"/>
      <c r="F779" s="5"/>
      <c r="G779" s="5"/>
      <c r="H779" s="5"/>
      <c r="I779" s="5"/>
      <c r="J779" s="5"/>
      <c r="K779" s="5"/>
      <c r="L779" s="699"/>
      <c r="M779" s="699"/>
      <c r="N779" s="5"/>
      <c r="O779" s="5"/>
      <c r="P779" s="699"/>
      <c r="Q779" s="699"/>
      <c r="R779" s="5"/>
      <c r="S779" s="5"/>
      <c r="T779" s="5"/>
      <c r="U779" s="5"/>
      <c r="V779" s="5"/>
      <c r="W779" s="5"/>
      <c r="X779" s="5"/>
      <c r="Y779" s="5"/>
      <c r="Z779" s="5"/>
      <c r="AA779" s="5"/>
      <c r="AB779" s="5"/>
      <c r="AC779" s="5"/>
      <c r="AD779" s="5"/>
      <c r="AE779" s="5"/>
    </row>
    <row r="780" spans="1:31">
      <c r="A780" s="185"/>
      <c r="B780" s="5"/>
      <c r="C780" s="5"/>
      <c r="D780" s="5"/>
      <c r="E780" s="5"/>
      <c r="F780" s="5"/>
      <c r="G780" s="5"/>
      <c r="H780" s="5"/>
      <c r="I780" s="5"/>
      <c r="J780" s="5"/>
      <c r="K780" s="5"/>
      <c r="L780" s="699"/>
      <c r="M780" s="699"/>
      <c r="N780" s="5"/>
      <c r="O780" s="5"/>
      <c r="P780" s="699"/>
      <c r="Q780" s="699"/>
      <c r="R780" s="5"/>
      <c r="S780" s="5"/>
      <c r="T780" s="5"/>
      <c r="U780" s="5"/>
      <c r="V780" s="5"/>
      <c r="W780" s="5"/>
      <c r="X780" s="5"/>
      <c r="Y780" s="5"/>
      <c r="Z780" s="5"/>
      <c r="AA780" s="5"/>
      <c r="AB780" s="5"/>
      <c r="AC780" s="5"/>
      <c r="AD780" s="5"/>
      <c r="AE780" s="5"/>
    </row>
    <row r="781" spans="1:31">
      <c r="A781" s="185"/>
      <c r="B781" s="5"/>
      <c r="C781" s="5"/>
      <c r="D781" s="5"/>
      <c r="E781" s="5"/>
      <c r="F781" s="5"/>
      <c r="G781" s="5"/>
      <c r="H781" s="5"/>
      <c r="I781" s="5"/>
      <c r="J781" s="5"/>
      <c r="K781" s="5"/>
      <c r="L781" s="699"/>
      <c r="M781" s="699"/>
      <c r="N781" s="5"/>
      <c r="O781" s="5"/>
      <c r="P781" s="699"/>
      <c r="Q781" s="699"/>
      <c r="R781" s="5"/>
      <c r="S781" s="5"/>
      <c r="T781" s="5"/>
      <c r="U781" s="5"/>
      <c r="V781" s="5"/>
      <c r="W781" s="5"/>
      <c r="X781" s="5"/>
      <c r="Y781" s="5"/>
      <c r="Z781" s="5"/>
      <c r="AA781" s="5"/>
      <c r="AB781" s="5"/>
      <c r="AC781" s="5"/>
      <c r="AD781" s="5"/>
      <c r="AE781" s="5"/>
    </row>
    <row r="782" spans="1:31">
      <c r="A782" s="185"/>
      <c r="B782" s="5"/>
      <c r="C782" s="5"/>
      <c r="D782" s="5"/>
      <c r="E782" s="5"/>
      <c r="F782" s="5"/>
      <c r="G782" s="5"/>
      <c r="H782" s="5"/>
      <c r="I782" s="5"/>
      <c r="J782" s="5"/>
      <c r="K782" s="5"/>
      <c r="L782" s="699"/>
      <c r="M782" s="699"/>
      <c r="N782" s="5"/>
      <c r="O782" s="5"/>
      <c r="P782" s="699"/>
      <c r="Q782" s="699"/>
      <c r="R782" s="5"/>
      <c r="S782" s="5"/>
      <c r="T782" s="5"/>
      <c r="U782" s="5"/>
      <c r="V782" s="5"/>
      <c r="W782" s="5"/>
      <c r="X782" s="5"/>
      <c r="Y782" s="5"/>
      <c r="Z782" s="5"/>
      <c r="AA782" s="5"/>
      <c r="AB782" s="5"/>
      <c r="AC782" s="5"/>
      <c r="AD782" s="5"/>
      <c r="AE782" s="5"/>
    </row>
    <row r="783" spans="1:31">
      <c r="A783" s="185"/>
      <c r="B783" s="5"/>
      <c r="C783" s="5"/>
      <c r="D783" s="5"/>
      <c r="E783" s="5"/>
      <c r="F783" s="5"/>
      <c r="G783" s="5"/>
      <c r="H783" s="5"/>
      <c r="I783" s="5"/>
      <c r="J783" s="5"/>
      <c r="K783" s="5"/>
      <c r="L783" s="699"/>
      <c r="M783" s="699"/>
      <c r="N783" s="5"/>
      <c r="O783" s="5"/>
      <c r="P783" s="699"/>
      <c r="Q783" s="699"/>
      <c r="R783" s="5"/>
      <c r="S783" s="5"/>
      <c r="T783" s="5"/>
      <c r="U783" s="5"/>
      <c r="V783" s="5"/>
      <c r="W783" s="5"/>
      <c r="X783" s="5"/>
      <c r="Y783" s="5"/>
      <c r="Z783" s="5"/>
      <c r="AA783" s="5"/>
      <c r="AB783" s="5"/>
      <c r="AC783" s="5"/>
      <c r="AD783" s="5"/>
      <c r="AE783" s="5"/>
    </row>
    <row r="784" spans="1:31">
      <c r="A784" s="185"/>
      <c r="B784" s="5"/>
      <c r="C784" s="5"/>
      <c r="D784" s="5"/>
      <c r="E784" s="5"/>
      <c r="F784" s="5"/>
      <c r="G784" s="5"/>
      <c r="H784" s="5"/>
      <c r="I784" s="5"/>
      <c r="J784" s="5"/>
      <c r="K784" s="5"/>
      <c r="L784" s="699"/>
      <c r="M784" s="699"/>
      <c r="N784" s="5"/>
      <c r="O784" s="5"/>
      <c r="P784" s="699"/>
      <c r="Q784" s="699"/>
      <c r="R784" s="5"/>
      <c r="S784" s="5"/>
      <c r="T784" s="5"/>
      <c r="U784" s="5"/>
      <c r="V784" s="5"/>
      <c r="W784" s="5"/>
      <c r="X784" s="5"/>
      <c r="Y784" s="5"/>
      <c r="Z784" s="5"/>
      <c r="AA784" s="5"/>
      <c r="AB784" s="5"/>
      <c r="AC784" s="5"/>
      <c r="AD784" s="5"/>
      <c r="AE784" s="5"/>
    </row>
    <row r="785" spans="1:31">
      <c r="A785" s="185"/>
      <c r="B785" s="5"/>
      <c r="C785" s="5"/>
      <c r="D785" s="5"/>
      <c r="E785" s="5"/>
      <c r="F785" s="5"/>
      <c r="G785" s="5"/>
      <c r="H785" s="5"/>
      <c r="I785" s="5"/>
      <c r="J785" s="5"/>
      <c r="K785" s="5"/>
      <c r="L785" s="699"/>
      <c r="M785" s="699"/>
      <c r="N785" s="5"/>
      <c r="O785" s="5"/>
      <c r="P785" s="699"/>
      <c r="Q785" s="699"/>
      <c r="R785" s="5"/>
      <c r="S785" s="5"/>
      <c r="T785" s="5"/>
      <c r="U785" s="5"/>
      <c r="V785" s="5"/>
      <c r="W785" s="5"/>
      <c r="X785" s="5"/>
      <c r="Y785" s="5"/>
      <c r="Z785" s="5"/>
      <c r="AA785" s="5"/>
      <c r="AB785" s="5"/>
      <c r="AC785" s="5"/>
      <c r="AD785" s="5"/>
      <c r="AE785" s="5"/>
    </row>
    <row r="786" spans="1:31">
      <c r="A786" s="185"/>
      <c r="B786" s="5"/>
      <c r="C786" s="5"/>
      <c r="D786" s="5"/>
      <c r="E786" s="5"/>
      <c r="F786" s="5"/>
      <c r="G786" s="5"/>
      <c r="H786" s="5"/>
      <c r="I786" s="5"/>
      <c r="J786" s="5"/>
      <c r="K786" s="5"/>
      <c r="L786" s="699"/>
      <c r="M786" s="699"/>
      <c r="N786" s="5"/>
      <c r="O786" s="5"/>
      <c r="P786" s="699"/>
      <c r="Q786" s="699"/>
      <c r="R786" s="5"/>
      <c r="S786" s="5"/>
      <c r="T786" s="5"/>
      <c r="U786" s="5"/>
      <c r="V786" s="5"/>
      <c r="W786" s="5"/>
      <c r="X786" s="5"/>
      <c r="Y786" s="5"/>
      <c r="Z786" s="5"/>
      <c r="AA786" s="5"/>
      <c r="AB786" s="5"/>
      <c r="AC786" s="5"/>
      <c r="AD786" s="5"/>
      <c r="AE786" s="5"/>
    </row>
    <row r="787" spans="1:31">
      <c r="A787" s="185"/>
      <c r="B787" s="5"/>
      <c r="C787" s="5"/>
      <c r="D787" s="5"/>
      <c r="E787" s="5"/>
      <c r="F787" s="5"/>
      <c r="G787" s="5"/>
      <c r="H787" s="5"/>
      <c r="I787" s="5"/>
      <c r="J787" s="5"/>
      <c r="K787" s="5"/>
      <c r="L787" s="699"/>
      <c r="M787" s="699"/>
      <c r="N787" s="5"/>
      <c r="O787" s="5"/>
      <c r="P787" s="699"/>
      <c r="Q787" s="699"/>
      <c r="R787" s="5"/>
      <c r="S787" s="5"/>
      <c r="T787" s="5"/>
      <c r="U787" s="5"/>
      <c r="V787" s="5"/>
      <c r="W787" s="5"/>
      <c r="X787" s="5"/>
      <c r="Y787" s="5"/>
      <c r="Z787" s="5"/>
      <c r="AA787" s="5"/>
      <c r="AB787" s="5"/>
      <c r="AC787" s="5"/>
      <c r="AD787" s="5"/>
      <c r="AE787" s="5"/>
    </row>
    <row r="788" spans="1:31">
      <c r="A788" s="185"/>
      <c r="B788" s="5"/>
      <c r="C788" s="5"/>
      <c r="D788" s="5"/>
      <c r="E788" s="5"/>
      <c r="F788" s="5"/>
      <c r="G788" s="5"/>
      <c r="H788" s="5"/>
      <c r="I788" s="5"/>
      <c r="J788" s="5"/>
      <c r="K788" s="5"/>
      <c r="L788" s="699"/>
      <c r="M788" s="699"/>
      <c r="N788" s="5"/>
      <c r="O788" s="5"/>
      <c r="P788" s="699"/>
      <c r="Q788" s="699"/>
      <c r="R788" s="5"/>
      <c r="S788" s="5"/>
      <c r="T788" s="5"/>
      <c r="U788" s="5"/>
      <c r="V788" s="5"/>
      <c r="W788" s="5"/>
      <c r="X788" s="5"/>
      <c r="Y788" s="5"/>
      <c r="Z788" s="5"/>
      <c r="AA788" s="5"/>
      <c r="AB788" s="5"/>
      <c r="AC788" s="5"/>
      <c r="AD788" s="5"/>
      <c r="AE788" s="5"/>
    </row>
    <row r="789" spans="1:31">
      <c r="A789" s="185"/>
      <c r="B789" s="5"/>
      <c r="C789" s="5"/>
      <c r="D789" s="5"/>
      <c r="E789" s="5"/>
      <c r="F789" s="5"/>
      <c r="G789" s="5"/>
      <c r="H789" s="5"/>
      <c r="I789" s="5"/>
      <c r="J789" s="5"/>
      <c r="K789" s="5"/>
      <c r="L789" s="699"/>
      <c r="M789" s="699"/>
      <c r="N789" s="5"/>
      <c r="O789" s="5"/>
      <c r="P789" s="699"/>
      <c r="Q789" s="699"/>
      <c r="R789" s="5"/>
      <c r="S789" s="5"/>
      <c r="T789" s="5"/>
      <c r="U789" s="5"/>
      <c r="V789" s="5"/>
      <c r="W789" s="5"/>
      <c r="X789" s="5"/>
      <c r="Y789" s="5"/>
      <c r="Z789" s="5"/>
      <c r="AA789" s="5"/>
      <c r="AB789" s="5"/>
      <c r="AC789" s="5"/>
      <c r="AD789" s="5"/>
      <c r="AE789" s="5"/>
    </row>
    <row r="790" spans="1:31">
      <c r="A790" s="185"/>
      <c r="B790" s="5"/>
      <c r="C790" s="5"/>
      <c r="D790" s="5"/>
      <c r="E790" s="5"/>
      <c r="F790" s="5"/>
      <c r="G790" s="5"/>
      <c r="H790" s="5"/>
      <c r="I790" s="5"/>
      <c r="J790" s="5"/>
      <c r="K790" s="5"/>
      <c r="L790" s="699"/>
      <c r="M790" s="699"/>
      <c r="N790" s="5"/>
      <c r="O790" s="5"/>
      <c r="P790" s="699"/>
      <c r="Q790" s="699"/>
      <c r="R790" s="5"/>
      <c r="S790" s="5"/>
      <c r="T790" s="5"/>
      <c r="U790" s="5"/>
      <c r="V790" s="5"/>
      <c r="W790" s="5"/>
      <c r="X790" s="5"/>
      <c r="Y790" s="5"/>
      <c r="Z790" s="5"/>
      <c r="AA790" s="5"/>
      <c r="AB790" s="5"/>
      <c r="AC790" s="5"/>
      <c r="AD790" s="5"/>
      <c r="AE790" s="5"/>
    </row>
    <row r="791" spans="1:31">
      <c r="A791" s="185"/>
      <c r="B791" s="5"/>
      <c r="C791" s="5"/>
      <c r="D791" s="5"/>
      <c r="E791" s="5"/>
      <c r="F791" s="5"/>
      <c r="G791" s="5"/>
      <c r="H791" s="5"/>
      <c r="I791" s="5"/>
      <c r="J791" s="5"/>
      <c r="K791" s="5"/>
      <c r="L791" s="699"/>
      <c r="M791" s="699"/>
      <c r="N791" s="5"/>
      <c r="O791" s="5"/>
      <c r="P791" s="699"/>
      <c r="Q791" s="699"/>
      <c r="R791" s="5"/>
      <c r="S791" s="5"/>
      <c r="T791" s="5"/>
      <c r="U791" s="5"/>
      <c r="V791" s="5"/>
      <c r="W791" s="5"/>
      <c r="X791" s="5"/>
      <c r="Y791" s="5"/>
      <c r="Z791" s="5"/>
      <c r="AA791" s="5"/>
      <c r="AB791" s="5"/>
      <c r="AC791" s="5"/>
      <c r="AD791" s="5"/>
      <c r="AE791" s="5"/>
    </row>
    <row r="792" spans="1:31">
      <c r="A792" s="185"/>
      <c r="B792" s="5"/>
      <c r="C792" s="5"/>
      <c r="D792" s="5"/>
      <c r="E792" s="5"/>
      <c r="F792" s="5"/>
      <c r="G792" s="5"/>
      <c r="H792" s="5"/>
      <c r="I792" s="5"/>
      <c r="J792" s="5"/>
      <c r="K792" s="5"/>
      <c r="L792" s="699"/>
      <c r="M792" s="699"/>
      <c r="N792" s="5"/>
      <c r="O792" s="5"/>
      <c r="P792" s="699"/>
      <c r="Q792" s="699"/>
      <c r="R792" s="5"/>
      <c r="S792" s="5"/>
      <c r="T792" s="5"/>
      <c r="U792" s="5"/>
      <c r="V792" s="5"/>
      <c r="W792" s="5"/>
      <c r="X792" s="5"/>
      <c r="Y792" s="5"/>
      <c r="Z792" s="5"/>
      <c r="AA792" s="5"/>
      <c r="AB792" s="5"/>
      <c r="AC792" s="5"/>
      <c r="AD792" s="5"/>
      <c r="AE792" s="5"/>
    </row>
    <row r="793" spans="1:31">
      <c r="A793" s="185"/>
      <c r="B793" s="5"/>
      <c r="C793" s="5"/>
      <c r="D793" s="5"/>
      <c r="E793" s="5"/>
      <c r="F793" s="5"/>
      <c r="G793" s="5"/>
      <c r="H793" s="5"/>
      <c r="I793" s="5"/>
      <c r="J793" s="5"/>
      <c r="K793" s="5"/>
      <c r="L793" s="699"/>
      <c r="M793" s="699"/>
      <c r="N793" s="5"/>
      <c r="O793" s="5"/>
      <c r="P793" s="699"/>
      <c r="Q793" s="699"/>
      <c r="R793" s="5"/>
      <c r="S793" s="5"/>
      <c r="T793" s="5"/>
      <c r="U793" s="5"/>
      <c r="V793" s="5"/>
      <c r="W793" s="5"/>
      <c r="X793" s="5"/>
      <c r="Y793" s="5"/>
      <c r="Z793" s="5"/>
      <c r="AA793" s="5"/>
      <c r="AB793" s="5"/>
      <c r="AC793" s="5"/>
      <c r="AD793" s="5"/>
      <c r="AE793" s="5"/>
    </row>
    <row r="794" spans="1:31">
      <c r="A794" s="185"/>
      <c r="B794" s="5"/>
      <c r="C794" s="5"/>
      <c r="D794" s="5"/>
      <c r="E794" s="5"/>
      <c r="F794" s="5"/>
      <c r="G794" s="5"/>
      <c r="H794" s="5"/>
      <c r="I794" s="5"/>
      <c r="J794" s="5"/>
      <c r="K794" s="5"/>
      <c r="L794" s="699"/>
      <c r="M794" s="699"/>
      <c r="N794" s="5"/>
      <c r="O794" s="5"/>
      <c r="P794" s="699"/>
      <c r="Q794" s="699"/>
      <c r="R794" s="5"/>
      <c r="S794" s="5"/>
      <c r="T794" s="5"/>
      <c r="U794" s="5"/>
      <c r="V794" s="5"/>
      <c r="W794" s="5"/>
      <c r="X794" s="5"/>
      <c r="Y794" s="5"/>
      <c r="Z794" s="5"/>
      <c r="AA794" s="5"/>
      <c r="AB794" s="5"/>
      <c r="AC794" s="5"/>
      <c r="AD794" s="5"/>
      <c r="AE794" s="5"/>
    </row>
    <row r="795" spans="1:31">
      <c r="A795" s="185"/>
      <c r="B795" s="5"/>
      <c r="C795" s="5"/>
      <c r="D795" s="5"/>
      <c r="E795" s="5"/>
      <c r="F795" s="5"/>
      <c r="G795" s="5"/>
      <c r="H795" s="5"/>
      <c r="I795" s="5"/>
      <c r="J795" s="5"/>
      <c r="K795" s="5"/>
      <c r="L795" s="699"/>
      <c r="M795" s="699"/>
      <c r="N795" s="5"/>
      <c r="O795" s="5"/>
      <c r="P795" s="699"/>
      <c r="Q795" s="699"/>
      <c r="R795" s="5"/>
      <c r="S795" s="5"/>
      <c r="T795" s="5"/>
      <c r="U795" s="5"/>
      <c r="V795" s="5"/>
      <c r="W795" s="5"/>
      <c r="X795" s="5"/>
      <c r="Y795" s="5"/>
      <c r="Z795" s="5"/>
      <c r="AA795" s="5"/>
      <c r="AB795" s="5"/>
      <c r="AC795" s="5"/>
      <c r="AD795" s="5"/>
      <c r="AE795" s="5"/>
    </row>
    <row r="796" spans="1:31">
      <c r="A796" s="185"/>
      <c r="B796" s="5"/>
      <c r="C796" s="5"/>
      <c r="D796" s="5"/>
      <c r="E796" s="5"/>
      <c r="F796" s="5"/>
      <c r="G796" s="5"/>
      <c r="H796" s="5"/>
      <c r="I796" s="5"/>
      <c r="J796" s="5"/>
      <c r="K796" s="5"/>
      <c r="L796" s="699"/>
      <c r="M796" s="699"/>
      <c r="N796" s="5"/>
      <c r="O796" s="5"/>
      <c r="P796" s="699"/>
      <c r="Q796" s="699"/>
      <c r="R796" s="5"/>
      <c r="S796" s="5"/>
      <c r="T796" s="5"/>
      <c r="U796" s="5"/>
      <c r="V796" s="5"/>
      <c r="W796" s="5"/>
      <c r="X796" s="5"/>
      <c r="Y796" s="5"/>
      <c r="Z796" s="5"/>
      <c r="AA796" s="5"/>
      <c r="AB796" s="5"/>
      <c r="AC796" s="5"/>
      <c r="AD796" s="5"/>
      <c r="AE796" s="5"/>
    </row>
    <row r="797" spans="1:31">
      <c r="A797" s="185"/>
      <c r="B797" s="5"/>
      <c r="C797" s="5"/>
      <c r="D797" s="5"/>
      <c r="E797" s="5"/>
      <c r="F797" s="5"/>
      <c r="G797" s="5"/>
      <c r="H797" s="5"/>
      <c r="I797" s="5"/>
      <c r="J797" s="5"/>
      <c r="K797" s="5"/>
      <c r="L797" s="699"/>
      <c r="M797" s="699"/>
      <c r="N797" s="5"/>
      <c r="O797" s="5"/>
      <c r="P797" s="699"/>
      <c r="Q797" s="699"/>
      <c r="R797" s="5"/>
      <c r="S797" s="5"/>
      <c r="T797" s="5"/>
      <c r="U797" s="5"/>
      <c r="V797" s="5"/>
      <c r="W797" s="5"/>
      <c r="X797" s="5"/>
      <c r="Y797" s="5"/>
      <c r="Z797" s="5"/>
      <c r="AA797" s="5"/>
      <c r="AB797" s="5"/>
      <c r="AC797" s="5"/>
      <c r="AD797" s="5"/>
      <c r="AE797" s="5"/>
    </row>
    <row r="798" spans="1:31">
      <c r="A798" s="185"/>
      <c r="B798" s="5"/>
      <c r="C798" s="5"/>
      <c r="D798" s="5"/>
      <c r="E798" s="5"/>
      <c r="F798" s="5"/>
      <c r="G798" s="5"/>
      <c r="H798" s="5"/>
      <c r="I798" s="5"/>
      <c r="J798" s="5"/>
      <c r="K798" s="5"/>
      <c r="L798" s="699"/>
      <c r="M798" s="699"/>
      <c r="N798" s="5"/>
      <c r="O798" s="5"/>
      <c r="P798" s="699"/>
      <c r="Q798" s="699"/>
      <c r="R798" s="5"/>
      <c r="S798" s="5"/>
      <c r="T798" s="5"/>
      <c r="U798" s="5"/>
      <c r="V798" s="5"/>
      <c r="W798" s="5"/>
      <c r="X798" s="5"/>
      <c r="Y798" s="5"/>
      <c r="Z798" s="5"/>
      <c r="AA798" s="5"/>
      <c r="AB798" s="5"/>
      <c r="AC798" s="5"/>
      <c r="AD798" s="5"/>
      <c r="AE798" s="5"/>
    </row>
    <row r="799" spans="1:31">
      <c r="A799" s="185"/>
      <c r="B799" s="5"/>
      <c r="C799" s="5"/>
      <c r="D799" s="5"/>
      <c r="E799" s="5"/>
      <c r="F799" s="5"/>
      <c r="G799" s="5"/>
      <c r="H799" s="5"/>
      <c r="I799" s="5"/>
      <c r="J799" s="5"/>
      <c r="K799" s="5"/>
      <c r="L799" s="699"/>
      <c r="M799" s="699"/>
      <c r="N799" s="5"/>
      <c r="O799" s="5"/>
      <c r="P799" s="699"/>
      <c r="Q799" s="699"/>
      <c r="R799" s="5"/>
      <c r="S799" s="5"/>
      <c r="T799" s="5"/>
      <c r="U799" s="5"/>
      <c r="V799" s="5"/>
      <c r="W799" s="5"/>
      <c r="X799" s="5"/>
      <c r="Y799" s="5"/>
      <c r="Z799" s="5"/>
      <c r="AA799" s="5"/>
      <c r="AB799" s="5"/>
      <c r="AC799" s="5"/>
      <c r="AD799" s="5"/>
      <c r="AE799" s="5"/>
    </row>
    <row r="800" spans="1:31">
      <c r="A800" s="185"/>
      <c r="B800" s="5"/>
      <c r="C800" s="5"/>
      <c r="D800" s="5"/>
      <c r="E800" s="5"/>
      <c r="F800" s="5"/>
      <c r="G800" s="5"/>
      <c r="H800" s="5"/>
      <c r="I800" s="5"/>
      <c r="J800" s="5"/>
      <c r="K800" s="5"/>
      <c r="L800" s="699"/>
      <c r="M800" s="699"/>
      <c r="N800" s="5"/>
      <c r="O800" s="5"/>
      <c r="P800" s="699"/>
      <c r="Q800" s="699"/>
      <c r="R800" s="5"/>
      <c r="S800" s="5"/>
      <c r="T800" s="5"/>
      <c r="U800" s="5"/>
      <c r="V800" s="5"/>
      <c r="W800" s="5"/>
      <c r="X800" s="5"/>
      <c r="Y800" s="5"/>
      <c r="Z800" s="5"/>
      <c r="AA800" s="5"/>
      <c r="AB800" s="5"/>
      <c r="AC800" s="5"/>
      <c r="AD800" s="5"/>
      <c r="AE800" s="5"/>
    </row>
    <row r="801" spans="1:31">
      <c r="A801" s="185"/>
      <c r="B801" s="5"/>
      <c r="C801" s="5"/>
      <c r="D801" s="5"/>
      <c r="E801" s="5"/>
      <c r="F801" s="5"/>
      <c r="G801" s="5"/>
      <c r="H801" s="5"/>
      <c r="I801" s="5"/>
      <c r="J801" s="5"/>
      <c r="K801" s="5"/>
      <c r="L801" s="699"/>
      <c r="M801" s="699"/>
      <c r="N801" s="5"/>
      <c r="O801" s="5"/>
      <c r="P801" s="699"/>
      <c r="Q801" s="699"/>
      <c r="R801" s="5"/>
      <c r="S801" s="5"/>
      <c r="T801" s="5"/>
      <c r="U801" s="5"/>
      <c r="V801" s="5"/>
      <c r="W801" s="5"/>
      <c r="X801" s="5"/>
      <c r="Y801" s="5"/>
      <c r="Z801" s="5"/>
      <c r="AA801" s="5"/>
      <c r="AB801" s="5"/>
      <c r="AC801" s="5"/>
      <c r="AD801" s="5"/>
      <c r="AE801" s="5"/>
    </row>
    <row r="802" spans="1:31">
      <c r="A802" s="185"/>
      <c r="B802" s="5"/>
      <c r="C802" s="5"/>
      <c r="D802" s="5"/>
      <c r="E802" s="5"/>
      <c r="F802" s="5"/>
      <c r="G802" s="5"/>
      <c r="H802" s="5"/>
      <c r="I802" s="5"/>
      <c r="J802" s="5"/>
      <c r="K802" s="5"/>
      <c r="L802" s="699"/>
      <c r="M802" s="699"/>
      <c r="N802" s="5"/>
      <c r="O802" s="5"/>
      <c r="P802" s="699"/>
      <c r="Q802" s="699"/>
      <c r="R802" s="5"/>
      <c r="S802" s="5"/>
      <c r="T802" s="5"/>
      <c r="U802" s="5"/>
      <c r="V802" s="5"/>
      <c r="W802" s="5"/>
      <c r="X802" s="5"/>
      <c r="Y802" s="5"/>
      <c r="Z802" s="5"/>
      <c r="AA802" s="5"/>
      <c r="AB802" s="5"/>
      <c r="AC802" s="5"/>
      <c r="AD802" s="5"/>
      <c r="AE802" s="5"/>
    </row>
    <row r="803" spans="1:31">
      <c r="A803" s="185"/>
      <c r="B803" s="5"/>
      <c r="C803" s="5"/>
      <c r="D803" s="5"/>
      <c r="E803" s="5"/>
      <c r="F803" s="5"/>
      <c r="G803" s="5"/>
      <c r="H803" s="5"/>
      <c r="I803" s="5"/>
      <c r="J803" s="5"/>
      <c r="K803" s="5"/>
      <c r="L803" s="699"/>
      <c r="M803" s="699"/>
      <c r="N803" s="5"/>
      <c r="O803" s="5"/>
      <c r="P803" s="699"/>
      <c r="Q803" s="699"/>
      <c r="R803" s="5"/>
      <c r="S803" s="5"/>
      <c r="T803" s="5"/>
      <c r="U803" s="5"/>
      <c r="V803" s="5"/>
      <c r="W803" s="5"/>
      <c r="X803" s="5"/>
      <c r="Y803" s="5"/>
      <c r="Z803" s="5"/>
      <c r="AA803" s="5"/>
      <c r="AB803" s="5"/>
      <c r="AC803" s="5"/>
      <c r="AD803" s="5"/>
      <c r="AE803" s="5"/>
    </row>
    <row r="804" spans="1:31">
      <c r="A804" s="185"/>
      <c r="B804" s="5"/>
      <c r="C804" s="5"/>
      <c r="D804" s="5"/>
      <c r="E804" s="5"/>
      <c r="F804" s="5"/>
      <c r="G804" s="5"/>
      <c r="H804" s="5"/>
      <c r="I804" s="5"/>
      <c r="J804" s="5"/>
      <c r="K804" s="5"/>
      <c r="L804" s="699"/>
      <c r="M804" s="699"/>
      <c r="N804" s="5"/>
      <c r="O804" s="5"/>
      <c r="P804" s="699"/>
      <c r="Q804" s="699"/>
      <c r="R804" s="5"/>
      <c r="S804" s="5"/>
      <c r="T804" s="5"/>
      <c r="U804" s="5"/>
      <c r="V804" s="5"/>
      <c r="W804" s="5"/>
      <c r="X804" s="5"/>
      <c r="Y804" s="5"/>
      <c r="Z804" s="5"/>
      <c r="AA804" s="5"/>
      <c r="AB804" s="5"/>
      <c r="AC804" s="5"/>
      <c r="AD804" s="5"/>
      <c r="AE804" s="5"/>
    </row>
    <row r="805" spans="1:31">
      <c r="A805" s="185"/>
      <c r="B805" s="5"/>
      <c r="C805" s="5"/>
      <c r="D805" s="5"/>
      <c r="E805" s="5"/>
      <c r="F805" s="5"/>
      <c r="G805" s="5"/>
      <c r="H805" s="5"/>
      <c r="I805" s="5"/>
      <c r="J805" s="5"/>
      <c r="K805" s="5"/>
      <c r="L805" s="699"/>
      <c r="M805" s="699"/>
      <c r="N805" s="5"/>
      <c r="O805" s="5"/>
      <c r="P805" s="699"/>
      <c r="Q805" s="699"/>
      <c r="R805" s="5"/>
      <c r="S805" s="5"/>
      <c r="T805" s="5"/>
      <c r="U805" s="5"/>
      <c r="V805" s="5"/>
      <c r="W805" s="5"/>
      <c r="X805" s="5"/>
      <c r="Y805" s="5"/>
      <c r="Z805" s="5"/>
      <c r="AA805" s="5"/>
      <c r="AB805" s="5"/>
      <c r="AC805" s="5"/>
      <c r="AD805" s="5"/>
      <c r="AE805" s="5"/>
    </row>
    <row r="806" spans="1:31">
      <c r="A806" s="185"/>
      <c r="B806" s="5"/>
      <c r="C806" s="5"/>
      <c r="D806" s="5"/>
      <c r="E806" s="5"/>
      <c r="F806" s="5"/>
      <c r="G806" s="5"/>
      <c r="H806" s="5"/>
      <c r="I806" s="5"/>
      <c r="J806" s="5"/>
      <c r="K806" s="5"/>
      <c r="L806" s="699"/>
      <c r="M806" s="699"/>
      <c r="N806" s="5"/>
      <c r="O806" s="5"/>
      <c r="P806" s="699"/>
      <c r="Q806" s="699"/>
      <c r="R806" s="5"/>
      <c r="S806" s="5"/>
      <c r="T806" s="5"/>
      <c r="U806" s="5"/>
      <c r="V806" s="5"/>
      <c r="W806" s="5"/>
      <c r="X806" s="5"/>
      <c r="Y806" s="5"/>
      <c r="Z806" s="5"/>
      <c r="AA806" s="5"/>
      <c r="AB806" s="5"/>
      <c r="AC806" s="5"/>
      <c r="AD806" s="5"/>
      <c r="AE806" s="5"/>
    </row>
    <row r="807" spans="1:31">
      <c r="A807" s="185"/>
      <c r="B807" s="5"/>
      <c r="C807" s="5"/>
      <c r="D807" s="5"/>
      <c r="E807" s="5"/>
      <c r="F807" s="5"/>
      <c r="G807" s="5"/>
      <c r="H807" s="5"/>
      <c r="I807" s="5"/>
      <c r="J807" s="5"/>
      <c r="K807" s="5"/>
      <c r="L807" s="699"/>
      <c r="M807" s="699"/>
      <c r="N807" s="5"/>
      <c r="O807" s="5"/>
      <c r="P807" s="699"/>
      <c r="Q807" s="699"/>
      <c r="R807" s="5"/>
      <c r="S807" s="5"/>
      <c r="T807" s="5"/>
      <c r="U807" s="5"/>
      <c r="V807" s="5"/>
      <c r="W807" s="5"/>
      <c r="X807" s="5"/>
      <c r="Y807" s="5"/>
      <c r="Z807" s="5"/>
      <c r="AA807" s="5"/>
      <c r="AB807" s="5"/>
      <c r="AC807" s="5"/>
      <c r="AD807" s="5"/>
      <c r="AE807" s="5"/>
    </row>
    <row r="808" spans="1:31">
      <c r="A808" s="185"/>
      <c r="B808" s="5"/>
      <c r="C808" s="5"/>
      <c r="D808" s="5"/>
      <c r="E808" s="5"/>
      <c r="F808" s="5"/>
      <c r="G808" s="5"/>
      <c r="H808" s="5"/>
      <c r="I808" s="5"/>
      <c r="J808" s="5"/>
      <c r="K808" s="5"/>
      <c r="L808" s="699"/>
      <c r="M808" s="699"/>
      <c r="N808" s="5"/>
      <c r="O808" s="5"/>
      <c r="P808" s="699"/>
      <c r="Q808" s="699"/>
      <c r="R808" s="5"/>
      <c r="S808" s="5"/>
      <c r="T808" s="5"/>
      <c r="U808" s="5"/>
      <c r="V808" s="5"/>
      <c r="W808" s="5"/>
      <c r="X808" s="5"/>
      <c r="Y808" s="5"/>
      <c r="Z808" s="5"/>
      <c r="AA808" s="5"/>
      <c r="AB808" s="5"/>
      <c r="AC808" s="5"/>
      <c r="AD808" s="5"/>
      <c r="AE808" s="5"/>
    </row>
    <row r="809" spans="1:31">
      <c r="A809" s="185"/>
      <c r="B809" s="5"/>
      <c r="C809" s="5"/>
      <c r="D809" s="5"/>
      <c r="E809" s="5"/>
      <c r="F809" s="5"/>
      <c r="G809" s="5"/>
      <c r="H809" s="5"/>
      <c r="I809" s="5"/>
      <c r="J809" s="5"/>
      <c r="K809" s="5"/>
      <c r="L809" s="699"/>
      <c r="M809" s="699"/>
      <c r="N809" s="5"/>
      <c r="O809" s="5"/>
      <c r="P809" s="699"/>
      <c r="Q809" s="699"/>
      <c r="R809" s="5"/>
      <c r="S809" s="5"/>
      <c r="T809" s="5"/>
      <c r="U809" s="5"/>
      <c r="V809" s="5"/>
      <c r="W809" s="5"/>
      <c r="X809" s="5"/>
      <c r="Y809" s="5"/>
      <c r="Z809" s="5"/>
      <c r="AA809" s="5"/>
      <c r="AB809" s="5"/>
      <c r="AC809" s="5"/>
      <c r="AD809" s="5"/>
      <c r="AE809" s="5"/>
    </row>
    <row r="810" spans="1:31">
      <c r="A810" s="185"/>
      <c r="B810" s="5"/>
      <c r="C810" s="5"/>
      <c r="D810" s="5"/>
      <c r="E810" s="5"/>
      <c r="F810" s="5"/>
      <c r="G810" s="5"/>
      <c r="H810" s="5"/>
      <c r="I810" s="5"/>
      <c r="J810" s="5"/>
      <c r="K810" s="5"/>
      <c r="L810" s="699"/>
      <c r="M810" s="699"/>
      <c r="N810" s="5"/>
      <c r="O810" s="5"/>
      <c r="P810" s="699"/>
      <c r="Q810" s="699"/>
      <c r="R810" s="5"/>
      <c r="S810" s="5"/>
      <c r="T810" s="5"/>
      <c r="U810" s="5"/>
      <c r="V810" s="5"/>
      <c r="W810" s="5"/>
      <c r="X810" s="5"/>
      <c r="Y810" s="5"/>
      <c r="Z810" s="5"/>
      <c r="AA810" s="5"/>
      <c r="AB810" s="5"/>
      <c r="AC810" s="5"/>
      <c r="AD810" s="5"/>
      <c r="AE810" s="5"/>
    </row>
    <row r="811" spans="1:31">
      <c r="A811" s="185"/>
      <c r="B811" s="5"/>
      <c r="C811" s="5"/>
      <c r="D811" s="5"/>
      <c r="E811" s="5"/>
      <c r="F811" s="5"/>
      <c r="G811" s="5"/>
      <c r="H811" s="5"/>
      <c r="I811" s="5"/>
      <c r="J811" s="5"/>
      <c r="K811" s="5"/>
      <c r="L811" s="699"/>
      <c r="M811" s="699"/>
      <c r="N811" s="5"/>
      <c r="O811" s="5"/>
      <c r="P811" s="699"/>
      <c r="Q811" s="699"/>
      <c r="R811" s="5"/>
      <c r="S811" s="5"/>
      <c r="T811" s="5"/>
      <c r="U811" s="5"/>
      <c r="V811" s="5"/>
      <c r="W811" s="5"/>
      <c r="X811" s="5"/>
      <c r="Y811" s="5"/>
      <c r="Z811" s="5"/>
      <c r="AA811" s="5"/>
      <c r="AB811" s="5"/>
      <c r="AC811" s="5"/>
      <c r="AD811" s="5"/>
      <c r="AE811" s="5"/>
    </row>
    <row r="812" spans="1:31">
      <c r="A812" s="185"/>
      <c r="B812" s="5"/>
      <c r="C812" s="5"/>
      <c r="D812" s="5"/>
      <c r="E812" s="5"/>
      <c r="F812" s="5"/>
      <c r="G812" s="5"/>
      <c r="H812" s="5"/>
      <c r="I812" s="5"/>
      <c r="J812" s="5"/>
      <c r="K812" s="5"/>
      <c r="L812" s="699"/>
      <c r="M812" s="699"/>
      <c r="N812" s="5"/>
      <c r="O812" s="5"/>
      <c r="P812" s="699"/>
      <c r="Q812" s="699"/>
      <c r="R812" s="5"/>
      <c r="S812" s="5"/>
      <c r="T812" s="5"/>
      <c r="U812" s="5"/>
      <c r="V812" s="5"/>
      <c r="W812" s="5"/>
      <c r="X812" s="5"/>
      <c r="Y812" s="5"/>
      <c r="Z812" s="5"/>
      <c r="AA812" s="5"/>
      <c r="AB812" s="5"/>
      <c r="AC812" s="5"/>
      <c r="AD812" s="5"/>
      <c r="AE812" s="5"/>
    </row>
    <row r="813" spans="1:31">
      <c r="A813" s="185"/>
      <c r="B813" s="5"/>
      <c r="C813" s="5"/>
      <c r="D813" s="5"/>
      <c r="E813" s="5"/>
      <c r="F813" s="5"/>
      <c r="G813" s="5"/>
      <c r="H813" s="5"/>
      <c r="I813" s="5"/>
      <c r="J813" s="5"/>
      <c r="K813" s="5"/>
      <c r="L813" s="699"/>
      <c r="M813" s="699"/>
      <c r="N813" s="5"/>
      <c r="O813" s="5"/>
      <c r="P813" s="699"/>
      <c r="Q813" s="699"/>
      <c r="R813" s="5"/>
      <c r="S813" s="5"/>
      <c r="T813" s="5"/>
      <c r="U813" s="5"/>
      <c r="V813" s="5"/>
      <c r="W813" s="5"/>
      <c r="X813" s="5"/>
      <c r="Y813" s="5"/>
      <c r="Z813" s="5"/>
      <c r="AA813" s="5"/>
      <c r="AB813" s="5"/>
      <c r="AC813" s="5"/>
      <c r="AD813" s="5"/>
      <c r="AE813" s="5"/>
    </row>
    <row r="814" spans="1:31">
      <c r="A814" s="185"/>
      <c r="B814" s="5"/>
      <c r="C814" s="5"/>
      <c r="D814" s="5"/>
      <c r="E814" s="5"/>
      <c r="F814" s="5"/>
      <c r="G814" s="5"/>
      <c r="H814" s="5"/>
      <c r="I814" s="5"/>
      <c r="J814" s="5"/>
      <c r="K814" s="5"/>
      <c r="L814" s="699"/>
      <c r="M814" s="699"/>
      <c r="N814" s="5"/>
      <c r="O814" s="5"/>
      <c r="P814" s="699"/>
      <c r="Q814" s="699"/>
      <c r="R814" s="5"/>
      <c r="S814" s="5"/>
      <c r="T814" s="5"/>
      <c r="U814" s="5"/>
      <c r="V814" s="5"/>
      <c r="W814" s="5"/>
      <c r="X814" s="5"/>
      <c r="Y814" s="5"/>
      <c r="Z814" s="5"/>
      <c r="AA814" s="5"/>
      <c r="AB814" s="5"/>
      <c r="AC814" s="5"/>
      <c r="AD814" s="5"/>
      <c r="AE814" s="5"/>
    </row>
    <row r="815" spans="1:31">
      <c r="A815" s="185"/>
      <c r="B815" s="5"/>
      <c r="C815" s="5"/>
      <c r="D815" s="5"/>
      <c r="E815" s="5"/>
      <c r="F815" s="5"/>
      <c r="G815" s="5"/>
      <c r="H815" s="5"/>
      <c r="I815" s="5"/>
      <c r="J815" s="5"/>
      <c r="K815" s="5"/>
      <c r="L815" s="699"/>
      <c r="M815" s="699"/>
      <c r="N815" s="5"/>
      <c r="O815" s="5"/>
      <c r="P815" s="699"/>
      <c r="Q815" s="699"/>
      <c r="R815" s="5"/>
      <c r="S815" s="5"/>
      <c r="T815" s="5"/>
      <c r="U815" s="5"/>
      <c r="V815" s="5"/>
      <c r="W815" s="5"/>
      <c r="X815" s="5"/>
      <c r="Y815" s="5"/>
      <c r="Z815" s="5"/>
      <c r="AA815" s="5"/>
      <c r="AB815" s="5"/>
      <c r="AC815" s="5"/>
      <c r="AD815" s="5"/>
      <c r="AE815" s="5"/>
    </row>
    <row r="816" spans="1:31">
      <c r="A816" s="185"/>
      <c r="B816" s="5"/>
      <c r="C816" s="5"/>
      <c r="D816" s="5"/>
      <c r="E816" s="5"/>
      <c r="F816" s="5"/>
      <c r="G816" s="5"/>
      <c r="H816" s="5"/>
      <c r="I816" s="5"/>
      <c r="J816" s="5"/>
      <c r="K816" s="5"/>
      <c r="L816" s="699"/>
      <c r="M816" s="699"/>
      <c r="N816" s="5"/>
      <c r="O816" s="5"/>
      <c r="P816" s="699"/>
      <c r="Q816" s="699"/>
      <c r="R816" s="5"/>
      <c r="S816" s="5"/>
      <c r="T816" s="5"/>
      <c r="U816" s="5"/>
      <c r="V816" s="5"/>
      <c r="W816" s="5"/>
      <c r="X816" s="5"/>
      <c r="Y816" s="5"/>
      <c r="Z816" s="5"/>
      <c r="AA816" s="5"/>
      <c r="AB816" s="5"/>
      <c r="AC816" s="5"/>
      <c r="AD816" s="5"/>
      <c r="AE816" s="5"/>
    </row>
    <row r="817" spans="1:31">
      <c r="A817" s="185"/>
      <c r="B817" s="5"/>
      <c r="C817" s="5"/>
      <c r="D817" s="5"/>
      <c r="E817" s="5"/>
      <c r="F817" s="5"/>
      <c r="G817" s="5"/>
      <c r="H817" s="5"/>
      <c r="I817" s="5"/>
      <c r="J817" s="5"/>
      <c r="K817" s="5"/>
      <c r="L817" s="699"/>
      <c r="M817" s="699"/>
      <c r="N817" s="5"/>
      <c r="O817" s="5"/>
      <c r="P817" s="699"/>
      <c r="Q817" s="699"/>
      <c r="R817" s="5"/>
      <c r="S817" s="5"/>
      <c r="T817" s="5"/>
      <c r="U817" s="5"/>
      <c r="V817" s="5"/>
      <c r="W817" s="5"/>
      <c r="X817" s="5"/>
      <c r="Y817" s="5"/>
      <c r="Z817" s="5"/>
      <c r="AA817" s="5"/>
      <c r="AB817" s="5"/>
      <c r="AC817" s="5"/>
      <c r="AD817" s="5"/>
      <c r="AE817" s="5"/>
    </row>
    <row r="818" spans="1:31">
      <c r="A818" s="185"/>
      <c r="B818" s="5"/>
      <c r="C818" s="5"/>
      <c r="D818" s="5"/>
      <c r="E818" s="5"/>
      <c r="F818" s="5"/>
      <c r="G818" s="5"/>
      <c r="H818" s="5"/>
      <c r="I818" s="5"/>
      <c r="J818" s="5"/>
      <c r="K818" s="5"/>
      <c r="L818" s="699"/>
      <c r="M818" s="699"/>
      <c r="N818" s="5"/>
      <c r="O818" s="5"/>
      <c r="P818" s="699"/>
      <c r="Q818" s="699"/>
      <c r="R818" s="5"/>
      <c r="S818" s="5"/>
      <c r="T818" s="5"/>
      <c r="U818" s="5"/>
      <c r="V818" s="5"/>
      <c r="W818" s="5"/>
      <c r="X818" s="5"/>
      <c r="Y818" s="5"/>
      <c r="Z818" s="5"/>
      <c r="AA818" s="5"/>
      <c r="AB818" s="5"/>
      <c r="AC818" s="5"/>
      <c r="AD818" s="5"/>
      <c r="AE818" s="5"/>
    </row>
    <row r="819" spans="1:31">
      <c r="A819" s="185"/>
      <c r="B819" s="5"/>
      <c r="C819" s="5"/>
      <c r="D819" s="5"/>
      <c r="E819" s="5"/>
      <c r="F819" s="5"/>
      <c r="G819" s="5"/>
      <c r="H819" s="5"/>
      <c r="I819" s="5"/>
      <c r="J819" s="5"/>
      <c r="K819" s="5"/>
      <c r="L819" s="699"/>
      <c r="M819" s="699"/>
      <c r="N819" s="5"/>
      <c r="O819" s="5"/>
      <c r="P819" s="699"/>
      <c r="Q819" s="699"/>
      <c r="R819" s="5"/>
      <c r="S819" s="5"/>
      <c r="T819" s="5"/>
      <c r="U819" s="5"/>
      <c r="V819" s="5"/>
      <c r="W819" s="5"/>
      <c r="X819" s="5"/>
      <c r="Y819" s="5"/>
      <c r="Z819" s="5"/>
      <c r="AA819" s="5"/>
      <c r="AB819" s="5"/>
      <c r="AC819" s="5"/>
      <c r="AD819" s="5"/>
      <c r="AE819" s="5"/>
    </row>
    <row r="820" spans="1:31">
      <c r="A820" s="185"/>
      <c r="B820" s="5"/>
      <c r="C820" s="5"/>
      <c r="D820" s="5"/>
      <c r="E820" s="5"/>
      <c r="F820" s="5"/>
      <c r="G820" s="5"/>
      <c r="H820" s="5"/>
      <c r="I820" s="5"/>
      <c r="J820" s="5"/>
      <c r="K820" s="5"/>
      <c r="L820" s="699"/>
      <c r="M820" s="699"/>
      <c r="N820" s="5"/>
      <c r="O820" s="5"/>
      <c r="P820" s="699"/>
      <c r="Q820" s="699"/>
      <c r="R820" s="5"/>
      <c r="S820" s="5"/>
      <c r="T820" s="5"/>
      <c r="U820" s="5"/>
      <c r="V820" s="5"/>
      <c r="W820" s="5"/>
      <c r="X820" s="5"/>
      <c r="Y820" s="5"/>
      <c r="Z820" s="5"/>
      <c r="AA820" s="5"/>
      <c r="AB820" s="5"/>
      <c r="AC820" s="5"/>
      <c r="AD820" s="5"/>
      <c r="AE820" s="5"/>
    </row>
    <row r="821" spans="1:31">
      <c r="A821" s="185"/>
      <c r="B821" s="5"/>
      <c r="C821" s="5"/>
      <c r="D821" s="5"/>
      <c r="E821" s="5"/>
      <c r="F821" s="5"/>
      <c r="G821" s="5"/>
      <c r="H821" s="5"/>
      <c r="I821" s="5"/>
      <c r="J821" s="5"/>
      <c r="K821" s="5"/>
      <c r="L821" s="699"/>
      <c r="M821" s="699"/>
      <c r="N821" s="5"/>
      <c r="O821" s="5"/>
      <c r="P821" s="699"/>
      <c r="Q821" s="699"/>
      <c r="R821" s="5"/>
      <c r="S821" s="5"/>
      <c r="T821" s="5"/>
      <c r="U821" s="5"/>
      <c r="V821" s="5"/>
      <c r="W821" s="5"/>
      <c r="X821" s="5"/>
      <c r="Y821" s="5"/>
      <c r="Z821" s="5"/>
      <c r="AA821" s="5"/>
      <c r="AB821" s="5"/>
      <c r="AC821" s="5"/>
      <c r="AD821" s="5"/>
      <c r="AE821" s="5"/>
    </row>
    <row r="822" spans="1:31">
      <c r="A822" s="185"/>
      <c r="B822" s="5"/>
      <c r="C822" s="5"/>
      <c r="D822" s="5"/>
      <c r="E822" s="5"/>
      <c r="F822" s="5"/>
      <c r="G822" s="5"/>
      <c r="H822" s="5"/>
      <c r="I822" s="5"/>
      <c r="J822" s="5"/>
      <c r="K822" s="5"/>
      <c r="L822" s="699"/>
      <c r="M822" s="699"/>
      <c r="N822" s="5"/>
      <c r="O822" s="5"/>
      <c r="P822" s="699"/>
      <c r="Q822" s="699"/>
      <c r="R822" s="5"/>
      <c r="S822" s="5"/>
      <c r="T822" s="5"/>
      <c r="U822" s="5"/>
      <c r="V822" s="5"/>
      <c r="W822" s="5"/>
      <c r="X822" s="5"/>
      <c r="Y822" s="5"/>
      <c r="Z822" s="5"/>
      <c r="AA822" s="5"/>
      <c r="AB822" s="5"/>
      <c r="AC822" s="5"/>
      <c r="AD822" s="5"/>
      <c r="AE822" s="5"/>
    </row>
    <row r="823" spans="1:31">
      <c r="A823" s="185"/>
      <c r="B823" s="5"/>
      <c r="C823" s="5"/>
      <c r="D823" s="5"/>
      <c r="E823" s="5"/>
      <c r="F823" s="5"/>
      <c r="G823" s="5"/>
      <c r="H823" s="5"/>
      <c r="I823" s="5"/>
      <c r="J823" s="5"/>
      <c r="K823" s="5"/>
      <c r="L823" s="699"/>
      <c r="M823" s="699"/>
      <c r="N823" s="5"/>
      <c r="O823" s="5"/>
      <c r="P823" s="699"/>
      <c r="Q823" s="699"/>
      <c r="R823" s="5"/>
      <c r="S823" s="5"/>
      <c r="T823" s="5"/>
      <c r="U823" s="5"/>
      <c r="V823" s="5"/>
      <c r="W823" s="5"/>
      <c r="X823" s="5"/>
      <c r="Y823" s="5"/>
      <c r="Z823" s="5"/>
      <c r="AA823" s="5"/>
      <c r="AB823" s="5"/>
      <c r="AC823" s="5"/>
      <c r="AD823" s="5"/>
      <c r="AE823" s="5"/>
    </row>
    <row r="824" spans="1:31">
      <c r="A824" s="185"/>
      <c r="B824" s="5"/>
      <c r="C824" s="5"/>
      <c r="D824" s="5"/>
      <c r="E824" s="5"/>
      <c r="F824" s="5"/>
      <c r="G824" s="5"/>
      <c r="H824" s="5"/>
      <c r="I824" s="5"/>
      <c r="J824" s="5"/>
      <c r="K824" s="5"/>
      <c r="L824" s="699"/>
      <c r="M824" s="699"/>
      <c r="N824" s="5"/>
      <c r="O824" s="5"/>
      <c r="P824" s="699"/>
      <c r="Q824" s="699"/>
      <c r="R824" s="5"/>
      <c r="S824" s="5"/>
      <c r="T824" s="5"/>
      <c r="U824" s="5"/>
      <c r="V824" s="5"/>
      <c r="W824" s="5"/>
      <c r="X824" s="5"/>
      <c r="Y824" s="5"/>
      <c r="Z824" s="5"/>
      <c r="AA824" s="5"/>
      <c r="AB824" s="5"/>
      <c r="AC824" s="5"/>
      <c r="AD824" s="5"/>
      <c r="AE824" s="5"/>
    </row>
    <row r="825" spans="1:31">
      <c r="A825" s="185"/>
      <c r="B825" s="5"/>
      <c r="C825" s="5"/>
      <c r="D825" s="5"/>
      <c r="E825" s="5"/>
      <c r="F825" s="5"/>
      <c r="G825" s="5"/>
      <c r="H825" s="5"/>
      <c r="I825" s="5"/>
      <c r="J825" s="5"/>
      <c r="K825" s="5"/>
      <c r="L825" s="699"/>
      <c r="M825" s="699"/>
      <c r="N825" s="5"/>
      <c r="O825" s="5"/>
      <c r="P825" s="699"/>
      <c r="Q825" s="699"/>
      <c r="R825" s="5"/>
      <c r="S825" s="5"/>
      <c r="T825" s="5"/>
      <c r="U825" s="5"/>
      <c r="V825" s="5"/>
      <c r="W825" s="5"/>
      <c r="X825" s="5"/>
      <c r="Y825" s="5"/>
      <c r="Z825" s="5"/>
      <c r="AA825" s="5"/>
      <c r="AB825" s="5"/>
      <c r="AC825" s="5"/>
      <c r="AD825" s="5"/>
      <c r="AE825" s="5"/>
    </row>
    <row r="826" spans="1:31">
      <c r="A826" s="185"/>
      <c r="B826" s="5"/>
      <c r="C826" s="5"/>
      <c r="D826" s="5"/>
      <c r="E826" s="5"/>
      <c r="F826" s="5"/>
      <c r="G826" s="5"/>
      <c r="H826" s="5"/>
      <c r="I826" s="5"/>
      <c r="J826" s="5"/>
      <c r="K826" s="5"/>
      <c r="L826" s="699"/>
      <c r="M826" s="699"/>
      <c r="N826" s="5"/>
      <c r="O826" s="5"/>
      <c r="P826" s="699"/>
      <c r="Q826" s="699"/>
      <c r="R826" s="5"/>
      <c r="S826" s="5"/>
      <c r="T826" s="5"/>
      <c r="U826" s="5"/>
      <c r="V826" s="5"/>
      <c r="W826" s="5"/>
      <c r="X826" s="5"/>
      <c r="Y826" s="5"/>
      <c r="Z826" s="5"/>
      <c r="AA826" s="5"/>
      <c r="AB826" s="5"/>
      <c r="AC826" s="5"/>
      <c r="AD826" s="5"/>
      <c r="AE826" s="5"/>
    </row>
    <row r="827" spans="1:31">
      <c r="A827" s="185"/>
      <c r="B827" s="5"/>
      <c r="C827" s="5"/>
      <c r="D827" s="5"/>
      <c r="E827" s="5"/>
      <c r="F827" s="5"/>
      <c r="G827" s="5"/>
      <c r="H827" s="5"/>
      <c r="I827" s="5"/>
      <c r="J827" s="5"/>
      <c r="K827" s="5"/>
      <c r="L827" s="699"/>
      <c r="M827" s="699"/>
      <c r="N827" s="5"/>
      <c r="O827" s="5"/>
      <c r="P827" s="699"/>
      <c r="Q827" s="699"/>
      <c r="R827" s="5"/>
      <c r="S827" s="5"/>
      <c r="T827" s="5"/>
      <c r="U827" s="5"/>
      <c r="V827" s="5"/>
      <c r="W827" s="5"/>
      <c r="X827" s="5"/>
      <c r="Y827" s="5"/>
      <c r="Z827" s="5"/>
      <c r="AA827" s="5"/>
      <c r="AB827" s="5"/>
      <c r="AC827" s="5"/>
      <c r="AD827" s="5"/>
      <c r="AE827" s="5"/>
    </row>
    <row r="828" spans="1:31">
      <c r="A828" s="185"/>
      <c r="B828" s="5"/>
      <c r="C828" s="5"/>
      <c r="D828" s="5"/>
      <c r="E828" s="5"/>
      <c r="F828" s="5"/>
      <c r="G828" s="5"/>
      <c r="H828" s="5"/>
      <c r="I828" s="5"/>
      <c r="J828" s="5"/>
      <c r="K828" s="5"/>
      <c r="L828" s="699"/>
      <c r="M828" s="699"/>
      <c r="N828" s="5"/>
      <c r="O828" s="5"/>
      <c r="P828" s="699"/>
      <c r="Q828" s="699"/>
      <c r="R828" s="5"/>
      <c r="S828" s="5"/>
      <c r="T828" s="5"/>
      <c r="U828" s="5"/>
      <c r="V828" s="5"/>
      <c r="W828" s="5"/>
      <c r="X828" s="5"/>
      <c r="Y828" s="5"/>
      <c r="Z828" s="5"/>
      <c r="AA828" s="5"/>
      <c r="AB828" s="5"/>
      <c r="AC828" s="5"/>
      <c r="AD828" s="5"/>
      <c r="AE828" s="5"/>
    </row>
    <row r="829" spans="1:31">
      <c r="A829" s="185"/>
      <c r="B829" s="5"/>
      <c r="C829" s="5"/>
      <c r="D829" s="5"/>
      <c r="E829" s="5"/>
      <c r="F829" s="5"/>
      <c r="G829" s="5"/>
      <c r="H829" s="5"/>
      <c r="I829" s="5"/>
      <c r="J829" s="5"/>
      <c r="K829" s="5"/>
      <c r="L829" s="699"/>
      <c r="M829" s="699"/>
      <c r="N829" s="5"/>
      <c r="O829" s="5"/>
      <c r="P829" s="699"/>
      <c r="Q829" s="699"/>
      <c r="R829" s="5"/>
      <c r="S829" s="5"/>
      <c r="T829" s="5"/>
      <c r="U829" s="5"/>
      <c r="V829" s="5"/>
      <c r="W829" s="5"/>
      <c r="X829" s="5"/>
      <c r="Y829" s="5"/>
      <c r="Z829" s="5"/>
      <c r="AA829" s="5"/>
      <c r="AB829" s="5"/>
      <c r="AC829" s="5"/>
      <c r="AD829" s="5"/>
      <c r="AE829" s="5"/>
    </row>
    <row r="830" spans="1:31">
      <c r="A830" s="185"/>
      <c r="B830" s="5"/>
      <c r="C830" s="5"/>
      <c r="D830" s="5"/>
      <c r="E830" s="5"/>
      <c r="F830" s="5"/>
      <c r="G830" s="5"/>
      <c r="H830" s="5"/>
      <c r="I830" s="5"/>
      <c r="J830" s="5"/>
      <c r="K830" s="5"/>
      <c r="L830" s="699"/>
      <c r="M830" s="699"/>
      <c r="N830" s="5"/>
      <c r="O830" s="5"/>
      <c r="P830" s="699"/>
      <c r="Q830" s="699"/>
      <c r="R830" s="5"/>
      <c r="S830" s="5"/>
      <c r="T830" s="5"/>
      <c r="U830" s="5"/>
      <c r="V830" s="5"/>
      <c r="W830" s="5"/>
      <c r="X830" s="5"/>
      <c r="Y830" s="5"/>
      <c r="Z830" s="5"/>
      <c r="AA830" s="5"/>
      <c r="AB830" s="5"/>
      <c r="AC830" s="5"/>
      <c r="AD830" s="5"/>
      <c r="AE830" s="5"/>
    </row>
    <row r="831" spans="1:31">
      <c r="A831" s="185"/>
      <c r="B831" s="5"/>
      <c r="C831" s="5"/>
      <c r="D831" s="5"/>
      <c r="E831" s="5"/>
      <c r="F831" s="5"/>
      <c r="G831" s="5"/>
      <c r="H831" s="5"/>
      <c r="I831" s="5"/>
      <c r="J831" s="5"/>
      <c r="K831" s="5"/>
      <c r="L831" s="699"/>
      <c r="M831" s="699"/>
      <c r="N831" s="5"/>
      <c r="O831" s="5"/>
      <c r="P831" s="699"/>
      <c r="Q831" s="699"/>
      <c r="R831" s="5"/>
      <c r="S831" s="5"/>
      <c r="T831" s="5"/>
      <c r="U831" s="5"/>
      <c r="V831" s="5"/>
      <c r="W831" s="5"/>
      <c r="X831" s="5"/>
      <c r="Y831" s="5"/>
      <c r="Z831" s="5"/>
      <c r="AA831" s="5"/>
      <c r="AB831" s="5"/>
      <c r="AC831" s="5"/>
      <c r="AD831" s="5"/>
      <c r="AE831" s="5"/>
    </row>
    <row r="832" spans="1:31">
      <c r="A832" s="185"/>
      <c r="B832" s="5"/>
      <c r="C832" s="5"/>
      <c r="D832" s="5"/>
      <c r="E832" s="5"/>
      <c r="F832" s="5"/>
      <c r="G832" s="5"/>
      <c r="H832" s="5"/>
      <c r="I832" s="5"/>
      <c r="J832" s="5"/>
      <c r="K832" s="5"/>
      <c r="L832" s="699"/>
      <c r="M832" s="699"/>
      <c r="N832" s="5"/>
      <c r="O832" s="5"/>
      <c r="P832" s="699"/>
      <c r="Q832" s="699"/>
      <c r="R832" s="5"/>
      <c r="S832" s="5"/>
      <c r="T832" s="5"/>
      <c r="U832" s="5"/>
      <c r="V832" s="5"/>
      <c r="W832" s="5"/>
      <c r="X832" s="5"/>
      <c r="Y832" s="5"/>
      <c r="Z832" s="5"/>
      <c r="AA832" s="5"/>
      <c r="AB832" s="5"/>
      <c r="AC832" s="5"/>
      <c r="AD832" s="5"/>
      <c r="AE832" s="5"/>
    </row>
    <row r="833" spans="1:31">
      <c r="A833" s="185"/>
      <c r="B833" s="5"/>
      <c r="C833" s="5"/>
      <c r="D833" s="5"/>
      <c r="E833" s="5"/>
      <c r="F833" s="5"/>
      <c r="G833" s="5"/>
      <c r="H833" s="5"/>
      <c r="I833" s="5"/>
      <c r="J833" s="5"/>
      <c r="K833" s="5"/>
      <c r="L833" s="699"/>
      <c r="M833" s="699"/>
      <c r="N833" s="5"/>
      <c r="O833" s="5"/>
      <c r="P833" s="699"/>
      <c r="Q833" s="699"/>
      <c r="R833" s="5"/>
      <c r="S833" s="5"/>
      <c r="T833" s="5"/>
      <c r="U833" s="5"/>
      <c r="V833" s="5"/>
      <c r="W833" s="5"/>
      <c r="X833" s="5"/>
      <c r="Y833" s="5"/>
      <c r="Z833" s="5"/>
      <c r="AA833" s="5"/>
      <c r="AB833" s="5"/>
      <c r="AC833" s="5"/>
      <c r="AD833" s="5"/>
      <c r="AE833" s="5"/>
    </row>
    <row r="834" spans="1:31">
      <c r="A834" s="185"/>
      <c r="B834" s="5"/>
      <c r="C834" s="5"/>
      <c r="D834" s="5"/>
      <c r="E834" s="5"/>
      <c r="F834" s="5"/>
      <c r="G834" s="5"/>
      <c r="H834" s="5"/>
      <c r="I834" s="5"/>
      <c r="J834" s="5"/>
      <c r="K834" s="5"/>
      <c r="L834" s="699"/>
      <c r="M834" s="699"/>
      <c r="N834" s="5"/>
      <c r="O834" s="5"/>
      <c r="P834" s="699"/>
      <c r="Q834" s="699"/>
      <c r="R834" s="5"/>
      <c r="S834" s="5"/>
      <c r="T834" s="5"/>
      <c r="U834" s="5"/>
      <c r="V834" s="5"/>
      <c r="W834" s="5"/>
      <c r="X834" s="5"/>
      <c r="Y834" s="5"/>
      <c r="Z834" s="5"/>
      <c r="AA834" s="5"/>
      <c r="AB834" s="5"/>
      <c r="AC834" s="5"/>
      <c r="AD834" s="5"/>
      <c r="AE834" s="5"/>
    </row>
    <row r="835" spans="1:31">
      <c r="A835" s="185"/>
      <c r="B835" s="5"/>
      <c r="C835" s="5"/>
      <c r="D835" s="5"/>
      <c r="E835" s="5"/>
      <c r="F835" s="5"/>
      <c r="G835" s="5"/>
      <c r="H835" s="5"/>
      <c r="I835" s="5"/>
      <c r="J835" s="5"/>
      <c r="K835" s="5"/>
      <c r="L835" s="699"/>
      <c r="M835" s="699"/>
      <c r="N835" s="5"/>
      <c r="O835" s="5"/>
      <c r="P835" s="699"/>
      <c r="Q835" s="699"/>
      <c r="R835" s="5"/>
      <c r="S835" s="5"/>
      <c r="T835" s="5"/>
      <c r="U835" s="5"/>
      <c r="V835" s="5"/>
      <c r="W835" s="5"/>
      <c r="X835" s="5"/>
      <c r="Y835" s="5"/>
      <c r="Z835" s="5"/>
      <c r="AA835" s="5"/>
      <c r="AB835" s="5"/>
      <c r="AC835" s="5"/>
      <c r="AD835" s="5"/>
      <c r="AE835" s="5"/>
    </row>
    <row r="836" spans="1:31">
      <c r="A836" s="185"/>
      <c r="B836" s="5"/>
      <c r="C836" s="5"/>
      <c r="D836" s="5"/>
      <c r="E836" s="5"/>
      <c r="F836" s="5"/>
      <c r="G836" s="5"/>
      <c r="H836" s="5"/>
      <c r="I836" s="5"/>
      <c r="J836" s="5"/>
      <c r="K836" s="5"/>
      <c r="L836" s="699"/>
      <c r="M836" s="699"/>
      <c r="N836" s="5"/>
      <c r="O836" s="5"/>
      <c r="P836" s="699"/>
      <c r="Q836" s="699"/>
      <c r="R836" s="5"/>
      <c r="S836" s="5"/>
      <c r="T836" s="5"/>
      <c r="U836" s="5"/>
      <c r="V836" s="5"/>
      <c r="W836" s="5"/>
      <c r="X836" s="5"/>
      <c r="Y836" s="5"/>
      <c r="Z836" s="5"/>
      <c r="AA836" s="5"/>
      <c r="AB836" s="5"/>
      <c r="AC836" s="5"/>
      <c r="AD836" s="5"/>
      <c r="AE836" s="5"/>
    </row>
    <row r="837" spans="1:31">
      <c r="A837" s="185"/>
      <c r="B837" s="5"/>
      <c r="C837" s="5"/>
      <c r="D837" s="5"/>
      <c r="E837" s="5"/>
      <c r="F837" s="5"/>
      <c r="G837" s="5"/>
      <c r="H837" s="5"/>
      <c r="I837" s="5"/>
      <c r="J837" s="5"/>
      <c r="K837" s="5"/>
      <c r="L837" s="699"/>
      <c r="M837" s="699"/>
      <c r="N837" s="5"/>
      <c r="O837" s="5"/>
      <c r="P837" s="699"/>
      <c r="Q837" s="699"/>
      <c r="R837" s="5"/>
      <c r="S837" s="5"/>
      <c r="T837" s="5"/>
      <c r="U837" s="5"/>
      <c r="V837" s="5"/>
      <c r="W837" s="5"/>
      <c r="X837" s="5"/>
      <c r="Y837" s="5"/>
      <c r="Z837" s="5"/>
      <c r="AA837" s="5"/>
      <c r="AB837" s="5"/>
      <c r="AC837" s="5"/>
      <c r="AD837" s="5"/>
      <c r="AE837" s="5"/>
    </row>
    <row r="838" spans="1:31">
      <c r="A838" s="185"/>
      <c r="B838" s="5"/>
      <c r="C838" s="5"/>
      <c r="D838" s="5"/>
      <c r="E838" s="5"/>
      <c r="F838" s="5"/>
      <c r="G838" s="5"/>
      <c r="H838" s="5"/>
      <c r="I838" s="5"/>
      <c r="J838" s="5"/>
      <c r="K838" s="5"/>
      <c r="L838" s="699"/>
      <c r="M838" s="699"/>
      <c r="N838" s="5"/>
      <c r="O838" s="5"/>
      <c r="P838" s="699"/>
      <c r="Q838" s="699"/>
      <c r="R838" s="5"/>
      <c r="S838" s="5"/>
      <c r="T838" s="5"/>
      <c r="U838" s="5"/>
      <c r="V838" s="5"/>
      <c r="W838" s="5"/>
      <c r="X838" s="5"/>
      <c r="Y838" s="5"/>
      <c r="Z838" s="5"/>
      <c r="AA838" s="5"/>
      <c r="AB838" s="5"/>
      <c r="AC838" s="5"/>
      <c r="AD838" s="5"/>
      <c r="AE838" s="5"/>
    </row>
    <row r="839" spans="1:31">
      <c r="A839" s="185"/>
      <c r="B839" s="5"/>
      <c r="C839" s="5"/>
      <c r="D839" s="5"/>
      <c r="E839" s="5"/>
      <c r="F839" s="5"/>
      <c r="G839" s="5"/>
      <c r="H839" s="5"/>
      <c r="I839" s="5"/>
      <c r="J839" s="5"/>
      <c r="K839" s="5"/>
      <c r="L839" s="699"/>
      <c r="M839" s="699"/>
      <c r="N839" s="5"/>
      <c r="O839" s="5"/>
      <c r="P839" s="699"/>
      <c r="Q839" s="699"/>
      <c r="R839" s="5"/>
      <c r="S839" s="5"/>
      <c r="T839" s="5"/>
      <c r="U839" s="5"/>
      <c r="V839" s="5"/>
      <c r="W839" s="5"/>
      <c r="X839" s="5"/>
      <c r="Y839" s="5"/>
      <c r="Z839" s="5"/>
      <c r="AA839" s="5"/>
      <c r="AB839" s="5"/>
      <c r="AC839" s="5"/>
      <c r="AD839" s="5"/>
      <c r="AE839" s="5"/>
    </row>
    <row r="840" spans="1:31">
      <c r="A840" s="185"/>
      <c r="B840" s="5"/>
      <c r="C840" s="5"/>
      <c r="D840" s="5"/>
      <c r="E840" s="5"/>
      <c r="F840" s="5"/>
      <c r="G840" s="5"/>
      <c r="H840" s="5"/>
      <c r="I840" s="5"/>
      <c r="J840" s="5"/>
      <c r="K840" s="5"/>
      <c r="L840" s="699"/>
      <c r="M840" s="699"/>
      <c r="N840" s="5"/>
      <c r="O840" s="5"/>
      <c r="P840" s="699"/>
      <c r="Q840" s="699"/>
      <c r="R840" s="5"/>
      <c r="S840" s="5"/>
      <c r="T840" s="5"/>
      <c r="U840" s="5"/>
      <c r="V840" s="5"/>
      <c r="W840" s="5"/>
      <c r="X840" s="5"/>
      <c r="Y840" s="5"/>
      <c r="Z840" s="5"/>
      <c r="AA840" s="5"/>
      <c r="AB840" s="5"/>
      <c r="AC840" s="5"/>
      <c r="AD840" s="5"/>
      <c r="AE840" s="5"/>
    </row>
    <row r="841" spans="1:31">
      <c r="A841" s="185"/>
      <c r="B841" s="5"/>
      <c r="C841" s="5"/>
      <c r="D841" s="5"/>
      <c r="E841" s="5"/>
      <c r="F841" s="5"/>
      <c r="G841" s="5"/>
      <c r="H841" s="5"/>
      <c r="I841" s="5"/>
      <c r="J841" s="5"/>
      <c r="K841" s="5"/>
      <c r="L841" s="699"/>
      <c r="M841" s="699"/>
      <c r="N841" s="5"/>
      <c r="O841" s="5"/>
      <c r="P841" s="699"/>
      <c r="Q841" s="699"/>
      <c r="R841" s="5"/>
      <c r="S841" s="5"/>
      <c r="T841" s="5"/>
      <c r="U841" s="5"/>
      <c r="V841" s="5"/>
      <c r="W841" s="5"/>
      <c r="X841" s="5"/>
      <c r="Y841" s="5"/>
      <c r="Z841" s="5"/>
      <c r="AA841" s="5"/>
      <c r="AB841" s="5"/>
      <c r="AC841" s="5"/>
      <c r="AD841" s="5"/>
      <c r="AE841" s="5"/>
    </row>
    <row r="842" spans="1:31">
      <c r="A842" s="185"/>
      <c r="B842" s="5"/>
      <c r="C842" s="5"/>
      <c r="D842" s="5"/>
      <c r="E842" s="5"/>
      <c r="F842" s="5"/>
      <c r="G842" s="5"/>
      <c r="H842" s="5"/>
      <c r="I842" s="5"/>
      <c r="J842" s="5"/>
      <c r="K842" s="5"/>
      <c r="L842" s="699"/>
      <c r="M842" s="699"/>
      <c r="N842" s="5"/>
      <c r="O842" s="5"/>
      <c r="P842" s="699"/>
      <c r="Q842" s="699"/>
      <c r="R842" s="5"/>
      <c r="S842" s="5"/>
      <c r="T842" s="5"/>
      <c r="U842" s="5"/>
      <c r="V842" s="5"/>
      <c r="W842" s="5"/>
      <c r="X842" s="5"/>
      <c r="Y842" s="5"/>
      <c r="Z842" s="5"/>
      <c r="AA842" s="5"/>
      <c r="AB842" s="5"/>
      <c r="AC842" s="5"/>
      <c r="AD842" s="5"/>
      <c r="AE842" s="5"/>
    </row>
    <row r="843" spans="1:31">
      <c r="A843" s="185"/>
      <c r="B843" s="5"/>
      <c r="C843" s="5"/>
      <c r="D843" s="5"/>
      <c r="E843" s="5"/>
      <c r="F843" s="5"/>
      <c r="G843" s="5"/>
      <c r="H843" s="5"/>
      <c r="I843" s="5"/>
      <c r="J843" s="5"/>
      <c r="K843" s="5"/>
      <c r="L843" s="699"/>
      <c r="M843" s="699"/>
      <c r="N843" s="5"/>
      <c r="O843" s="5"/>
      <c r="P843" s="699"/>
      <c r="Q843" s="699"/>
      <c r="R843" s="5"/>
      <c r="S843" s="5"/>
      <c r="T843" s="5"/>
      <c r="U843" s="5"/>
      <c r="V843" s="5"/>
      <c r="W843" s="5"/>
      <c r="X843" s="5"/>
      <c r="Y843" s="5"/>
      <c r="Z843" s="5"/>
      <c r="AA843" s="5"/>
      <c r="AB843" s="5"/>
      <c r="AC843" s="5"/>
      <c r="AD843" s="5"/>
      <c r="AE843" s="5"/>
    </row>
    <row r="844" spans="1:31">
      <c r="A844" s="185"/>
      <c r="B844" s="5"/>
      <c r="C844" s="5"/>
      <c r="D844" s="5"/>
      <c r="E844" s="5"/>
      <c r="F844" s="5"/>
      <c r="G844" s="5"/>
      <c r="H844" s="5"/>
      <c r="I844" s="5"/>
      <c r="J844" s="5"/>
      <c r="K844" s="5"/>
      <c r="L844" s="699"/>
      <c r="M844" s="699"/>
      <c r="N844" s="5"/>
      <c r="O844" s="5"/>
      <c r="P844" s="699"/>
      <c r="Q844" s="699"/>
      <c r="R844" s="5"/>
      <c r="S844" s="5"/>
      <c r="T844" s="5"/>
      <c r="U844" s="5"/>
      <c r="V844" s="5"/>
      <c r="W844" s="5"/>
      <c r="X844" s="5"/>
      <c r="Y844" s="5"/>
      <c r="Z844" s="5"/>
      <c r="AA844" s="5"/>
      <c r="AB844" s="5"/>
      <c r="AC844" s="5"/>
      <c r="AD844" s="5"/>
      <c r="AE844" s="5"/>
    </row>
    <row r="845" spans="1:31">
      <c r="A845" s="185"/>
      <c r="B845" s="5"/>
      <c r="C845" s="5"/>
      <c r="D845" s="5"/>
      <c r="E845" s="5"/>
      <c r="F845" s="5"/>
      <c r="G845" s="5"/>
      <c r="H845" s="5"/>
      <c r="I845" s="5"/>
      <c r="J845" s="5"/>
      <c r="K845" s="5"/>
      <c r="L845" s="699"/>
      <c r="M845" s="699"/>
      <c r="N845" s="5"/>
      <c r="O845" s="5"/>
      <c r="P845" s="699"/>
      <c r="Q845" s="699"/>
      <c r="R845" s="5"/>
      <c r="S845" s="5"/>
      <c r="T845" s="5"/>
      <c r="U845" s="5"/>
      <c r="V845" s="5"/>
      <c r="W845" s="5"/>
      <c r="X845" s="5"/>
      <c r="Y845" s="5"/>
      <c r="Z845" s="5"/>
      <c r="AA845" s="5"/>
      <c r="AB845" s="5"/>
      <c r="AC845" s="5"/>
      <c r="AD845" s="5"/>
      <c r="AE845" s="5"/>
    </row>
    <row r="846" spans="1:31">
      <c r="A846" s="185"/>
      <c r="B846" s="5"/>
      <c r="C846" s="5"/>
      <c r="D846" s="5"/>
      <c r="E846" s="5"/>
      <c r="F846" s="5"/>
      <c r="G846" s="5"/>
      <c r="H846" s="5"/>
      <c r="I846" s="5"/>
      <c r="J846" s="5"/>
      <c r="K846" s="5"/>
      <c r="L846" s="699"/>
      <c r="M846" s="699"/>
      <c r="N846" s="5"/>
      <c r="O846" s="5"/>
      <c r="P846" s="699"/>
      <c r="Q846" s="699"/>
      <c r="R846" s="5"/>
      <c r="S846" s="5"/>
      <c r="T846" s="5"/>
      <c r="U846" s="5"/>
      <c r="V846" s="5"/>
      <c r="W846" s="5"/>
      <c r="X846" s="5"/>
      <c r="Y846" s="5"/>
      <c r="Z846" s="5"/>
      <c r="AA846" s="5"/>
      <c r="AB846" s="5"/>
      <c r="AC846" s="5"/>
      <c r="AD846" s="5"/>
      <c r="AE846" s="5"/>
    </row>
    <row r="847" spans="1:31">
      <c r="A847" s="185"/>
      <c r="B847" s="5"/>
      <c r="C847" s="5"/>
      <c r="D847" s="5"/>
      <c r="E847" s="5"/>
      <c r="F847" s="5"/>
      <c r="G847" s="5"/>
      <c r="H847" s="5"/>
      <c r="I847" s="5"/>
      <c r="J847" s="5"/>
      <c r="K847" s="5"/>
      <c r="L847" s="699"/>
      <c r="M847" s="699"/>
      <c r="N847" s="5"/>
      <c r="O847" s="5"/>
      <c r="P847" s="699"/>
      <c r="Q847" s="699"/>
      <c r="R847" s="5"/>
      <c r="S847" s="5"/>
      <c r="T847" s="5"/>
      <c r="U847" s="5"/>
      <c r="V847" s="5"/>
      <c r="W847" s="5"/>
      <c r="X847" s="5"/>
      <c r="Y847" s="5"/>
      <c r="Z847" s="5"/>
      <c r="AA847" s="5"/>
      <c r="AB847" s="5"/>
      <c r="AC847" s="5"/>
      <c r="AD847" s="5"/>
      <c r="AE847" s="5"/>
    </row>
    <row r="848" spans="1:31">
      <c r="A848" s="185"/>
      <c r="B848" s="5"/>
      <c r="C848" s="5"/>
      <c r="D848" s="5"/>
      <c r="E848" s="5"/>
      <c r="F848" s="5"/>
      <c r="G848" s="5"/>
      <c r="H848" s="5"/>
      <c r="I848" s="5"/>
      <c r="J848" s="5"/>
      <c r="K848" s="5"/>
      <c r="L848" s="699"/>
      <c r="M848" s="699"/>
      <c r="N848" s="5"/>
      <c r="O848" s="5"/>
      <c r="P848" s="699"/>
      <c r="Q848" s="699"/>
      <c r="R848" s="5"/>
      <c r="S848" s="5"/>
      <c r="T848" s="5"/>
      <c r="U848" s="5"/>
      <c r="V848" s="5"/>
      <c r="W848" s="5"/>
      <c r="X848" s="5"/>
      <c r="Y848" s="5"/>
      <c r="Z848" s="5"/>
      <c r="AA848" s="5"/>
      <c r="AB848" s="5"/>
      <c r="AC848" s="5"/>
      <c r="AD848" s="5"/>
      <c r="AE848" s="5"/>
    </row>
    <row r="849" spans="1:31">
      <c r="A849" s="185"/>
      <c r="B849" s="5"/>
      <c r="C849" s="5"/>
      <c r="D849" s="5"/>
      <c r="E849" s="5"/>
      <c r="F849" s="5"/>
      <c r="G849" s="5"/>
      <c r="H849" s="5"/>
      <c r="I849" s="5"/>
      <c r="J849" s="5"/>
      <c r="K849" s="5"/>
      <c r="L849" s="699"/>
      <c r="M849" s="699"/>
      <c r="N849" s="5"/>
      <c r="O849" s="5"/>
      <c r="P849" s="699"/>
      <c r="Q849" s="699"/>
      <c r="R849" s="5"/>
      <c r="S849" s="5"/>
      <c r="T849" s="5"/>
      <c r="U849" s="5"/>
      <c r="V849" s="5"/>
      <c r="W849" s="5"/>
      <c r="X849" s="5"/>
      <c r="Y849" s="5"/>
      <c r="Z849" s="5"/>
      <c r="AA849" s="5"/>
      <c r="AB849" s="5"/>
      <c r="AC849" s="5"/>
      <c r="AD849" s="5"/>
      <c r="AE849" s="5"/>
    </row>
    <row r="850" spans="1:31">
      <c r="A850" s="185"/>
      <c r="B850" s="5"/>
      <c r="C850" s="5"/>
      <c r="D850" s="5"/>
      <c r="E850" s="5"/>
      <c r="F850" s="5"/>
      <c r="G850" s="5"/>
      <c r="H850" s="5"/>
      <c r="I850" s="5"/>
      <c r="J850" s="5"/>
      <c r="K850" s="5"/>
      <c r="L850" s="699"/>
      <c r="M850" s="699"/>
      <c r="N850" s="5"/>
      <c r="O850" s="5"/>
      <c r="P850" s="699"/>
      <c r="Q850" s="699"/>
      <c r="R850" s="5"/>
      <c r="S850" s="5"/>
      <c r="T850" s="5"/>
      <c r="U850" s="5"/>
      <c r="V850" s="5"/>
      <c r="W850" s="5"/>
      <c r="X850" s="5"/>
      <c r="Y850" s="5"/>
      <c r="Z850" s="5"/>
      <c r="AA850" s="5"/>
      <c r="AB850" s="5"/>
      <c r="AC850" s="5"/>
      <c r="AD850" s="5"/>
      <c r="AE850" s="5"/>
    </row>
    <row r="851" spans="1:31">
      <c r="A851" s="185"/>
      <c r="B851" s="5"/>
      <c r="C851" s="5"/>
      <c r="D851" s="5"/>
      <c r="E851" s="5"/>
      <c r="F851" s="5"/>
      <c r="G851" s="5"/>
      <c r="H851" s="5"/>
      <c r="I851" s="5"/>
      <c r="J851" s="5"/>
      <c r="K851" s="5"/>
      <c r="L851" s="699"/>
      <c r="M851" s="699"/>
      <c r="N851" s="5"/>
      <c r="O851" s="5"/>
      <c r="P851" s="699"/>
      <c r="Q851" s="699"/>
      <c r="R851" s="5"/>
      <c r="S851" s="5"/>
      <c r="T851" s="5"/>
      <c r="U851" s="5"/>
      <c r="V851" s="5"/>
      <c r="W851" s="5"/>
      <c r="X851" s="5"/>
      <c r="Y851" s="5"/>
      <c r="Z851" s="5"/>
      <c r="AA851" s="5"/>
      <c r="AB851" s="5"/>
      <c r="AC851" s="5"/>
      <c r="AD851" s="5"/>
      <c r="AE851" s="5"/>
    </row>
    <row r="852" spans="1:31">
      <c r="A852" s="185"/>
      <c r="B852" s="5"/>
      <c r="C852" s="5"/>
      <c r="D852" s="5"/>
      <c r="E852" s="5"/>
      <c r="F852" s="5"/>
      <c r="G852" s="5"/>
      <c r="H852" s="5"/>
      <c r="I852" s="5"/>
      <c r="J852" s="5"/>
      <c r="K852" s="5"/>
      <c r="L852" s="699"/>
      <c r="M852" s="699"/>
      <c r="N852" s="5"/>
      <c r="O852" s="5"/>
      <c r="P852" s="699"/>
      <c r="Q852" s="699"/>
      <c r="R852" s="5"/>
      <c r="S852" s="5"/>
      <c r="T852" s="5"/>
      <c r="U852" s="5"/>
      <c r="V852" s="5"/>
      <c r="W852" s="5"/>
      <c r="X852" s="5"/>
      <c r="Y852" s="5"/>
      <c r="Z852" s="5"/>
      <c r="AA852" s="5"/>
      <c r="AB852" s="5"/>
      <c r="AC852" s="5"/>
      <c r="AD852" s="5"/>
      <c r="AE852" s="5"/>
    </row>
    <row r="853" spans="1:31">
      <c r="A853" s="185"/>
      <c r="B853" s="5"/>
      <c r="C853" s="5"/>
      <c r="D853" s="5"/>
      <c r="E853" s="5"/>
      <c r="F853" s="5"/>
      <c r="G853" s="5"/>
      <c r="H853" s="5"/>
      <c r="I853" s="5"/>
      <c r="J853" s="5"/>
      <c r="K853" s="5"/>
      <c r="L853" s="699"/>
      <c r="M853" s="699"/>
      <c r="N853" s="5"/>
      <c r="O853" s="5"/>
      <c r="P853" s="699"/>
      <c r="Q853" s="699"/>
      <c r="R853" s="5"/>
      <c r="S853" s="5"/>
      <c r="T853" s="5"/>
      <c r="U853" s="5"/>
      <c r="V853" s="5"/>
      <c r="W853" s="5"/>
      <c r="X853" s="5"/>
      <c r="Y853" s="5"/>
      <c r="Z853" s="5"/>
      <c r="AA853" s="5"/>
      <c r="AB853" s="5"/>
      <c r="AC853" s="5"/>
      <c r="AD853" s="5"/>
      <c r="AE853" s="5"/>
    </row>
    <row r="854" spans="1:31">
      <c r="A854" s="185"/>
      <c r="B854" s="5"/>
      <c r="C854" s="5"/>
      <c r="D854" s="5"/>
      <c r="E854" s="5"/>
      <c r="F854" s="5"/>
      <c r="G854" s="5"/>
      <c r="H854" s="5"/>
      <c r="I854" s="5"/>
      <c r="J854" s="5"/>
      <c r="K854" s="5"/>
      <c r="L854" s="699"/>
      <c r="M854" s="699"/>
      <c r="N854" s="5"/>
      <c r="O854" s="5"/>
      <c r="P854" s="699"/>
      <c r="Q854" s="699"/>
      <c r="R854" s="5"/>
      <c r="S854" s="5"/>
      <c r="T854" s="5"/>
      <c r="U854" s="5"/>
      <c r="V854" s="5"/>
      <c r="W854" s="5"/>
      <c r="X854" s="5"/>
      <c r="Y854" s="5"/>
      <c r="Z854" s="5"/>
      <c r="AA854" s="5"/>
      <c r="AB854" s="5"/>
      <c r="AC854" s="5"/>
      <c r="AD854" s="5"/>
      <c r="AE854" s="5"/>
    </row>
    <row r="855" spans="1:31">
      <c r="A855" s="185"/>
      <c r="B855" s="5"/>
      <c r="C855" s="5"/>
      <c r="D855" s="5"/>
      <c r="E855" s="5"/>
      <c r="F855" s="5"/>
      <c r="G855" s="5"/>
      <c r="H855" s="5"/>
      <c r="I855" s="5"/>
      <c r="J855" s="5"/>
      <c r="K855" s="5"/>
      <c r="L855" s="699"/>
      <c r="M855" s="699"/>
      <c r="N855" s="5"/>
      <c r="O855" s="5"/>
      <c r="P855" s="699"/>
      <c r="Q855" s="699"/>
      <c r="R855" s="5"/>
      <c r="S855" s="5"/>
      <c r="T855" s="5"/>
      <c r="U855" s="5"/>
      <c r="V855" s="5"/>
      <c r="W855" s="5"/>
      <c r="X855" s="5"/>
      <c r="Y855" s="5"/>
      <c r="Z855" s="5"/>
      <c r="AA855" s="5"/>
      <c r="AB855" s="5"/>
      <c r="AC855" s="5"/>
      <c r="AD855" s="5"/>
      <c r="AE855" s="5"/>
    </row>
    <row r="856" spans="1:31">
      <c r="A856" s="185"/>
      <c r="B856" s="5"/>
      <c r="C856" s="5"/>
      <c r="D856" s="5"/>
      <c r="E856" s="5"/>
      <c r="F856" s="5"/>
      <c r="G856" s="5"/>
      <c r="H856" s="5"/>
      <c r="I856" s="5"/>
      <c r="J856" s="5"/>
      <c r="K856" s="5"/>
      <c r="L856" s="699"/>
      <c r="M856" s="699"/>
      <c r="N856" s="5"/>
      <c r="O856" s="5"/>
      <c r="P856" s="699"/>
      <c r="Q856" s="699"/>
      <c r="R856" s="5"/>
      <c r="S856" s="5"/>
      <c r="T856" s="5"/>
      <c r="U856" s="5"/>
      <c r="V856" s="5"/>
      <c r="W856" s="5"/>
      <c r="X856" s="5"/>
      <c r="Y856" s="5"/>
      <c r="Z856" s="5"/>
      <c r="AA856" s="5"/>
      <c r="AB856" s="5"/>
      <c r="AC856" s="5"/>
      <c r="AD856" s="5"/>
      <c r="AE856" s="5"/>
    </row>
    <row r="857" spans="1:31">
      <c r="A857" s="185"/>
      <c r="B857" s="5"/>
      <c r="C857" s="5"/>
      <c r="D857" s="5"/>
      <c r="E857" s="5"/>
      <c r="F857" s="5"/>
      <c r="G857" s="5"/>
      <c r="H857" s="5"/>
      <c r="I857" s="5"/>
      <c r="J857" s="5"/>
      <c r="K857" s="5"/>
      <c r="L857" s="699"/>
      <c r="M857" s="699"/>
      <c r="N857" s="5"/>
      <c r="O857" s="5"/>
      <c r="P857" s="699"/>
      <c r="Q857" s="699"/>
      <c r="R857" s="5"/>
      <c r="S857" s="5"/>
      <c r="T857" s="5"/>
      <c r="U857" s="5"/>
      <c r="V857" s="5"/>
      <c r="W857" s="5"/>
      <c r="X857" s="5"/>
      <c r="Y857" s="5"/>
      <c r="Z857" s="5"/>
      <c r="AA857" s="5"/>
      <c r="AB857" s="5"/>
      <c r="AC857" s="5"/>
      <c r="AD857" s="5"/>
      <c r="AE857" s="5"/>
    </row>
    <row r="858" spans="1:31">
      <c r="A858" s="185"/>
      <c r="B858" s="5"/>
      <c r="C858" s="5"/>
      <c r="D858" s="5"/>
      <c r="E858" s="5"/>
      <c r="F858" s="5"/>
      <c r="G858" s="5"/>
      <c r="H858" s="5"/>
      <c r="I858" s="5"/>
      <c r="J858" s="5"/>
      <c r="K858" s="5"/>
      <c r="L858" s="699"/>
      <c r="M858" s="699"/>
      <c r="N858" s="5"/>
      <c r="O858" s="5"/>
      <c r="P858" s="699"/>
      <c r="Q858" s="699"/>
      <c r="R858" s="5"/>
      <c r="S858" s="5"/>
      <c r="T858" s="5"/>
      <c r="U858" s="5"/>
      <c r="V858" s="5"/>
      <c r="W858" s="5"/>
      <c r="X858" s="5"/>
      <c r="Y858" s="5"/>
      <c r="Z858" s="5"/>
      <c r="AA858" s="5"/>
      <c r="AB858" s="5"/>
      <c r="AC858" s="5"/>
      <c r="AD858" s="5"/>
      <c r="AE858" s="5"/>
    </row>
    <row r="859" spans="1:31">
      <c r="A859" s="185"/>
      <c r="B859" s="5"/>
      <c r="C859" s="5"/>
      <c r="D859" s="5"/>
      <c r="E859" s="5"/>
      <c r="F859" s="5"/>
      <c r="G859" s="5"/>
      <c r="H859" s="5"/>
      <c r="I859" s="5"/>
      <c r="J859" s="5"/>
      <c r="K859" s="5"/>
      <c r="L859" s="699"/>
      <c r="M859" s="699"/>
      <c r="N859" s="5"/>
      <c r="O859" s="5"/>
      <c r="P859" s="699"/>
      <c r="Q859" s="699"/>
      <c r="R859" s="5"/>
      <c r="S859" s="5"/>
      <c r="T859" s="5"/>
      <c r="U859" s="5"/>
      <c r="V859" s="5"/>
      <c r="W859" s="5"/>
      <c r="X859" s="5"/>
      <c r="Y859" s="5"/>
      <c r="Z859" s="5"/>
      <c r="AA859" s="5"/>
      <c r="AB859" s="5"/>
      <c r="AC859" s="5"/>
      <c r="AD859" s="5"/>
      <c r="AE859" s="5"/>
    </row>
    <row r="860" spans="1:31">
      <c r="A860" s="185"/>
      <c r="B860" s="5"/>
      <c r="C860" s="5"/>
      <c r="D860" s="5"/>
      <c r="E860" s="5"/>
      <c r="F860" s="5"/>
      <c r="G860" s="5"/>
      <c r="H860" s="5"/>
      <c r="I860" s="5"/>
      <c r="J860" s="5"/>
      <c r="K860" s="5"/>
      <c r="L860" s="699"/>
      <c r="M860" s="699"/>
      <c r="N860" s="5"/>
      <c r="O860" s="5"/>
      <c r="P860" s="699"/>
      <c r="Q860" s="699"/>
      <c r="R860" s="5"/>
      <c r="S860" s="5"/>
      <c r="T860" s="5"/>
      <c r="U860" s="5"/>
      <c r="V860" s="5"/>
      <c r="W860" s="5"/>
      <c r="X860" s="5"/>
      <c r="Y860" s="5"/>
      <c r="Z860" s="5"/>
      <c r="AA860" s="5"/>
      <c r="AB860" s="5"/>
      <c r="AC860" s="5"/>
      <c r="AD860" s="5"/>
      <c r="AE860" s="5"/>
    </row>
    <row r="861" spans="1:31">
      <c r="A861" s="185"/>
      <c r="B861" s="5"/>
      <c r="C861" s="5"/>
      <c r="D861" s="5"/>
      <c r="E861" s="5"/>
      <c r="F861" s="5"/>
      <c r="G861" s="5"/>
      <c r="H861" s="5"/>
      <c r="I861" s="5"/>
      <c r="J861" s="5"/>
      <c r="K861" s="5"/>
      <c r="L861" s="699"/>
      <c r="M861" s="699"/>
      <c r="N861" s="5"/>
      <c r="O861" s="5"/>
      <c r="P861" s="699"/>
      <c r="Q861" s="699"/>
      <c r="R861" s="5"/>
      <c r="S861" s="5"/>
      <c r="T861" s="5"/>
      <c r="U861" s="5"/>
      <c r="V861" s="5"/>
      <c r="W861" s="5"/>
      <c r="X861" s="5"/>
      <c r="Y861" s="5"/>
      <c r="Z861" s="5"/>
      <c r="AA861" s="5"/>
      <c r="AB861" s="5"/>
      <c r="AC861" s="5"/>
      <c r="AD861" s="5"/>
      <c r="AE861" s="5"/>
    </row>
    <row r="862" spans="1:31">
      <c r="A862" s="185"/>
      <c r="B862" s="5"/>
      <c r="C862" s="5"/>
      <c r="D862" s="5"/>
      <c r="E862" s="5"/>
      <c r="F862" s="5"/>
      <c r="G862" s="5"/>
      <c r="H862" s="5"/>
      <c r="I862" s="5"/>
      <c r="J862" s="5"/>
      <c r="K862" s="5"/>
      <c r="L862" s="699"/>
      <c r="M862" s="699"/>
      <c r="N862" s="5"/>
      <c r="O862" s="5"/>
      <c r="P862" s="699"/>
      <c r="Q862" s="699"/>
      <c r="R862" s="5"/>
      <c r="S862" s="5"/>
      <c r="T862" s="5"/>
      <c r="U862" s="5"/>
      <c r="V862" s="5"/>
      <c r="W862" s="5"/>
      <c r="X862" s="5"/>
      <c r="Y862" s="5"/>
      <c r="Z862" s="5"/>
      <c r="AA862" s="5"/>
      <c r="AB862" s="5"/>
      <c r="AC862" s="5"/>
      <c r="AD862" s="5"/>
      <c r="AE862" s="5"/>
    </row>
    <row r="863" spans="1:31">
      <c r="A863" s="185"/>
      <c r="B863" s="5"/>
      <c r="C863" s="5"/>
      <c r="D863" s="5"/>
      <c r="E863" s="5"/>
      <c r="F863" s="5"/>
      <c r="G863" s="5"/>
      <c r="H863" s="5"/>
      <c r="I863" s="5"/>
      <c r="J863" s="5"/>
      <c r="K863" s="5"/>
      <c r="L863" s="699"/>
      <c r="M863" s="699"/>
      <c r="N863" s="5"/>
      <c r="O863" s="5"/>
      <c r="P863" s="699"/>
      <c r="Q863" s="699"/>
      <c r="R863" s="5"/>
      <c r="S863" s="5"/>
      <c r="T863" s="5"/>
      <c r="U863" s="5"/>
      <c r="V863" s="5"/>
      <c r="W863" s="5"/>
      <c r="X863" s="5"/>
      <c r="Y863" s="5"/>
      <c r="Z863" s="5"/>
      <c r="AA863" s="5"/>
      <c r="AB863" s="5"/>
      <c r="AC863" s="5"/>
      <c r="AD863" s="5"/>
      <c r="AE863" s="5"/>
    </row>
    <row r="864" spans="1:31">
      <c r="A864" s="185"/>
      <c r="B864" s="5"/>
      <c r="C864" s="5"/>
      <c r="D864" s="5"/>
      <c r="E864" s="5"/>
      <c r="F864" s="5"/>
      <c r="G864" s="5"/>
      <c r="H864" s="5"/>
      <c r="I864" s="5"/>
      <c r="J864" s="5"/>
      <c r="K864" s="5"/>
      <c r="L864" s="699"/>
      <c r="M864" s="699"/>
      <c r="N864" s="5"/>
      <c r="O864" s="5"/>
      <c r="P864" s="699"/>
      <c r="Q864" s="699"/>
      <c r="R864" s="5"/>
      <c r="S864" s="5"/>
      <c r="T864" s="5"/>
      <c r="U864" s="5"/>
      <c r="V864" s="5"/>
      <c r="W864" s="5"/>
      <c r="X864" s="5"/>
      <c r="Y864" s="5"/>
      <c r="Z864" s="5"/>
      <c r="AA864" s="5"/>
      <c r="AB864" s="5"/>
      <c r="AC864" s="5"/>
      <c r="AD864" s="5"/>
      <c r="AE864" s="5"/>
    </row>
    <row r="865" spans="1:31">
      <c r="A865" s="185"/>
      <c r="B865" s="5"/>
      <c r="C865" s="5"/>
      <c r="D865" s="5"/>
      <c r="E865" s="5"/>
      <c r="F865" s="5"/>
      <c r="G865" s="5"/>
      <c r="H865" s="5"/>
      <c r="I865" s="5"/>
      <c r="J865" s="5"/>
      <c r="K865" s="5"/>
      <c r="L865" s="699"/>
      <c r="M865" s="699"/>
      <c r="N865" s="5"/>
      <c r="O865" s="5"/>
      <c r="P865" s="699"/>
      <c r="Q865" s="699"/>
      <c r="R865" s="5"/>
      <c r="S865" s="5"/>
      <c r="T865" s="5"/>
      <c r="U865" s="5"/>
      <c r="V865" s="5"/>
      <c r="W865" s="5"/>
      <c r="X865" s="5"/>
      <c r="Y865" s="5"/>
      <c r="Z865" s="5"/>
      <c r="AA865" s="5"/>
      <c r="AB865" s="5"/>
      <c r="AC865" s="5"/>
      <c r="AD865" s="5"/>
      <c r="AE865" s="5"/>
    </row>
    <row r="866" spans="1:31">
      <c r="A866" s="185"/>
      <c r="B866" s="5"/>
      <c r="C866" s="5"/>
      <c r="D866" s="5"/>
      <c r="E866" s="5"/>
      <c r="F866" s="5"/>
      <c r="G866" s="5"/>
      <c r="H866" s="5"/>
      <c r="I866" s="5"/>
      <c r="J866" s="5"/>
      <c r="K866" s="5"/>
      <c r="L866" s="699"/>
      <c r="M866" s="699"/>
      <c r="N866" s="5"/>
      <c r="O866" s="5"/>
      <c r="P866" s="699"/>
      <c r="Q866" s="699"/>
      <c r="R866" s="5"/>
      <c r="S866" s="5"/>
      <c r="T866" s="5"/>
      <c r="U866" s="5"/>
      <c r="V866" s="5"/>
      <c r="W866" s="5"/>
      <c r="X866" s="5"/>
      <c r="Y866" s="5"/>
      <c r="Z866" s="5"/>
      <c r="AA866" s="5"/>
      <c r="AB866" s="5"/>
      <c r="AC866" s="5"/>
      <c r="AD866" s="5"/>
      <c r="AE866" s="5"/>
    </row>
    <row r="867" spans="1:31">
      <c r="A867" s="185"/>
      <c r="B867" s="5"/>
      <c r="C867" s="5"/>
      <c r="D867" s="5"/>
      <c r="E867" s="5"/>
      <c r="F867" s="5"/>
      <c r="G867" s="5"/>
      <c r="H867" s="5"/>
      <c r="I867" s="5"/>
      <c r="J867" s="5"/>
      <c r="K867" s="5"/>
      <c r="L867" s="699"/>
      <c r="M867" s="699"/>
      <c r="N867" s="5"/>
      <c r="O867" s="5"/>
      <c r="P867" s="699"/>
      <c r="Q867" s="699"/>
      <c r="R867" s="5"/>
      <c r="S867" s="5"/>
      <c r="T867" s="5"/>
      <c r="U867" s="5"/>
      <c r="V867" s="5"/>
      <c r="W867" s="5"/>
      <c r="X867" s="5"/>
      <c r="Y867" s="5"/>
      <c r="Z867" s="5"/>
      <c r="AA867" s="5"/>
      <c r="AB867" s="5"/>
      <c r="AC867" s="5"/>
      <c r="AD867" s="5"/>
      <c r="AE867" s="5"/>
    </row>
    <row r="868" spans="1:31">
      <c r="A868" s="185"/>
      <c r="B868" s="5"/>
      <c r="C868" s="5"/>
      <c r="D868" s="5"/>
      <c r="E868" s="5"/>
      <c r="F868" s="5"/>
      <c r="G868" s="5"/>
      <c r="H868" s="5"/>
      <c r="I868" s="5"/>
      <c r="J868" s="5"/>
      <c r="K868" s="5"/>
      <c r="L868" s="699"/>
      <c r="M868" s="699"/>
      <c r="N868" s="5"/>
      <c r="O868" s="5"/>
      <c r="P868" s="699"/>
      <c r="Q868" s="699"/>
      <c r="R868" s="5"/>
      <c r="S868" s="5"/>
      <c r="T868" s="5"/>
      <c r="U868" s="5"/>
      <c r="V868" s="5"/>
      <c r="W868" s="5"/>
      <c r="X868" s="5"/>
      <c r="Y868" s="5"/>
      <c r="Z868" s="5"/>
      <c r="AA868" s="5"/>
      <c r="AB868" s="5"/>
      <c r="AC868" s="5"/>
      <c r="AD868" s="5"/>
      <c r="AE868" s="5"/>
    </row>
    <row r="869" spans="1:31">
      <c r="A869" s="185"/>
      <c r="B869" s="5"/>
      <c r="C869" s="5"/>
      <c r="D869" s="5"/>
      <c r="E869" s="5"/>
      <c r="F869" s="5"/>
      <c r="G869" s="5"/>
      <c r="H869" s="5"/>
      <c r="I869" s="5"/>
      <c r="J869" s="5"/>
      <c r="K869" s="5"/>
      <c r="L869" s="699"/>
      <c r="M869" s="699"/>
      <c r="N869" s="5"/>
      <c r="O869" s="5"/>
      <c r="P869" s="699"/>
      <c r="Q869" s="699"/>
      <c r="R869" s="5"/>
      <c r="S869" s="5"/>
      <c r="T869" s="5"/>
      <c r="U869" s="5"/>
      <c r="V869" s="5"/>
      <c r="W869" s="5"/>
      <c r="X869" s="5"/>
      <c r="Y869" s="5"/>
      <c r="Z869" s="5"/>
      <c r="AA869" s="5"/>
      <c r="AB869" s="5"/>
      <c r="AC869" s="5"/>
      <c r="AD869" s="5"/>
      <c r="AE869" s="5"/>
    </row>
    <row r="870" spans="1:31">
      <c r="A870" s="185"/>
      <c r="B870" s="5"/>
      <c r="C870" s="5"/>
      <c r="D870" s="5"/>
      <c r="E870" s="5"/>
      <c r="F870" s="5"/>
      <c r="G870" s="5"/>
      <c r="H870" s="5"/>
      <c r="I870" s="5"/>
      <c r="J870" s="5"/>
      <c r="K870" s="5"/>
      <c r="L870" s="699"/>
      <c r="M870" s="699"/>
      <c r="N870" s="5"/>
      <c r="O870" s="5"/>
      <c r="P870" s="699"/>
      <c r="Q870" s="699"/>
      <c r="R870" s="5"/>
      <c r="S870" s="5"/>
      <c r="T870" s="5"/>
      <c r="U870" s="5"/>
      <c r="V870" s="5"/>
      <c r="W870" s="5"/>
      <c r="X870" s="5"/>
      <c r="Y870" s="5"/>
      <c r="Z870" s="5"/>
      <c r="AA870" s="5"/>
      <c r="AB870" s="5"/>
      <c r="AC870" s="5"/>
      <c r="AD870" s="5"/>
      <c r="AE870" s="5"/>
    </row>
    <row r="871" spans="1:31">
      <c r="A871" s="185"/>
      <c r="B871" s="5"/>
      <c r="C871" s="5"/>
      <c r="D871" s="5"/>
      <c r="E871" s="5"/>
      <c r="F871" s="5"/>
      <c r="G871" s="5"/>
      <c r="H871" s="5"/>
      <c r="I871" s="5"/>
      <c r="J871" s="5"/>
      <c r="K871" s="5"/>
      <c r="L871" s="699"/>
      <c r="M871" s="699"/>
      <c r="N871" s="5"/>
      <c r="O871" s="5"/>
      <c r="P871" s="699"/>
      <c r="Q871" s="699"/>
      <c r="R871" s="5"/>
      <c r="S871" s="5"/>
      <c r="T871" s="5"/>
      <c r="U871" s="5"/>
      <c r="V871" s="5"/>
      <c r="W871" s="5"/>
      <c r="X871" s="5"/>
      <c r="Y871" s="5"/>
      <c r="Z871" s="5"/>
      <c r="AA871" s="5"/>
      <c r="AB871" s="5"/>
      <c r="AC871" s="5"/>
      <c r="AD871" s="5"/>
      <c r="AE871" s="5"/>
    </row>
    <row r="872" spans="1:31">
      <c r="A872" s="185"/>
      <c r="B872" s="5"/>
      <c r="C872" s="5"/>
      <c r="D872" s="5"/>
      <c r="E872" s="5"/>
      <c r="F872" s="5"/>
      <c r="G872" s="5"/>
      <c r="H872" s="5"/>
      <c r="I872" s="5"/>
      <c r="J872" s="5"/>
      <c r="K872" s="5"/>
      <c r="L872" s="699"/>
      <c r="M872" s="699"/>
      <c r="N872" s="5"/>
      <c r="O872" s="5"/>
      <c r="P872" s="699"/>
      <c r="Q872" s="699"/>
      <c r="R872" s="5"/>
      <c r="S872" s="5"/>
      <c r="T872" s="5"/>
      <c r="U872" s="5"/>
      <c r="V872" s="5"/>
      <c r="W872" s="5"/>
      <c r="X872" s="5"/>
      <c r="Y872" s="5"/>
      <c r="Z872" s="5"/>
      <c r="AA872" s="5"/>
      <c r="AB872" s="5"/>
      <c r="AC872" s="5"/>
      <c r="AD872" s="5"/>
      <c r="AE872" s="5"/>
    </row>
    <row r="873" spans="1:31">
      <c r="A873" s="185"/>
      <c r="B873" s="5"/>
      <c r="C873" s="5"/>
      <c r="D873" s="5"/>
      <c r="E873" s="5"/>
      <c r="F873" s="5"/>
      <c r="G873" s="5"/>
      <c r="H873" s="5"/>
      <c r="I873" s="5"/>
      <c r="J873" s="5"/>
      <c r="K873" s="5"/>
      <c r="L873" s="699"/>
      <c r="M873" s="699"/>
      <c r="N873" s="5"/>
      <c r="O873" s="5"/>
      <c r="P873" s="699"/>
      <c r="Q873" s="699"/>
      <c r="R873" s="5"/>
      <c r="S873" s="5"/>
      <c r="T873" s="5"/>
      <c r="U873" s="5"/>
      <c r="V873" s="5"/>
      <c r="W873" s="5"/>
      <c r="X873" s="5"/>
      <c r="Y873" s="5"/>
      <c r="Z873" s="5"/>
      <c r="AA873" s="5"/>
      <c r="AB873" s="5"/>
      <c r="AC873" s="5"/>
      <c r="AD873" s="5"/>
      <c r="AE873" s="5"/>
    </row>
    <row r="874" spans="1:31">
      <c r="A874" s="185"/>
      <c r="B874" s="5"/>
      <c r="C874" s="5"/>
      <c r="D874" s="5"/>
      <c r="E874" s="5"/>
      <c r="F874" s="5"/>
      <c r="G874" s="5"/>
      <c r="H874" s="5"/>
      <c r="I874" s="5"/>
      <c r="J874" s="5"/>
      <c r="K874" s="5"/>
      <c r="L874" s="699"/>
      <c r="M874" s="699"/>
      <c r="N874" s="5"/>
      <c r="O874" s="5"/>
      <c r="P874" s="699"/>
      <c r="Q874" s="699"/>
      <c r="R874" s="5"/>
      <c r="S874" s="5"/>
      <c r="T874" s="5"/>
      <c r="U874" s="5"/>
      <c r="V874" s="5"/>
      <c r="W874" s="5"/>
      <c r="X874" s="5"/>
      <c r="Y874" s="5"/>
      <c r="Z874" s="5"/>
      <c r="AA874" s="5"/>
      <c r="AB874" s="5"/>
      <c r="AC874" s="5"/>
      <c r="AD874" s="5"/>
      <c r="AE874" s="5"/>
    </row>
    <row r="875" spans="1:31">
      <c r="A875" s="185"/>
      <c r="B875" s="5"/>
      <c r="C875" s="5"/>
      <c r="D875" s="5"/>
      <c r="E875" s="5"/>
      <c r="F875" s="5"/>
      <c r="G875" s="5"/>
      <c r="H875" s="5"/>
      <c r="I875" s="5"/>
      <c r="J875" s="5"/>
      <c r="K875" s="5"/>
      <c r="L875" s="699"/>
      <c r="M875" s="699"/>
      <c r="N875" s="5"/>
      <c r="O875" s="5"/>
      <c r="P875" s="699"/>
      <c r="Q875" s="699"/>
      <c r="R875" s="5"/>
      <c r="S875" s="5"/>
      <c r="T875" s="5"/>
      <c r="U875" s="5"/>
      <c r="V875" s="5"/>
      <c r="W875" s="5"/>
      <c r="X875" s="5"/>
      <c r="Y875" s="5"/>
      <c r="Z875" s="5"/>
      <c r="AA875" s="5"/>
      <c r="AB875" s="5"/>
      <c r="AC875" s="5"/>
      <c r="AD875" s="5"/>
      <c r="AE875" s="5"/>
    </row>
    <row r="876" spans="1:31">
      <c r="A876" s="185"/>
      <c r="B876" s="5"/>
      <c r="C876" s="5"/>
      <c r="D876" s="5"/>
      <c r="E876" s="5"/>
      <c r="F876" s="5"/>
      <c r="G876" s="5"/>
      <c r="H876" s="5"/>
      <c r="I876" s="5"/>
      <c r="J876" s="5"/>
      <c r="K876" s="5"/>
      <c r="L876" s="699"/>
      <c r="M876" s="699"/>
      <c r="N876" s="5"/>
      <c r="O876" s="5"/>
      <c r="P876" s="699"/>
      <c r="Q876" s="699"/>
      <c r="R876" s="5"/>
      <c r="S876" s="5"/>
      <c r="T876" s="5"/>
      <c r="U876" s="5"/>
      <c r="V876" s="5"/>
      <c r="W876" s="5"/>
      <c r="X876" s="5"/>
      <c r="Y876" s="5"/>
      <c r="Z876" s="5"/>
      <c r="AA876" s="5"/>
      <c r="AB876" s="5"/>
      <c r="AC876" s="5"/>
      <c r="AD876" s="5"/>
      <c r="AE876" s="5"/>
    </row>
    <row r="877" spans="1:31">
      <c r="A877" s="185"/>
      <c r="B877" s="5"/>
      <c r="C877" s="5"/>
      <c r="D877" s="5"/>
      <c r="E877" s="5"/>
      <c r="F877" s="5"/>
      <c r="G877" s="5"/>
      <c r="H877" s="5"/>
      <c r="I877" s="5"/>
      <c r="J877" s="5"/>
      <c r="K877" s="5"/>
      <c r="L877" s="699"/>
      <c r="M877" s="699"/>
      <c r="N877" s="5"/>
      <c r="O877" s="5"/>
      <c r="P877" s="699"/>
      <c r="Q877" s="699"/>
      <c r="R877" s="5"/>
      <c r="S877" s="5"/>
      <c r="T877" s="5"/>
      <c r="U877" s="5"/>
      <c r="V877" s="5"/>
      <c r="W877" s="5"/>
      <c r="X877" s="5"/>
      <c r="Y877" s="5"/>
      <c r="Z877" s="5"/>
      <c r="AA877" s="5"/>
      <c r="AB877" s="5"/>
      <c r="AC877" s="5"/>
      <c r="AD877" s="5"/>
      <c r="AE877" s="5"/>
    </row>
    <row r="878" spans="1:31">
      <c r="A878" s="185"/>
      <c r="B878" s="5"/>
      <c r="C878" s="5"/>
      <c r="D878" s="5"/>
      <c r="E878" s="5"/>
      <c r="F878" s="5"/>
      <c r="G878" s="5"/>
      <c r="H878" s="5"/>
      <c r="I878" s="5"/>
      <c r="J878" s="5"/>
      <c r="K878" s="5"/>
      <c r="L878" s="699"/>
      <c r="M878" s="699"/>
      <c r="N878" s="5"/>
      <c r="O878" s="5"/>
      <c r="P878" s="699"/>
      <c r="Q878" s="699"/>
      <c r="R878" s="5"/>
      <c r="S878" s="5"/>
      <c r="T878" s="5"/>
      <c r="U878" s="5"/>
      <c r="V878" s="5"/>
      <c r="W878" s="5"/>
      <c r="X878" s="5"/>
      <c r="Y878" s="5"/>
      <c r="Z878" s="5"/>
      <c r="AA878" s="5"/>
      <c r="AB878" s="5"/>
      <c r="AC878" s="5"/>
      <c r="AD878" s="5"/>
      <c r="AE878" s="5"/>
    </row>
    <row r="879" spans="1:31">
      <c r="A879" s="185"/>
      <c r="B879" s="5"/>
      <c r="C879" s="5"/>
      <c r="D879" s="5"/>
      <c r="E879" s="5"/>
      <c r="F879" s="5"/>
      <c r="G879" s="5"/>
      <c r="H879" s="5"/>
      <c r="I879" s="5"/>
      <c r="J879" s="5"/>
      <c r="K879" s="5"/>
      <c r="L879" s="699"/>
      <c r="M879" s="699"/>
      <c r="N879" s="5"/>
      <c r="O879" s="5"/>
      <c r="P879" s="699"/>
      <c r="Q879" s="699"/>
      <c r="R879" s="5"/>
      <c r="S879" s="5"/>
      <c r="T879" s="5"/>
      <c r="U879" s="5"/>
      <c r="V879" s="5"/>
      <c r="W879" s="5"/>
      <c r="X879" s="5"/>
      <c r="Y879" s="5"/>
      <c r="Z879" s="5"/>
      <c r="AA879" s="5"/>
      <c r="AB879" s="5"/>
      <c r="AC879" s="5"/>
      <c r="AD879" s="5"/>
      <c r="AE879" s="5"/>
    </row>
    <row r="880" spans="1:31">
      <c r="A880" s="185"/>
      <c r="B880" s="5"/>
      <c r="C880" s="5"/>
      <c r="D880" s="5"/>
      <c r="E880" s="5"/>
      <c r="F880" s="5"/>
      <c r="G880" s="5"/>
      <c r="H880" s="5"/>
      <c r="I880" s="5"/>
      <c r="J880" s="5"/>
      <c r="K880" s="5"/>
      <c r="L880" s="699"/>
      <c r="M880" s="699"/>
      <c r="N880" s="5"/>
      <c r="O880" s="5"/>
      <c r="P880" s="699"/>
      <c r="Q880" s="699"/>
      <c r="R880" s="5"/>
      <c r="S880" s="5"/>
      <c r="T880" s="5"/>
      <c r="U880" s="5"/>
      <c r="V880" s="5"/>
      <c r="W880" s="5"/>
      <c r="X880" s="5"/>
      <c r="Y880" s="5"/>
      <c r="Z880" s="5"/>
      <c r="AA880" s="5"/>
      <c r="AB880" s="5"/>
      <c r="AC880" s="5"/>
      <c r="AD880" s="5"/>
      <c r="AE880" s="5"/>
    </row>
    <row r="881" spans="1:31">
      <c r="A881" s="185"/>
      <c r="B881" s="5"/>
      <c r="C881" s="5"/>
      <c r="D881" s="5"/>
      <c r="E881" s="5"/>
      <c r="F881" s="5"/>
      <c r="G881" s="5"/>
      <c r="H881" s="5"/>
      <c r="I881" s="5"/>
      <c r="J881" s="5"/>
      <c r="K881" s="5"/>
      <c r="L881" s="699"/>
      <c r="M881" s="699"/>
      <c r="N881" s="5"/>
      <c r="O881" s="5"/>
      <c r="P881" s="699"/>
      <c r="Q881" s="699"/>
      <c r="R881" s="5"/>
      <c r="S881" s="5"/>
      <c r="T881" s="5"/>
      <c r="U881" s="5"/>
      <c r="V881" s="5"/>
      <c r="W881" s="5"/>
      <c r="X881" s="5"/>
      <c r="Y881" s="5"/>
      <c r="Z881" s="5"/>
      <c r="AA881" s="5"/>
      <c r="AB881" s="5"/>
      <c r="AC881" s="5"/>
      <c r="AD881" s="5"/>
      <c r="AE881" s="5"/>
    </row>
    <row r="882" spans="1:31">
      <c r="A882" s="185"/>
      <c r="B882" s="5"/>
      <c r="C882" s="5"/>
      <c r="D882" s="5"/>
      <c r="E882" s="5"/>
      <c r="F882" s="5"/>
      <c r="G882" s="5"/>
      <c r="H882" s="5"/>
      <c r="I882" s="5"/>
      <c r="J882" s="5"/>
      <c r="K882" s="5"/>
      <c r="L882" s="699"/>
      <c r="M882" s="699"/>
      <c r="N882" s="5"/>
      <c r="O882" s="5"/>
      <c r="P882" s="699"/>
      <c r="Q882" s="699"/>
      <c r="R882" s="5"/>
      <c r="S882" s="5"/>
      <c r="T882" s="5"/>
      <c r="U882" s="5"/>
      <c r="V882" s="5"/>
      <c r="W882" s="5"/>
      <c r="X882" s="5"/>
      <c r="Y882" s="5"/>
      <c r="Z882" s="5"/>
      <c r="AA882" s="5"/>
      <c r="AB882" s="5"/>
      <c r="AC882" s="5"/>
      <c r="AD882" s="5"/>
      <c r="AE882" s="5"/>
    </row>
    <row r="883" spans="1:31">
      <c r="A883" s="185"/>
      <c r="B883" s="5"/>
      <c r="C883" s="5"/>
      <c r="D883" s="5"/>
      <c r="E883" s="5"/>
      <c r="F883" s="5"/>
      <c r="G883" s="5"/>
      <c r="H883" s="5"/>
      <c r="I883" s="5"/>
      <c r="J883" s="5"/>
      <c r="K883" s="5"/>
      <c r="L883" s="699"/>
      <c r="M883" s="699"/>
      <c r="N883" s="5"/>
      <c r="O883" s="5"/>
      <c r="P883" s="699"/>
      <c r="Q883" s="699"/>
      <c r="R883" s="5"/>
      <c r="S883" s="5"/>
      <c r="T883" s="5"/>
      <c r="U883" s="5"/>
      <c r="V883" s="5"/>
      <c r="W883" s="5"/>
      <c r="X883" s="5"/>
      <c r="Y883" s="5"/>
      <c r="Z883" s="5"/>
      <c r="AA883" s="5"/>
      <c r="AB883" s="5"/>
      <c r="AC883" s="5"/>
      <c r="AD883" s="5"/>
      <c r="AE883" s="5"/>
    </row>
    <row r="884" spans="1:31">
      <c r="A884" s="185"/>
      <c r="B884" s="5"/>
      <c r="C884" s="5"/>
      <c r="D884" s="5"/>
      <c r="E884" s="5"/>
      <c r="F884" s="5"/>
      <c r="G884" s="5"/>
      <c r="H884" s="5"/>
      <c r="I884" s="5"/>
      <c r="J884" s="5"/>
      <c r="K884" s="5"/>
      <c r="L884" s="699"/>
      <c r="M884" s="699"/>
      <c r="N884" s="5"/>
      <c r="O884" s="5"/>
      <c r="P884" s="699"/>
      <c r="Q884" s="699"/>
      <c r="R884" s="5"/>
      <c r="S884" s="5"/>
      <c r="T884" s="5"/>
      <c r="U884" s="5"/>
      <c r="V884" s="5"/>
      <c r="W884" s="5"/>
      <c r="X884" s="5"/>
      <c r="Y884" s="5"/>
      <c r="Z884" s="5"/>
      <c r="AA884" s="5"/>
      <c r="AB884" s="5"/>
      <c r="AC884" s="5"/>
      <c r="AD884" s="5"/>
      <c r="AE884" s="5"/>
    </row>
    <row r="885" spans="1:31">
      <c r="A885" s="185"/>
      <c r="B885" s="5"/>
      <c r="C885" s="5"/>
      <c r="D885" s="5"/>
      <c r="E885" s="5"/>
      <c r="F885" s="5"/>
      <c r="G885" s="5"/>
      <c r="H885" s="5"/>
      <c r="I885" s="5"/>
      <c r="J885" s="5"/>
      <c r="K885" s="5"/>
      <c r="L885" s="699"/>
      <c r="M885" s="699"/>
      <c r="N885" s="5"/>
      <c r="O885" s="5"/>
      <c r="P885" s="699"/>
      <c r="Q885" s="699"/>
      <c r="R885" s="5"/>
      <c r="S885" s="5"/>
      <c r="T885" s="5"/>
      <c r="U885" s="5"/>
      <c r="V885" s="5"/>
      <c r="W885" s="5"/>
      <c r="X885" s="5"/>
      <c r="Y885" s="5"/>
      <c r="Z885" s="5"/>
      <c r="AA885" s="5"/>
      <c r="AB885" s="5"/>
      <c r="AC885" s="5"/>
      <c r="AD885" s="5"/>
      <c r="AE885" s="5"/>
    </row>
    <row r="886" spans="1:31">
      <c r="A886" s="185"/>
      <c r="B886" s="5"/>
      <c r="C886" s="5"/>
      <c r="D886" s="5"/>
      <c r="E886" s="5"/>
      <c r="F886" s="5"/>
      <c r="G886" s="5"/>
      <c r="H886" s="5"/>
      <c r="I886" s="5"/>
      <c r="J886" s="5"/>
      <c r="K886" s="5"/>
      <c r="L886" s="699"/>
      <c r="M886" s="699"/>
      <c r="N886" s="5"/>
      <c r="O886" s="5"/>
      <c r="P886" s="699"/>
      <c r="Q886" s="699"/>
      <c r="R886" s="5"/>
      <c r="S886" s="5"/>
      <c r="T886" s="5"/>
      <c r="U886" s="5"/>
      <c r="V886" s="5"/>
      <c r="W886" s="5"/>
      <c r="X886" s="5"/>
      <c r="Y886" s="5"/>
      <c r="Z886" s="5"/>
      <c r="AA886" s="5"/>
      <c r="AB886" s="5"/>
      <c r="AC886" s="5"/>
      <c r="AD886" s="5"/>
      <c r="AE886" s="5"/>
    </row>
    <row r="887" spans="1:31">
      <c r="A887" s="185"/>
      <c r="B887" s="5"/>
      <c r="C887" s="5"/>
      <c r="D887" s="5"/>
      <c r="E887" s="5"/>
      <c r="F887" s="5"/>
      <c r="G887" s="5"/>
      <c r="H887" s="5"/>
      <c r="I887" s="5"/>
      <c r="J887" s="5"/>
      <c r="K887" s="5"/>
      <c r="L887" s="699"/>
      <c r="M887" s="699"/>
      <c r="N887" s="5"/>
      <c r="O887" s="5"/>
      <c r="P887" s="699"/>
      <c r="Q887" s="699"/>
      <c r="R887" s="5"/>
      <c r="S887" s="5"/>
      <c r="T887" s="5"/>
      <c r="U887" s="5"/>
      <c r="V887" s="5"/>
      <c r="W887" s="5"/>
      <c r="X887" s="5"/>
      <c r="Y887" s="5"/>
      <c r="Z887" s="5"/>
      <c r="AA887" s="5"/>
      <c r="AB887" s="5"/>
      <c r="AC887" s="5"/>
      <c r="AD887" s="5"/>
      <c r="AE887" s="5"/>
    </row>
    <row r="888" spans="1:31">
      <c r="A888" s="185"/>
      <c r="B888" s="5"/>
      <c r="C888" s="5"/>
      <c r="D888" s="5"/>
      <c r="E888" s="5"/>
      <c r="F888" s="5"/>
      <c r="G888" s="5"/>
      <c r="H888" s="5"/>
      <c r="I888" s="5"/>
      <c r="J888" s="5"/>
      <c r="K888" s="5"/>
      <c r="L888" s="699"/>
      <c r="M888" s="699"/>
      <c r="N888" s="5"/>
      <c r="O888" s="5"/>
      <c r="P888" s="699"/>
      <c r="Q888" s="699"/>
      <c r="R888" s="5"/>
      <c r="S888" s="5"/>
      <c r="T888" s="5"/>
      <c r="U888" s="5"/>
      <c r="V888" s="5"/>
      <c r="W888" s="5"/>
      <c r="X888" s="5"/>
      <c r="Y888" s="5"/>
      <c r="Z888" s="5"/>
      <c r="AA888" s="5"/>
      <c r="AB888" s="5"/>
      <c r="AC888" s="5"/>
      <c r="AD888" s="5"/>
      <c r="AE888" s="5"/>
    </row>
    <row r="889" spans="1:31">
      <c r="A889" s="185"/>
      <c r="B889" s="5"/>
      <c r="C889" s="5"/>
      <c r="D889" s="5"/>
      <c r="E889" s="5"/>
      <c r="F889" s="5"/>
      <c r="G889" s="5"/>
      <c r="H889" s="5"/>
      <c r="I889" s="5"/>
      <c r="J889" s="5"/>
      <c r="K889" s="5"/>
      <c r="L889" s="699"/>
      <c r="M889" s="699"/>
      <c r="N889" s="5"/>
      <c r="O889" s="5"/>
      <c r="P889" s="699"/>
      <c r="Q889" s="699"/>
      <c r="R889" s="5"/>
      <c r="S889" s="5"/>
      <c r="T889" s="5"/>
      <c r="U889" s="5"/>
      <c r="V889" s="5"/>
      <c r="W889" s="5"/>
      <c r="X889" s="5"/>
      <c r="Y889" s="5"/>
      <c r="Z889" s="5"/>
      <c r="AA889" s="5"/>
      <c r="AB889" s="5"/>
      <c r="AC889" s="5"/>
      <c r="AD889" s="5"/>
      <c r="AE889" s="5"/>
    </row>
    <row r="890" spans="1:31">
      <c r="A890" s="185"/>
      <c r="B890" s="5"/>
      <c r="C890" s="5"/>
      <c r="D890" s="5"/>
      <c r="E890" s="5"/>
      <c r="F890" s="5"/>
      <c r="G890" s="5"/>
      <c r="H890" s="5"/>
      <c r="I890" s="5"/>
      <c r="J890" s="5"/>
      <c r="K890" s="5"/>
      <c r="L890" s="699"/>
      <c r="M890" s="699"/>
      <c r="N890" s="5"/>
      <c r="O890" s="5"/>
      <c r="P890" s="699"/>
      <c r="Q890" s="699"/>
      <c r="R890" s="5"/>
      <c r="S890" s="5"/>
      <c r="T890" s="5"/>
      <c r="U890" s="5"/>
      <c r="V890" s="5"/>
      <c r="W890" s="5"/>
      <c r="X890" s="5"/>
      <c r="Y890" s="5"/>
      <c r="Z890" s="5"/>
      <c r="AA890" s="5"/>
      <c r="AB890" s="5"/>
      <c r="AC890" s="5"/>
      <c r="AD890" s="5"/>
      <c r="AE890" s="5"/>
    </row>
    <row r="891" spans="1:31">
      <c r="A891" s="185"/>
      <c r="B891" s="5"/>
      <c r="C891" s="5"/>
      <c r="D891" s="5"/>
      <c r="E891" s="5"/>
      <c r="F891" s="5"/>
      <c r="G891" s="5"/>
      <c r="H891" s="5"/>
      <c r="I891" s="5"/>
      <c r="J891" s="5"/>
      <c r="K891" s="5"/>
      <c r="L891" s="699"/>
      <c r="M891" s="699"/>
      <c r="N891" s="5"/>
      <c r="O891" s="5"/>
      <c r="P891" s="699"/>
      <c r="Q891" s="699"/>
      <c r="R891" s="5"/>
      <c r="S891" s="5"/>
      <c r="T891" s="5"/>
      <c r="U891" s="5"/>
      <c r="V891" s="5"/>
      <c r="W891" s="5"/>
      <c r="X891" s="5"/>
      <c r="Y891" s="5"/>
      <c r="Z891" s="5"/>
      <c r="AA891" s="5"/>
      <c r="AB891" s="5"/>
      <c r="AC891" s="5"/>
      <c r="AD891" s="5"/>
      <c r="AE891" s="5"/>
    </row>
    <row r="892" spans="1:31">
      <c r="A892" s="185"/>
      <c r="B892" s="5"/>
      <c r="C892" s="5"/>
      <c r="D892" s="5"/>
      <c r="E892" s="5"/>
      <c r="F892" s="5"/>
      <c r="G892" s="5"/>
      <c r="H892" s="5"/>
      <c r="I892" s="5"/>
      <c r="J892" s="5"/>
      <c r="K892" s="5"/>
      <c r="L892" s="699"/>
      <c r="M892" s="699"/>
      <c r="N892" s="5"/>
      <c r="O892" s="5"/>
      <c r="P892" s="699"/>
      <c r="Q892" s="699"/>
      <c r="R892" s="5"/>
      <c r="S892" s="5"/>
      <c r="T892" s="5"/>
      <c r="U892" s="5"/>
      <c r="V892" s="5"/>
      <c r="W892" s="5"/>
      <c r="X892" s="5"/>
      <c r="Y892" s="5"/>
      <c r="Z892" s="5"/>
      <c r="AA892" s="5"/>
      <c r="AB892" s="5"/>
      <c r="AC892" s="5"/>
      <c r="AD892" s="5"/>
      <c r="AE892" s="5"/>
    </row>
    <row r="893" spans="1:31">
      <c r="A893" s="185"/>
      <c r="B893" s="5"/>
      <c r="C893" s="5"/>
      <c r="D893" s="5"/>
      <c r="E893" s="5"/>
      <c r="F893" s="5"/>
      <c r="G893" s="5"/>
      <c r="H893" s="5"/>
      <c r="I893" s="5"/>
      <c r="J893" s="5"/>
      <c r="K893" s="5"/>
      <c r="L893" s="699"/>
      <c r="M893" s="699"/>
      <c r="N893" s="5"/>
      <c r="O893" s="5"/>
      <c r="P893" s="699"/>
      <c r="Q893" s="699"/>
      <c r="R893" s="5"/>
      <c r="S893" s="5"/>
      <c r="T893" s="5"/>
      <c r="U893" s="5"/>
      <c r="V893" s="5"/>
      <c r="W893" s="5"/>
      <c r="X893" s="5"/>
      <c r="Y893" s="5"/>
      <c r="Z893" s="5"/>
      <c r="AA893" s="5"/>
      <c r="AB893" s="5"/>
      <c r="AC893" s="5"/>
      <c r="AD893" s="5"/>
      <c r="AE893" s="5"/>
    </row>
    <row r="894" spans="1:31">
      <c r="A894" s="185"/>
      <c r="B894" s="5"/>
      <c r="C894" s="5"/>
      <c r="D894" s="5"/>
      <c r="E894" s="5"/>
      <c r="F894" s="5"/>
      <c r="G894" s="5"/>
      <c r="H894" s="5"/>
      <c r="I894" s="5"/>
      <c r="J894" s="5"/>
      <c r="K894" s="5"/>
      <c r="L894" s="699"/>
      <c r="M894" s="699"/>
      <c r="N894" s="5"/>
      <c r="O894" s="5"/>
      <c r="P894" s="699"/>
      <c r="Q894" s="699"/>
      <c r="R894" s="5"/>
      <c r="S894" s="5"/>
      <c r="T894" s="5"/>
      <c r="U894" s="5"/>
      <c r="V894" s="5"/>
      <c r="W894" s="5"/>
      <c r="X894" s="5"/>
      <c r="Y894" s="5"/>
      <c r="Z894" s="5"/>
      <c r="AA894" s="5"/>
      <c r="AB894" s="5"/>
      <c r="AC894" s="5"/>
      <c r="AD894" s="5"/>
      <c r="AE894" s="5"/>
    </row>
    <row r="895" spans="1:31">
      <c r="A895" s="185"/>
      <c r="B895" s="5"/>
      <c r="C895" s="5"/>
      <c r="D895" s="5"/>
      <c r="E895" s="5"/>
      <c r="F895" s="5"/>
      <c r="G895" s="5"/>
      <c r="H895" s="5"/>
      <c r="I895" s="5"/>
      <c r="J895" s="5"/>
      <c r="K895" s="5"/>
      <c r="L895" s="699"/>
      <c r="M895" s="699"/>
      <c r="N895" s="5"/>
      <c r="O895" s="5"/>
      <c r="P895" s="699"/>
      <c r="Q895" s="699"/>
      <c r="R895" s="5"/>
      <c r="S895" s="5"/>
      <c r="T895" s="5"/>
      <c r="U895" s="5"/>
      <c r="V895" s="5"/>
      <c r="W895" s="5"/>
      <c r="X895" s="5"/>
      <c r="Y895" s="5"/>
      <c r="Z895" s="5"/>
      <c r="AA895" s="5"/>
      <c r="AB895" s="5"/>
      <c r="AC895" s="5"/>
      <c r="AD895" s="5"/>
      <c r="AE895" s="5"/>
    </row>
    <row r="896" spans="1:31">
      <c r="A896" s="185"/>
      <c r="B896" s="5"/>
      <c r="C896" s="5"/>
      <c r="D896" s="5"/>
      <c r="E896" s="5"/>
      <c r="F896" s="5"/>
      <c r="G896" s="5"/>
      <c r="H896" s="5"/>
      <c r="I896" s="5"/>
      <c r="J896" s="5"/>
      <c r="K896" s="5"/>
      <c r="L896" s="699"/>
      <c r="M896" s="699"/>
      <c r="N896" s="5"/>
      <c r="O896" s="5"/>
      <c r="P896" s="699"/>
      <c r="Q896" s="699"/>
      <c r="R896" s="5"/>
      <c r="S896" s="5"/>
      <c r="T896" s="5"/>
      <c r="U896" s="5"/>
      <c r="V896" s="5"/>
      <c r="W896" s="5"/>
      <c r="X896" s="5"/>
      <c r="Y896" s="5"/>
      <c r="Z896" s="5"/>
      <c r="AA896" s="5"/>
      <c r="AB896" s="5"/>
      <c r="AC896" s="5"/>
      <c r="AD896" s="5"/>
      <c r="AE896" s="5"/>
    </row>
    <row r="897" spans="1:31">
      <c r="A897" s="185"/>
      <c r="B897" s="5"/>
      <c r="C897" s="5"/>
      <c r="D897" s="5"/>
      <c r="E897" s="5"/>
      <c r="F897" s="5"/>
      <c r="G897" s="5"/>
      <c r="H897" s="5"/>
      <c r="I897" s="5"/>
      <c r="J897" s="5"/>
      <c r="K897" s="5"/>
      <c r="L897" s="699"/>
      <c r="M897" s="699"/>
      <c r="N897" s="5"/>
      <c r="O897" s="5"/>
      <c r="P897" s="699"/>
      <c r="Q897" s="699"/>
      <c r="R897" s="5"/>
      <c r="S897" s="5"/>
      <c r="T897" s="5"/>
      <c r="U897" s="5"/>
      <c r="V897" s="5"/>
      <c r="W897" s="5"/>
      <c r="X897" s="5"/>
      <c r="Y897" s="5"/>
      <c r="Z897" s="5"/>
      <c r="AA897" s="5"/>
      <c r="AB897" s="5"/>
      <c r="AC897" s="5"/>
      <c r="AD897" s="5"/>
      <c r="AE897" s="5"/>
    </row>
    <row r="898" spans="1:31">
      <c r="A898" s="185"/>
      <c r="B898" s="5"/>
      <c r="C898" s="5"/>
      <c r="D898" s="5"/>
      <c r="E898" s="5"/>
      <c r="F898" s="5"/>
      <c r="G898" s="5"/>
      <c r="H898" s="5"/>
      <c r="I898" s="5"/>
      <c r="J898" s="5"/>
      <c r="K898" s="5"/>
      <c r="L898" s="699"/>
      <c r="M898" s="699"/>
      <c r="N898" s="5"/>
      <c r="O898" s="5"/>
      <c r="P898" s="699"/>
      <c r="Q898" s="699"/>
      <c r="R898" s="5"/>
      <c r="S898" s="5"/>
      <c r="T898" s="5"/>
      <c r="U898" s="5"/>
      <c r="V898" s="5"/>
      <c r="W898" s="5"/>
      <c r="X898" s="5"/>
      <c r="Y898" s="5"/>
      <c r="Z898" s="5"/>
      <c r="AA898" s="5"/>
      <c r="AB898" s="5"/>
      <c r="AC898" s="5"/>
      <c r="AD898" s="5"/>
      <c r="AE898" s="5"/>
    </row>
    <row r="899" spans="1:31">
      <c r="A899" s="185"/>
      <c r="B899" s="5"/>
      <c r="C899" s="5"/>
      <c r="D899" s="5"/>
      <c r="E899" s="5"/>
      <c r="F899" s="5"/>
      <c r="G899" s="5"/>
      <c r="H899" s="5"/>
      <c r="I899" s="5"/>
      <c r="J899" s="5"/>
      <c r="K899" s="5"/>
      <c r="L899" s="699"/>
      <c r="M899" s="699"/>
      <c r="N899" s="5"/>
      <c r="O899" s="5"/>
      <c r="P899" s="699"/>
      <c r="Q899" s="699"/>
      <c r="R899" s="5"/>
      <c r="S899" s="5"/>
      <c r="T899" s="5"/>
      <c r="U899" s="5"/>
      <c r="V899" s="5"/>
      <c r="W899" s="5"/>
      <c r="X899" s="5"/>
      <c r="Y899" s="5"/>
      <c r="Z899" s="5"/>
      <c r="AA899" s="5"/>
      <c r="AB899" s="5"/>
      <c r="AC899" s="5"/>
      <c r="AD899" s="5"/>
      <c r="AE899" s="5"/>
    </row>
    <row r="900" spans="1:31">
      <c r="A900" s="185"/>
      <c r="B900" s="5"/>
      <c r="C900" s="5"/>
      <c r="D900" s="5"/>
      <c r="E900" s="5"/>
      <c r="F900" s="5"/>
      <c r="G900" s="5"/>
      <c r="H900" s="5"/>
      <c r="I900" s="5"/>
      <c r="J900" s="5"/>
      <c r="K900" s="5"/>
      <c r="L900" s="699"/>
      <c r="M900" s="699"/>
      <c r="N900" s="5"/>
      <c r="O900" s="5"/>
      <c r="P900" s="699"/>
      <c r="Q900" s="699"/>
      <c r="R900" s="5"/>
      <c r="S900" s="5"/>
      <c r="T900" s="5"/>
      <c r="U900" s="5"/>
      <c r="V900" s="5"/>
      <c r="W900" s="5"/>
      <c r="X900" s="5"/>
      <c r="Y900" s="5"/>
      <c r="Z900" s="5"/>
      <c r="AA900" s="5"/>
      <c r="AB900" s="5"/>
      <c r="AC900" s="5"/>
      <c r="AD900" s="5"/>
      <c r="AE900" s="5"/>
    </row>
    <row r="901" spans="1:31">
      <c r="A901" s="185"/>
      <c r="B901" s="5"/>
      <c r="C901" s="5"/>
      <c r="D901" s="5"/>
      <c r="E901" s="5"/>
      <c r="F901" s="5"/>
      <c r="G901" s="5"/>
      <c r="H901" s="5"/>
      <c r="I901" s="5"/>
      <c r="J901" s="5"/>
      <c r="K901" s="5"/>
      <c r="L901" s="699"/>
      <c r="M901" s="699"/>
      <c r="N901" s="5"/>
      <c r="O901" s="5"/>
      <c r="P901" s="699"/>
      <c r="Q901" s="699"/>
      <c r="R901" s="5"/>
      <c r="S901" s="5"/>
      <c r="T901" s="5"/>
      <c r="U901" s="5"/>
      <c r="V901" s="5"/>
      <c r="W901" s="5"/>
      <c r="X901" s="5"/>
      <c r="Y901" s="5"/>
      <c r="Z901" s="5"/>
      <c r="AA901" s="5"/>
      <c r="AB901" s="5"/>
      <c r="AC901" s="5"/>
      <c r="AD901" s="5"/>
      <c r="AE901" s="5"/>
    </row>
    <row r="902" spans="1:31">
      <c r="A902" s="185"/>
      <c r="B902" s="5"/>
      <c r="C902" s="5"/>
      <c r="D902" s="5"/>
      <c r="E902" s="5"/>
      <c r="F902" s="5"/>
      <c r="G902" s="5"/>
      <c r="H902" s="5"/>
      <c r="I902" s="5"/>
      <c r="J902" s="5"/>
      <c r="K902" s="5"/>
      <c r="L902" s="699"/>
      <c r="M902" s="699"/>
      <c r="N902" s="5"/>
      <c r="O902" s="5"/>
      <c r="P902" s="699"/>
      <c r="Q902" s="699"/>
      <c r="R902" s="5"/>
      <c r="S902" s="5"/>
      <c r="T902" s="5"/>
      <c r="U902" s="5"/>
      <c r="V902" s="5"/>
      <c r="W902" s="5"/>
      <c r="X902" s="5"/>
      <c r="Y902" s="5"/>
      <c r="Z902" s="5"/>
      <c r="AA902" s="5"/>
      <c r="AB902" s="5"/>
      <c r="AC902" s="5"/>
      <c r="AD902" s="5"/>
      <c r="AE902" s="5"/>
    </row>
    <row r="903" spans="1:31">
      <c r="A903" s="185"/>
      <c r="B903" s="5"/>
      <c r="C903" s="5"/>
      <c r="D903" s="5"/>
      <c r="E903" s="5"/>
      <c r="F903" s="5"/>
      <c r="G903" s="5"/>
      <c r="H903" s="5"/>
      <c r="I903" s="5"/>
      <c r="J903" s="5"/>
      <c r="K903" s="5"/>
      <c r="L903" s="699"/>
      <c r="M903" s="699"/>
      <c r="N903" s="5"/>
      <c r="O903" s="5"/>
      <c r="P903" s="699"/>
      <c r="Q903" s="699"/>
      <c r="R903" s="5"/>
      <c r="S903" s="5"/>
      <c r="T903" s="5"/>
      <c r="U903" s="5"/>
      <c r="V903" s="5"/>
      <c r="W903" s="5"/>
      <c r="X903" s="5"/>
      <c r="Y903" s="5"/>
      <c r="Z903" s="5"/>
      <c r="AA903" s="5"/>
      <c r="AB903" s="5"/>
      <c r="AC903" s="5"/>
      <c r="AD903" s="5"/>
      <c r="AE903" s="5"/>
    </row>
    <row r="904" spans="1:31">
      <c r="A904" s="185"/>
      <c r="B904" s="5"/>
      <c r="C904" s="5"/>
      <c r="D904" s="5"/>
      <c r="E904" s="5"/>
      <c r="F904" s="5"/>
      <c r="G904" s="5"/>
      <c r="H904" s="5"/>
      <c r="I904" s="5"/>
      <c r="J904" s="5"/>
      <c r="K904" s="5"/>
      <c r="L904" s="699"/>
      <c r="M904" s="699"/>
      <c r="N904" s="5"/>
      <c r="O904" s="5"/>
      <c r="P904" s="699"/>
      <c r="Q904" s="699"/>
      <c r="R904" s="5"/>
      <c r="S904" s="5"/>
      <c r="T904" s="5"/>
      <c r="U904" s="5"/>
      <c r="V904" s="5"/>
      <c r="W904" s="5"/>
      <c r="X904" s="5"/>
      <c r="Y904" s="5"/>
      <c r="Z904" s="5"/>
      <c r="AA904" s="5"/>
      <c r="AB904" s="5"/>
      <c r="AC904" s="5"/>
      <c r="AD904" s="5"/>
      <c r="AE904" s="5"/>
    </row>
    <row r="905" spans="1:31">
      <c r="A905" s="185"/>
      <c r="B905" s="5"/>
      <c r="C905" s="5"/>
      <c r="D905" s="5"/>
      <c r="E905" s="5"/>
      <c r="F905" s="5"/>
      <c r="G905" s="5"/>
      <c r="H905" s="5"/>
      <c r="I905" s="5"/>
      <c r="J905" s="5"/>
      <c r="K905" s="5"/>
      <c r="L905" s="699"/>
      <c r="M905" s="699"/>
      <c r="N905" s="5"/>
      <c r="O905" s="5"/>
      <c r="P905" s="699"/>
      <c r="Q905" s="699"/>
      <c r="R905" s="5"/>
      <c r="S905" s="5"/>
      <c r="T905" s="5"/>
      <c r="U905" s="5"/>
      <c r="V905" s="5"/>
      <c r="W905" s="5"/>
      <c r="X905" s="5"/>
      <c r="Y905" s="5"/>
      <c r="Z905" s="5"/>
      <c r="AA905" s="5"/>
      <c r="AB905" s="5"/>
      <c r="AC905" s="5"/>
      <c r="AD905" s="5"/>
      <c r="AE905" s="5"/>
    </row>
    <row r="906" spans="1:31">
      <c r="A906" s="185"/>
      <c r="B906" s="5"/>
      <c r="C906" s="5"/>
      <c r="D906" s="5"/>
      <c r="E906" s="5"/>
      <c r="F906" s="5"/>
      <c r="G906" s="5"/>
      <c r="H906" s="5"/>
      <c r="I906" s="5"/>
      <c r="J906" s="5"/>
      <c r="K906" s="5"/>
      <c r="L906" s="699"/>
      <c r="M906" s="699"/>
      <c r="N906" s="5"/>
      <c r="O906" s="5"/>
      <c r="P906" s="699"/>
      <c r="Q906" s="699"/>
      <c r="R906" s="5"/>
      <c r="S906" s="5"/>
      <c r="T906" s="5"/>
      <c r="U906" s="5"/>
      <c r="V906" s="5"/>
      <c r="W906" s="5"/>
      <c r="X906" s="5"/>
      <c r="Y906" s="5"/>
      <c r="Z906" s="5"/>
      <c r="AA906" s="5"/>
      <c r="AB906" s="5"/>
      <c r="AC906" s="5"/>
      <c r="AD906" s="5"/>
      <c r="AE906" s="5"/>
    </row>
    <row r="907" spans="1:31">
      <c r="A907" s="185"/>
      <c r="B907" s="5"/>
      <c r="C907" s="5"/>
      <c r="D907" s="5"/>
      <c r="E907" s="5"/>
      <c r="F907" s="5"/>
      <c r="G907" s="5"/>
      <c r="H907" s="5"/>
      <c r="I907" s="5"/>
      <c r="J907" s="5"/>
      <c r="K907" s="5"/>
      <c r="L907" s="699"/>
      <c r="M907" s="699"/>
      <c r="N907" s="5"/>
      <c r="O907" s="5"/>
      <c r="P907" s="699"/>
      <c r="Q907" s="699"/>
      <c r="R907" s="5"/>
      <c r="S907" s="5"/>
      <c r="T907" s="5"/>
      <c r="U907" s="5"/>
      <c r="V907" s="5"/>
      <c r="W907" s="5"/>
      <c r="X907" s="5"/>
      <c r="Y907" s="5"/>
      <c r="Z907" s="5"/>
      <c r="AA907" s="5"/>
      <c r="AB907" s="5"/>
      <c r="AC907" s="5"/>
      <c r="AD907" s="5"/>
      <c r="AE907" s="5"/>
    </row>
    <row r="908" spans="1:31">
      <c r="A908" s="185"/>
      <c r="B908" s="5"/>
      <c r="C908" s="5"/>
      <c r="D908" s="5"/>
      <c r="E908" s="5"/>
      <c r="F908" s="5"/>
      <c r="G908" s="5"/>
      <c r="H908" s="5"/>
      <c r="I908" s="5"/>
      <c r="J908" s="5"/>
      <c r="K908" s="5"/>
      <c r="L908" s="699"/>
      <c r="M908" s="699"/>
      <c r="N908" s="5"/>
      <c r="O908" s="5"/>
      <c r="P908" s="699"/>
      <c r="Q908" s="699"/>
      <c r="R908" s="5"/>
      <c r="S908" s="5"/>
      <c r="T908" s="5"/>
      <c r="U908" s="5"/>
      <c r="V908" s="5"/>
      <c r="W908" s="5"/>
      <c r="X908" s="5"/>
      <c r="Y908" s="5"/>
      <c r="Z908" s="5"/>
      <c r="AA908" s="5"/>
      <c r="AB908" s="5"/>
      <c r="AC908" s="5"/>
      <c r="AD908" s="5"/>
      <c r="AE908" s="5"/>
    </row>
    <row r="909" spans="1:31">
      <c r="A909" s="185"/>
      <c r="B909" s="5"/>
      <c r="C909" s="5"/>
      <c r="D909" s="5"/>
      <c r="E909" s="5"/>
      <c r="F909" s="5"/>
      <c r="G909" s="5"/>
      <c r="H909" s="5"/>
      <c r="I909" s="5"/>
      <c r="J909" s="5"/>
      <c r="K909" s="5"/>
      <c r="L909" s="699"/>
      <c r="M909" s="699"/>
      <c r="N909" s="5"/>
      <c r="O909" s="5"/>
      <c r="P909" s="699"/>
      <c r="Q909" s="699"/>
      <c r="R909" s="5"/>
      <c r="S909" s="5"/>
      <c r="T909" s="5"/>
      <c r="U909" s="5"/>
      <c r="V909" s="5"/>
      <c r="W909" s="5"/>
      <c r="X909" s="5"/>
      <c r="Y909" s="5"/>
      <c r="Z909" s="5"/>
      <c r="AA909" s="5"/>
      <c r="AB909" s="5"/>
      <c r="AC909" s="5"/>
      <c r="AD909" s="5"/>
      <c r="AE909" s="5"/>
    </row>
    <row r="910" spans="1:31">
      <c r="A910" s="185"/>
      <c r="B910" s="5"/>
      <c r="C910" s="5"/>
      <c r="D910" s="5"/>
      <c r="E910" s="5"/>
      <c r="F910" s="5"/>
      <c r="G910" s="5"/>
      <c r="H910" s="5"/>
      <c r="I910" s="5"/>
      <c r="J910" s="5"/>
      <c r="K910" s="5"/>
      <c r="L910" s="699"/>
      <c r="M910" s="699"/>
      <c r="N910" s="5"/>
      <c r="O910" s="5"/>
      <c r="P910" s="699"/>
      <c r="Q910" s="699"/>
      <c r="R910" s="5"/>
      <c r="S910" s="5"/>
      <c r="T910" s="5"/>
      <c r="U910" s="5"/>
      <c r="V910" s="5"/>
      <c r="W910" s="5"/>
      <c r="X910" s="5"/>
      <c r="Y910" s="5"/>
      <c r="Z910" s="5"/>
      <c r="AA910" s="5"/>
      <c r="AB910" s="5"/>
      <c r="AC910" s="5"/>
      <c r="AD910" s="5"/>
      <c r="AE910" s="5"/>
    </row>
    <row r="911" spans="1:31">
      <c r="A911" s="185"/>
      <c r="B911" s="5"/>
      <c r="C911" s="5"/>
      <c r="D911" s="5"/>
      <c r="E911" s="5"/>
      <c r="F911" s="5"/>
      <c r="G911" s="5"/>
      <c r="H911" s="5"/>
      <c r="I911" s="5"/>
      <c r="J911" s="5"/>
      <c r="K911" s="5"/>
      <c r="L911" s="699"/>
      <c r="M911" s="699"/>
      <c r="N911" s="5"/>
      <c r="O911" s="5"/>
      <c r="P911" s="699"/>
      <c r="Q911" s="699"/>
      <c r="R911" s="5"/>
      <c r="S911" s="5"/>
      <c r="T911" s="5"/>
      <c r="U911" s="5"/>
      <c r="V911" s="5"/>
      <c r="W911" s="5"/>
      <c r="X911" s="5"/>
      <c r="Y911" s="5"/>
      <c r="Z911" s="5"/>
      <c r="AA911" s="5"/>
      <c r="AB911" s="5"/>
      <c r="AC911" s="5"/>
      <c r="AD911" s="5"/>
      <c r="AE911" s="5"/>
    </row>
    <row r="912" spans="1:31">
      <c r="A912" s="185"/>
      <c r="B912" s="5"/>
      <c r="C912" s="5"/>
      <c r="D912" s="5"/>
      <c r="E912" s="5"/>
      <c r="F912" s="5"/>
      <c r="G912" s="5"/>
      <c r="H912" s="5"/>
      <c r="I912" s="5"/>
      <c r="J912" s="5"/>
      <c r="K912" s="5"/>
      <c r="L912" s="699"/>
      <c r="M912" s="699"/>
      <c r="N912" s="5"/>
      <c r="O912" s="5"/>
      <c r="P912" s="699"/>
      <c r="Q912" s="699"/>
      <c r="R912" s="5"/>
      <c r="S912" s="5"/>
      <c r="T912" s="5"/>
      <c r="U912" s="5"/>
      <c r="V912" s="5"/>
      <c r="W912" s="5"/>
      <c r="X912" s="5"/>
      <c r="Y912" s="5"/>
      <c r="Z912" s="5"/>
      <c r="AA912" s="5"/>
      <c r="AB912" s="5"/>
      <c r="AC912" s="5"/>
      <c r="AD912" s="5"/>
      <c r="AE912" s="5"/>
    </row>
    <row r="913" spans="1:31">
      <c r="A913" s="185"/>
      <c r="B913" s="5"/>
      <c r="C913" s="5"/>
      <c r="D913" s="5"/>
      <c r="E913" s="5"/>
      <c r="F913" s="5"/>
      <c r="G913" s="5"/>
      <c r="H913" s="5"/>
      <c r="I913" s="5"/>
      <c r="J913" s="5"/>
      <c r="K913" s="5"/>
      <c r="L913" s="699"/>
      <c r="M913" s="699"/>
      <c r="N913" s="5"/>
      <c r="O913" s="5"/>
      <c r="P913" s="699"/>
      <c r="Q913" s="699"/>
      <c r="R913" s="5"/>
      <c r="S913" s="5"/>
      <c r="T913" s="5"/>
      <c r="U913" s="5"/>
      <c r="V913" s="5"/>
      <c r="W913" s="5"/>
      <c r="X913" s="5"/>
      <c r="Y913" s="5"/>
      <c r="Z913" s="5"/>
      <c r="AA913" s="5"/>
      <c r="AB913" s="5"/>
      <c r="AC913" s="5"/>
      <c r="AD913" s="5"/>
      <c r="AE913" s="5"/>
    </row>
    <row r="914" spans="1:31">
      <c r="A914" s="185"/>
      <c r="B914" s="5"/>
      <c r="C914" s="5"/>
      <c r="D914" s="5"/>
      <c r="E914" s="5"/>
      <c r="F914" s="5"/>
      <c r="G914" s="5"/>
      <c r="H914" s="5"/>
      <c r="I914" s="5"/>
      <c r="J914" s="5"/>
      <c r="K914" s="5"/>
      <c r="L914" s="699"/>
      <c r="M914" s="699"/>
      <c r="N914" s="5"/>
      <c r="O914" s="5"/>
      <c r="P914" s="699"/>
      <c r="Q914" s="699"/>
      <c r="R914" s="5"/>
      <c r="S914" s="5"/>
      <c r="T914" s="5"/>
      <c r="U914" s="5"/>
      <c r="V914" s="5"/>
      <c r="W914" s="5"/>
      <c r="X914" s="5"/>
      <c r="Y914" s="5"/>
      <c r="Z914" s="5"/>
      <c r="AA914" s="5"/>
      <c r="AB914" s="5"/>
      <c r="AC914" s="5"/>
      <c r="AD914" s="5"/>
      <c r="AE914" s="5"/>
    </row>
    <row r="915" spans="1:31">
      <c r="A915" s="185"/>
      <c r="B915" s="5"/>
      <c r="C915" s="5"/>
      <c r="D915" s="5"/>
      <c r="E915" s="5"/>
      <c r="F915" s="5"/>
      <c r="G915" s="5"/>
      <c r="H915" s="5"/>
      <c r="I915" s="5"/>
      <c r="J915" s="5"/>
      <c r="K915" s="5"/>
      <c r="L915" s="699"/>
      <c r="M915" s="699"/>
      <c r="N915" s="5"/>
      <c r="O915" s="5"/>
      <c r="P915" s="699"/>
      <c r="Q915" s="699"/>
      <c r="R915" s="5"/>
      <c r="S915" s="5"/>
      <c r="T915" s="5"/>
      <c r="U915" s="5"/>
      <c r="V915" s="5"/>
      <c r="W915" s="5"/>
      <c r="X915" s="5"/>
      <c r="Y915" s="5"/>
      <c r="Z915" s="5"/>
      <c r="AA915" s="5"/>
      <c r="AB915" s="5"/>
      <c r="AC915" s="5"/>
      <c r="AD915" s="5"/>
      <c r="AE915" s="5"/>
    </row>
    <row r="916" spans="1:31">
      <c r="A916" s="185"/>
      <c r="B916" s="5"/>
      <c r="C916" s="5"/>
      <c r="D916" s="5"/>
      <c r="E916" s="5"/>
      <c r="F916" s="5"/>
      <c r="G916" s="5"/>
      <c r="H916" s="5"/>
      <c r="I916" s="5"/>
      <c r="J916" s="5"/>
      <c r="K916" s="5"/>
      <c r="L916" s="699"/>
      <c r="M916" s="699"/>
      <c r="N916" s="5"/>
      <c r="O916" s="5"/>
      <c r="P916" s="699"/>
      <c r="Q916" s="699"/>
      <c r="R916" s="5"/>
      <c r="S916" s="5"/>
      <c r="T916" s="5"/>
      <c r="U916" s="5"/>
      <c r="V916" s="5"/>
      <c r="W916" s="5"/>
      <c r="X916" s="5"/>
      <c r="Y916" s="5"/>
      <c r="Z916" s="5"/>
      <c r="AA916" s="5"/>
      <c r="AB916" s="5"/>
      <c r="AC916" s="5"/>
      <c r="AD916" s="5"/>
      <c r="AE916" s="5"/>
    </row>
    <row r="917" spans="1:31">
      <c r="A917" s="185"/>
      <c r="B917" s="5"/>
      <c r="C917" s="5"/>
      <c r="D917" s="5"/>
      <c r="E917" s="5"/>
      <c r="F917" s="5"/>
      <c r="G917" s="5"/>
      <c r="H917" s="5"/>
      <c r="I917" s="5"/>
      <c r="J917" s="5"/>
      <c r="K917" s="5"/>
      <c r="L917" s="699"/>
      <c r="M917" s="699"/>
      <c r="N917" s="5"/>
      <c r="O917" s="5"/>
      <c r="P917" s="699"/>
      <c r="Q917" s="699"/>
      <c r="R917" s="5"/>
      <c r="S917" s="5"/>
      <c r="T917" s="5"/>
      <c r="U917" s="5"/>
      <c r="V917" s="5"/>
      <c r="W917" s="5"/>
      <c r="X917" s="5"/>
      <c r="Y917" s="5"/>
      <c r="Z917" s="5"/>
      <c r="AA917" s="5"/>
      <c r="AB917" s="5"/>
      <c r="AC917" s="5"/>
      <c r="AD917" s="5"/>
      <c r="AE917" s="5"/>
    </row>
    <row r="918" spans="1:31">
      <c r="A918" s="185"/>
      <c r="B918" s="5"/>
      <c r="C918" s="5"/>
      <c r="D918" s="5"/>
      <c r="E918" s="5"/>
      <c r="F918" s="5"/>
      <c r="G918" s="5"/>
      <c r="H918" s="5"/>
      <c r="I918" s="5"/>
      <c r="J918" s="5"/>
      <c r="K918" s="5"/>
      <c r="L918" s="699"/>
      <c r="M918" s="699"/>
      <c r="N918" s="5"/>
      <c r="O918" s="5"/>
      <c r="P918" s="699"/>
      <c r="Q918" s="699"/>
      <c r="R918" s="5"/>
      <c r="S918" s="5"/>
      <c r="T918" s="5"/>
      <c r="U918" s="5"/>
      <c r="V918" s="5"/>
      <c r="W918" s="5"/>
      <c r="X918" s="5"/>
      <c r="Y918" s="5"/>
      <c r="Z918" s="5"/>
      <c r="AA918" s="5"/>
      <c r="AB918" s="5"/>
      <c r="AC918" s="5"/>
      <c r="AD918" s="5"/>
      <c r="AE918" s="5"/>
    </row>
    <row r="919" spans="1:31">
      <c r="A919" s="185"/>
      <c r="B919" s="5"/>
      <c r="C919" s="5"/>
      <c r="D919" s="5"/>
      <c r="E919" s="5"/>
      <c r="F919" s="5"/>
      <c r="G919" s="5"/>
      <c r="H919" s="5"/>
      <c r="I919" s="5"/>
      <c r="J919" s="5"/>
      <c r="K919" s="5"/>
      <c r="L919" s="699"/>
      <c r="M919" s="699"/>
      <c r="N919" s="5"/>
      <c r="O919" s="5"/>
      <c r="P919" s="699"/>
      <c r="Q919" s="699"/>
      <c r="R919" s="5"/>
      <c r="S919" s="5"/>
      <c r="T919" s="5"/>
      <c r="U919" s="5"/>
      <c r="V919" s="5"/>
      <c r="W919" s="5"/>
      <c r="X919" s="5"/>
      <c r="Y919" s="5"/>
      <c r="Z919" s="5"/>
      <c r="AA919" s="5"/>
      <c r="AB919" s="5"/>
      <c r="AC919" s="5"/>
      <c r="AD919" s="5"/>
      <c r="AE919" s="5"/>
    </row>
    <row r="920" spans="1:31">
      <c r="A920" s="185"/>
      <c r="B920" s="5"/>
      <c r="C920" s="5"/>
      <c r="D920" s="5"/>
      <c r="E920" s="5"/>
      <c r="F920" s="5"/>
      <c r="G920" s="5"/>
      <c r="H920" s="5"/>
      <c r="I920" s="5"/>
      <c r="J920" s="5"/>
      <c r="K920" s="5"/>
      <c r="L920" s="699"/>
      <c r="M920" s="699"/>
      <c r="N920" s="5"/>
      <c r="O920" s="5"/>
      <c r="P920" s="699"/>
      <c r="Q920" s="699"/>
      <c r="R920" s="5"/>
      <c r="S920" s="5"/>
      <c r="T920" s="5"/>
      <c r="U920" s="5"/>
      <c r="V920" s="5"/>
      <c r="W920" s="5"/>
      <c r="X920" s="5"/>
      <c r="Y920" s="5"/>
      <c r="Z920" s="5"/>
      <c r="AA920" s="5"/>
      <c r="AB920" s="5"/>
      <c r="AC920" s="5"/>
      <c r="AD920" s="5"/>
      <c r="AE920" s="5"/>
    </row>
    <row r="921" spans="1:31">
      <c r="A921" s="185"/>
      <c r="B921" s="5"/>
      <c r="C921" s="5"/>
      <c r="D921" s="5"/>
      <c r="E921" s="5"/>
      <c r="F921" s="5"/>
      <c r="G921" s="5"/>
      <c r="H921" s="5"/>
      <c r="I921" s="5"/>
      <c r="J921" s="5"/>
      <c r="K921" s="5"/>
      <c r="L921" s="699"/>
      <c r="M921" s="699"/>
      <c r="N921" s="5"/>
      <c r="O921" s="5"/>
      <c r="P921" s="699"/>
      <c r="Q921" s="699"/>
      <c r="R921" s="5"/>
      <c r="S921" s="5"/>
      <c r="T921" s="5"/>
      <c r="U921" s="5"/>
      <c r="V921" s="5"/>
      <c r="W921" s="5"/>
      <c r="X921" s="5"/>
      <c r="Y921" s="5"/>
      <c r="Z921" s="5"/>
      <c r="AA921" s="5"/>
      <c r="AB921" s="5"/>
      <c r="AC921" s="5"/>
      <c r="AD921" s="5"/>
      <c r="AE921" s="5"/>
    </row>
    <row r="922" spans="1:31">
      <c r="A922" s="185"/>
      <c r="B922" s="5"/>
      <c r="C922" s="5"/>
      <c r="D922" s="5"/>
      <c r="E922" s="5"/>
      <c r="F922" s="5"/>
      <c r="G922" s="5"/>
      <c r="H922" s="5"/>
      <c r="I922" s="5"/>
      <c r="J922" s="5"/>
      <c r="K922" s="5"/>
      <c r="L922" s="699"/>
      <c r="M922" s="699"/>
      <c r="N922" s="5"/>
      <c r="O922" s="5"/>
      <c r="P922" s="699"/>
      <c r="Q922" s="699"/>
      <c r="R922" s="5"/>
      <c r="S922" s="5"/>
      <c r="T922" s="5"/>
      <c r="U922" s="5"/>
      <c r="V922" s="5"/>
      <c r="W922" s="5"/>
      <c r="X922" s="5"/>
      <c r="Y922" s="5"/>
      <c r="Z922" s="5"/>
      <c r="AA922" s="5"/>
      <c r="AB922" s="5"/>
      <c r="AC922" s="5"/>
      <c r="AD922" s="5"/>
      <c r="AE922" s="5"/>
    </row>
    <row r="923" spans="1:31">
      <c r="A923" s="185"/>
      <c r="B923" s="5"/>
      <c r="C923" s="5"/>
      <c r="D923" s="5"/>
      <c r="E923" s="5"/>
      <c r="F923" s="5"/>
      <c r="G923" s="5"/>
      <c r="H923" s="5"/>
      <c r="I923" s="5"/>
      <c r="J923" s="5"/>
      <c r="K923" s="5"/>
      <c r="L923" s="699"/>
      <c r="M923" s="699"/>
      <c r="N923" s="5"/>
      <c r="O923" s="5"/>
      <c r="P923" s="699"/>
      <c r="Q923" s="699"/>
      <c r="R923" s="5"/>
      <c r="S923" s="5"/>
      <c r="T923" s="5"/>
      <c r="U923" s="5"/>
      <c r="V923" s="5"/>
      <c r="W923" s="5"/>
      <c r="X923" s="5"/>
      <c r="Y923" s="5"/>
      <c r="Z923" s="5"/>
      <c r="AA923" s="5"/>
      <c r="AB923" s="5"/>
      <c r="AC923" s="5"/>
      <c r="AD923" s="5"/>
      <c r="AE923" s="5"/>
    </row>
    <row r="924" spans="1:31">
      <c r="A924" s="185"/>
      <c r="B924" s="5"/>
      <c r="C924" s="5"/>
      <c r="D924" s="5"/>
      <c r="E924" s="5"/>
      <c r="F924" s="5"/>
      <c r="G924" s="5"/>
      <c r="H924" s="5"/>
      <c r="I924" s="5"/>
      <c r="J924" s="5"/>
      <c r="K924" s="5"/>
      <c r="L924" s="699"/>
      <c r="M924" s="699"/>
      <c r="N924" s="5"/>
      <c r="O924" s="5"/>
      <c r="P924" s="699"/>
      <c r="Q924" s="699"/>
      <c r="R924" s="5"/>
      <c r="S924" s="5"/>
      <c r="T924" s="5"/>
      <c r="U924" s="5"/>
      <c r="V924" s="5"/>
      <c r="W924" s="5"/>
      <c r="X924" s="5"/>
      <c r="Y924" s="5"/>
      <c r="Z924" s="5"/>
      <c r="AA924" s="5"/>
      <c r="AB924" s="5"/>
      <c r="AC924" s="5"/>
      <c r="AD924" s="5"/>
      <c r="AE924" s="5"/>
    </row>
    <row r="925" spans="1:31">
      <c r="A925" s="185"/>
      <c r="B925" s="5"/>
      <c r="C925" s="5"/>
      <c r="D925" s="5"/>
      <c r="E925" s="5"/>
      <c r="F925" s="5"/>
      <c r="G925" s="5"/>
      <c r="H925" s="5"/>
      <c r="I925" s="5"/>
      <c r="J925" s="5"/>
      <c r="K925" s="5"/>
      <c r="L925" s="699"/>
      <c r="M925" s="699"/>
      <c r="N925" s="5"/>
      <c r="O925" s="5"/>
      <c r="P925" s="699"/>
      <c r="Q925" s="699"/>
      <c r="R925" s="5"/>
      <c r="S925" s="5"/>
      <c r="T925" s="5"/>
      <c r="U925" s="5"/>
      <c r="V925" s="5"/>
      <c r="W925" s="5"/>
      <c r="X925" s="5"/>
      <c r="Y925" s="5"/>
      <c r="Z925" s="5"/>
      <c r="AA925" s="5"/>
      <c r="AB925" s="5"/>
      <c r="AC925" s="5"/>
      <c r="AD925" s="5"/>
      <c r="AE925" s="5"/>
    </row>
    <row r="926" spans="1:31">
      <c r="A926" s="185"/>
      <c r="B926" s="5"/>
      <c r="C926" s="5"/>
      <c r="D926" s="5"/>
      <c r="E926" s="5"/>
      <c r="F926" s="5"/>
      <c r="G926" s="5"/>
      <c r="H926" s="5"/>
      <c r="I926" s="5"/>
      <c r="J926" s="5"/>
      <c r="K926" s="5"/>
      <c r="L926" s="699"/>
      <c r="M926" s="699"/>
      <c r="N926" s="5"/>
      <c r="O926" s="5"/>
      <c r="P926" s="699"/>
      <c r="Q926" s="699"/>
      <c r="R926" s="5"/>
      <c r="S926" s="5"/>
      <c r="T926" s="5"/>
      <c r="U926" s="5"/>
      <c r="V926" s="5"/>
      <c r="W926" s="5"/>
      <c r="X926" s="5"/>
      <c r="Y926" s="5"/>
      <c r="Z926" s="5"/>
      <c r="AA926" s="5"/>
      <c r="AB926" s="5"/>
      <c r="AC926" s="5"/>
      <c r="AD926" s="5"/>
      <c r="AE926" s="5"/>
    </row>
    <row r="927" spans="1:31">
      <c r="A927" s="185"/>
      <c r="B927" s="5"/>
      <c r="C927" s="5"/>
      <c r="D927" s="5"/>
      <c r="E927" s="5"/>
      <c r="F927" s="5"/>
      <c r="G927" s="5"/>
      <c r="H927" s="5"/>
      <c r="I927" s="5"/>
      <c r="J927" s="5"/>
      <c r="K927" s="5"/>
      <c r="L927" s="699"/>
      <c r="M927" s="699"/>
      <c r="N927" s="5"/>
      <c r="O927" s="5"/>
      <c r="P927" s="699"/>
      <c r="Q927" s="699"/>
      <c r="R927" s="5"/>
      <c r="S927" s="5"/>
      <c r="T927" s="5"/>
      <c r="U927" s="5"/>
      <c r="V927" s="5"/>
      <c r="W927" s="5"/>
      <c r="X927" s="5"/>
      <c r="Y927" s="5"/>
      <c r="Z927" s="5"/>
      <c r="AA927" s="5"/>
      <c r="AB927" s="5"/>
      <c r="AC927" s="5"/>
      <c r="AD927" s="5"/>
      <c r="AE927" s="5"/>
    </row>
    <row r="928" spans="1:31">
      <c r="A928" s="185"/>
      <c r="B928" s="5"/>
      <c r="C928" s="5"/>
      <c r="D928" s="5"/>
      <c r="E928" s="5"/>
      <c r="F928" s="5"/>
      <c r="G928" s="5"/>
      <c r="H928" s="5"/>
      <c r="I928" s="5"/>
      <c r="J928" s="5"/>
      <c r="K928" s="5"/>
      <c r="L928" s="699"/>
      <c r="M928" s="699"/>
      <c r="N928" s="5"/>
      <c r="O928" s="5"/>
      <c r="P928" s="699"/>
      <c r="Q928" s="699"/>
      <c r="R928" s="5"/>
      <c r="S928" s="5"/>
      <c r="T928" s="5"/>
      <c r="U928" s="5"/>
      <c r="V928" s="5"/>
      <c r="W928" s="5"/>
      <c r="X928" s="5"/>
      <c r="Y928" s="5"/>
      <c r="Z928" s="5"/>
      <c r="AA928" s="5"/>
      <c r="AB928" s="5"/>
      <c r="AC928" s="5"/>
      <c r="AD928" s="5"/>
      <c r="AE928" s="5"/>
    </row>
    <row r="929" spans="1:31">
      <c r="A929" s="185"/>
      <c r="B929" s="5"/>
      <c r="C929" s="5"/>
      <c r="D929" s="5"/>
      <c r="E929" s="5"/>
      <c r="F929" s="5"/>
      <c r="G929" s="5"/>
      <c r="H929" s="5"/>
      <c r="I929" s="5"/>
      <c r="J929" s="5"/>
      <c r="K929" s="5"/>
      <c r="L929" s="699"/>
      <c r="M929" s="699"/>
      <c r="N929" s="5"/>
      <c r="O929" s="5"/>
      <c r="P929" s="699"/>
      <c r="Q929" s="699"/>
      <c r="R929" s="5"/>
      <c r="S929" s="5"/>
      <c r="T929" s="5"/>
      <c r="U929" s="5"/>
      <c r="V929" s="5"/>
      <c r="W929" s="5"/>
      <c r="X929" s="5"/>
      <c r="Y929" s="5"/>
      <c r="Z929" s="5"/>
      <c r="AA929" s="5"/>
      <c r="AB929" s="5"/>
      <c r="AC929" s="5"/>
      <c r="AD929" s="5"/>
      <c r="AE929" s="5"/>
    </row>
    <row r="930" spans="1:31">
      <c r="A930" s="185"/>
      <c r="B930" s="5"/>
      <c r="C930" s="5"/>
      <c r="D930" s="5"/>
      <c r="E930" s="5"/>
      <c r="F930" s="5"/>
      <c r="G930" s="5"/>
      <c r="H930" s="5"/>
      <c r="I930" s="5"/>
      <c r="J930" s="5"/>
      <c r="K930" s="5"/>
      <c r="L930" s="699"/>
      <c r="M930" s="699"/>
      <c r="N930" s="5"/>
      <c r="O930" s="5"/>
      <c r="P930" s="699"/>
      <c r="Q930" s="699"/>
      <c r="R930" s="5"/>
      <c r="S930" s="5"/>
      <c r="T930" s="5"/>
      <c r="U930" s="5"/>
      <c r="V930" s="5"/>
      <c r="W930" s="5"/>
      <c r="X930" s="5"/>
      <c r="Y930" s="5"/>
      <c r="Z930" s="5"/>
      <c r="AA930" s="5"/>
      <c r="AB930" s="5"/>
      <c r="AC930" s="5"/>
      <c r="AD930" s="5"/>
      <c r="AE930" s="5"/>
    </row>
    <row r="931" spans="1:31">
      <c r="A931" s="185"/>
      <c r="B931" s="5"/>
      <c r="C931" s="5"/>
      <c r="D931" s="5"/>
      <c r="E931" s="5"/>
      <c r="F931" s="5"/>
      <c r="G931" s="5"/>
      <c r="H931" s="5"/>
      <c r="I931" s="5"/>
      <c r="J931" s="5"/>
      <c r="K931" s="5"/>
      <c r="L931" s="699"/>
      <c r="M931" s="699"/>
      <c r="N931" s="5"/>
      <c r="O931" s="5"/>
      <c r="P931" s="699"/>
      <c r="Q931" s="699"/>
      <c r="R931" s="5"/>
      <c r="S931" s="5"/>
      <c r="T931" s="5"/>
      <c r="U931" s="5"/>
      <c r="V931" s="5"/>
      <c r="W931" s="5"/>
      <c r="X931" s="5"/>
      <c r="Y931" s="5"/>
      <c r="Z931" s="5"/>
      <c r="AA931" s="5"/>
      <c r="AB931" s="5"/>
      <c r="AC931" s="5"/>
      <c r="AD931" s="5"/>
      <c r="AE931" s="5"/>
    </row>
    <row r="932" spans="1:31">
      <c r="A932" s="185"/>
      <c r="B932" s="5"/>
      <c r="C932" s="5"/>
      <c r="D932" s="5"/>
      <c r="E932" s="5"/>
      <c r="F932" s="5"/>
      <c r="G932" s="5"/>
      <c r="H932" s="5"/>
      <c r="I932" s="5"/>
      <c r="J932" s="5"/>
      <c r="K932" s="5"/>
      <c r="L932" s="699"/>
      <c r="M932" s="699"/>
      <c r="N932" s="5"/>
      <c r="O932" s="5"/>
      <c r="P932" s="699"/>
      <c r="Q932" s="699"/>
      <c r="R932" s="5"/>
      <c r="S932" s="5"/>
      <c r="T932" s="5"/>
      <c r="U932" s="5"/>
      <c r="V932" s="5"/>
      <c r="W932" s="5"/>
      <c r="X932" s="5"/>
      <c r="Y932" s="5"/>
      <c r="Z932" s="5"/>
      <c r="AA932" s="5"/>
      <c r="AB932" s="5"/>
      <c r="AC932" s="5"/>
      <c r="AD932" s="5"/>
      <c r="AE932" s="5"/>
    </row>
    <row r="933" spans="1:31">
      <c r="A933" s="185"/>
      <c r="B933" s="5"/>
      <c r="C933" s="5"/>
      <c r="D933" s="5"/>
      <c r="E933" s="5"/>
      <c r="F933" s="5"/>
      <c r="G933" s="5"/>
      <c r="H933" s="5"/>
      <c r="I933" s="5"/>
      <c r="J933" s="5"/>
      <c r="K933" s="5"/>
      <c r="L933" s="699"/>
      <c r="M933" s="699"/>
      <c r="N933" s="5"/>
      <c r="O933" s="5"/>
      <c r="P933" s="699"/>
      <c r="Q933" s="699"/>
      <c r="R933" s="5"/>
      <c r="S933" s="5"/>
      <c r="T933" s="5"/>
      <c r="U933" s="5"/>
      <c r="V933" s="5"/>
      <c r="W933" s="5"/>
      <c r="X933" s="5"/>
      <c r="Y933" s="5"/>
      <c r="Z933" s="5"/>
      <c r="AA933" s="5"/>
      <c r="AB933" s="5"/>
      <c r="AC933" s="5"/>
      <c r="AD933" s="5"/>
      <c r="AE933" s="5"/>
    </row>
    <row r="934" spans="1:31">
      <c r="A934" s="185"/>
      <c r="B934" s="5"/>
      <c r="C934" s="5"/>
      <c r="D934" s="5"/>
      <c r="E934" s="5"/>
      <c r="F934" s="5"/>
      <c r="G934" s="5"/>
      <c r="H934" s="5"/>
      <c r="I934" s="5"/>
      <c r="J934" s="5"/>
      <c r="K934" s="5"/>
      <c r="L934" s="699"/>
      <c r="M934" s="699"/>
      <c r="N934" s="5"/>
      <c r="O934" s="5"/>
      <c r="P934" s="699"/>
      <c r="Q934" s="699"/>
      <c r="R934" s="5"/>
      <c r="S934" s="5"/>
      <c r="T934" s="5"/>
      <c r="U934" s="5"/>
      <c r="V934" s="5"/>
      <c r="W934" s="5"/>
      <c r="X934" s="5"/>
      <c r="Y934" s="5"/>
      <c r="Z934" s="5"/>
      <c r="AA934" s="5"/>
      <c r="AB934" s="5"/>
      <c r="AC934" s="5"/>
      <c r="AD934" s="5"/>
      <c r="AE934" s="5"/>
    </row>
    <row r="935" spans="1:31">
      <c r="A935" s="185"/>
      <c r="B935" s="5"/>
      <c r="C935" s="5"/>
      <c r="D935" s="5"/>
      <c r="E935" s="5"/>
      <c r="F935" s="5"/>
      <c r="G935" s="5"/>
      <c r="H935" s="5"/>
      <c r="I935" s="5"/>
      <c r="J935" s="5"/>
      <c r="K935" s="5"/>
      <c r="L935" s="699"/>
      <c r="M935" s="699"/>
      <c r="N935" s="5"/>
      <c r="O935" s="5"/>
      <c r="P935" s="699"/>
      <c r="Q935" s="699"/>
      <c r="R935" s="5"/>
      <c r="S935" s="5"/>
      <c r="T935" s="5"/>
      <c r="U935" s="5"/>
      <c r="V935" s="5"/>
      <c r="W935" s="5"/>
      <c r="X935" s="5"/>
      <c r="Y935" s="5"/>
      <c r="Z935" s="5"/>
      <c r="AA935" s="5"/>
      <c r="AB935" s="5"/>
      <c r="AC935" s="5"/>
      <c r="AD935" s="5"/>
      <c r="AE935" s="5"/>
    </row>
    <row r="936" spans="1:31">
      <c r="A936" s="185"/>
      <c r="B936" s="5"/>
      <c r="C936" s="5"/>
      <c r="D936" s="5"/>
      <c r="E936" s="5"/>
      <c r="F936" s="5"/>
      <c r="G936" s="5"/>
      <c r="H936" s="5"/>
      <c r="I936" s="5"/>
      <c r="J936" s="5"/>
      <c r="K936" s="5"/>
      <c r="L936" s="699"/>
      <c r="M936" s="699"/>
      <c r="N936" s="5"/>
      <c r="O936" s="5"/>
      <c r="P936" s="699"/>
      <c r="Q936" s="699"/>
      <c r="R936" s="5"/>
      <c r="S936" s="5"/>
      <c r="T936" s="5"/>
      <c r="U936" s="5"/>
      <c r="V936" s="5"/>
      <c r="W936" s="5"/>
      <c r="X936" s="5"/>
      <c r="Y936" s="5"/>
      <c r="Z936" s="5"/>
      <c r="AA936" s="5"/>
      <c r="AB936" s="5"/>
      <c r="AC936" s="5"/>
      <c r="AD936" s="5"/>
      <c r="AE936" s="5"/>
    </row>
    <row r="937" spans="1:31">
      <c r="A937" s="185"/>
      <c r="B937" s="5"/>
      <c r="C937" s="5"/>
      <c r="D937" s="5"/>
      <c r="E937" s="5"/>
      <c r="F937" s="5"/>
      <c r="G937" s="5"/>
      <c r="H937" s="5"/>
      <c r="I937" s="5"/>
      <c r="J937" s="5"/>
      <c r="K937" s="5"/>
      <c r="L937" s="699"/>
      <c r="M937" s="699"/>
      <c r="N937" s="5"/>
      <c r="O937" s="5"/>
      <c r="P937" s="699"/>
      <c r="Q937" s="699"/>
      <c r="R937" s="5"/>
      <c r="S937" s="5"/>
      <c r="T937" s="5"/>
      <c r="U937" s="5"/>
      <c r="V937" s="5"/>
      <c r="W937" s="5"/>
      <c r="X937" s="5"/>
      <c r="Y937" s="5"/>
      <c r="Z937" s="5"/>
      <c r="AA937" s="5"/>
      <c r="AB937" s="5"/>
      <c r="AC937" s="5"/>
      <c r="AD937" s="5"/>
      <c r="AE937" s="5"/>
    </row>
    <row r="938" spans="1:31">
      <c r="A938" s="185"/>
      <c r="B938" s="5"/>
      <c r="C938" s="5"/>
      <c r="D938" s="5"/>
      <c r="E938" s="5"/>
      <c r="F938" s="5"/>
      <c r="G938" s="5"/>
      <c r="H938" s="5"/>
      <c r="I938" s="5"/>
      <c r="J938" s="5"/>
      <c r="K938" s="5"/>
      <c r="L938" s="699"/>
      <c r="M938" s="699"/>
      <c r="N938" s="5"/>
      <c r="O938" s="5"/>
      <c r="P938" s="699"/>
      <c r="Q938" s="699"/>
      <c r="R938" s="5"/>
      <c r="S938" s="5"/>
      <c r="T938" s="5"/>
      <c r="U938" s="5"/>
      <c r="V938" s="5"/>
      <c r="W938" s="5"/>
      <c r="X938" s="5"/>
      <c r="Y938" s="5"/>
      <c r="Z938" s="5"/>
      <c r="AA938" s="5"/>
      <c r="AB938" s="5"/>
      <c r="AC938" s="5"/>
      <c r="AD938" s="5"/>
      <c r="AE938" s="5"/>
    </row>
    <row r="939" spans="1:31">
      <c r="A939" s="185"/>
      <c r="B939" s="5"/>
      <c r="C939" s="5"/>
      <c r="D939" s="5"/>
      <c r="E939" s="5"/>
      <c r="F939" s="5"/>
      <c r="G939" s="5"/>
      <c r="H939" s="5"/>
      <c r="I939" s="5"/>
      <c r="J939" s="5"/>
      <c r="K939" s="5"/>
      <c r="L939" s="699"/>
      <c r="M939" s="699"/>
      <c r="N939" s="5"/>
      <c r="O939" s="5"/>
      <c r="P939" s="699"/>
      <c r="Q939" s="699"/>
      <c r="R939" s="5"/>
      <c r="S939" s="5"/>
      <c r="T939" s="5"/>
      <c r="U939" s="5"/>
      <c r="V939" s="5"/>
      <c r="W939" s="5"/>
      <c r="X939" s="5"/>
      <c r="Y939" s="5"/>
      <c r="Z939" s="5"/>
      <c r="AA939" s="5"/>
      <c r="AB939" s="5"/>
      <c r="AC939" s="5"/>
      <c r="AD939" s="5"/>
      <c r="AE939" s="5"/>
    </row>
    <row r="940" spans="1:31">
      <c r="A940" s="185"/>
      <c r="B940" s="5"/>
      <c r="C940" s="5"/>
      <c r="D940" s="5"/>
      <c r="E940" s="5"/>
      <c r="F940" s="5"/>
      <c r="G940" s="5"/>
      <c r="H940" s="5"/>
      <c r="I940" s="5"/>
      <c r="J940" s="5"/>
      <c r="K940" s="5"/>
      <c r="L940" s="699"/>
      <c r="M940" s="699"/>
      <c r="N940" s="5"/>
      <c r="O940" s="5"/>
      <c r="P940" s="699"/>
      <c r="Q940" s="699"/>
      <c r="R940" s="5"/>
      <c r="S940" s="5"/>
      <c r="T940" s="5"/>
      <c r="U940" s="5"/>
      <c r="V940" s="5"/>
      <c r="W940" s="5"/>
      <c r="X940" s="5"/>
      <c r="Y940" s="5"/>
      <c r="Z940" s="5"/>
      <c r="AA940" s="5"/>
      <c r="AB940" s="5"/>
      <c r="AC940" s="5"/>
      <c r="AD940" s="5"/>
      <c r="AE940" s="5"/>
    </row>
    <row r="941" spans="1:31">
      <c r="A941" s="185"/>
      <c r="B941" s="5"/>
      <c r="C941" s="5"/>
      <c r="D941" s="5"/>
      <c r="E941" s="5"/>
      <c r="F941" s="5"/>
      <c r="G941" s="5"/>
      <c r="H941" s="5"/>
      <c r="I941" s="5"/>
      <c r="J941" s="5"/>
      <c r="K941" s="5"/>
      <c r="L941" s="699"/>
      <c r="M941" s="699"/>
      <c r="N941" s="5"/>
      <c r="O941" s="5"/>
      <c r="P941" s="699"/>
      <c r="Q941" s="699"/>
      <c r="R941" s="5"/>
      <c r="S941" s="5"/>
      <c r="T941" s="5"/>
      <c r="U941" s="5"/>
      <c r="V941" s="5"/>
      <c r="W941" s="5"/>
      <c r="X941" s="5"/>
      <c r="Y941" s="5"/>
      <c r="Z941" s="5"/>
      <c r="AA941" s="5"/>
      <c r="AB941" s="5"/>
      <c r="AC941" s="5"/>
      <c r="AD941" s="5"/>
      <c r="AE941" s="5"/>
    </row>
    <row r="942" spans="1:31">
      <c r="A942" s="185"/>
      <c r="B942" s="5"/>
      <c r="C942" s="5"/>
      <c r="D942" s="5"/>
      <c r="E942" s="5"/>
      <c r="F942" s="5"/>
      <c r="G942" s="5"/>
      <c r="H942" s="5"/>
      <c r="I942" s="5"/>
      <c r="J942" s="5"/>
      <c r="K942" s="5"/>
      <c r="L942" s="699"/>
      <c r="M942" s="699"/>
      <c r="N942" s="5"/>
      <c r="O942" s="5"/>
      <c r="P942" s="699"/>
      <c r="Q942" s="699"/>
      <c r="R942" s="5"/>
      <c r="S942" s="5"/>
      <c r="T942" s="5"/>
      <c r="U942" s="5"/>
      <c r="V942" s="5"/>
      <c r="W942" s="5"/>
      <c r="X942" s="5"/>
      <c r="Y942" s="5"/>
      <c r="Z942" s="5"/>
      <c r="AA942" s="5"/>
      <c r="AB942" s="5"/>
      <c r="AC942" s="5"/>
      <c r="AD942" s="5"/>
      <c r="AE942" s="5"/>
    </row>
    <row r="943" spans="1:31">
      <c r="A943" s="185"/>
      <c r="B943" s="5"/>
      <c r="C943" s="5"/>
      <c r="D943" s="5"/>
      <c r="E943" s="5"/>
      <c r="F943" s="5"/>
      <c r="G943" s="5"/>
      <c r="H943" s="5"/>
      <c r="I943" s="5"/>
      <c r="J943" s="5"/>
      <c r="K943" s="5"/>
      <c r="L943" s="699"/>
      <c r="M943" s="699"/>
      <c r="N943" s="5"/>
      <c r="O943" s="5"/>
      <c r="P943" s="699"/>
      <c r="Q943" s="699"/>
      <c r="R943" s="5"/>
      <c r="S943" s="5"/>
      <c r="T943" s="5"/>
      <c r="U943" s="5"/>
      <c r="V943" s="5"/>
      <c r="W943" s="5"/>
      <c r="X943" s="5"/>
      <c r="Y943" s="5"/>
      <c r="Z943" s="5"/>
      <c r="AA943" s="5"/>
      <c r="AB943" s="5"/>
      <c r="AC943" s="5"/>
      <c r="AD943" s="5"/>
      <c r="AE943" s="5"/>
    </row>
    <row r="944" spans="1:31">
      <c r="A944" s="185"/>
      <c r="B944" s="5"/>
      <c r="C944" s="5"/>
      <c r="D944" s="5"/>
      <c r="E944" s="5"/>
      <c r="F944" s="5"/>
      <c r="G944" s="5"/>
      <c r="H944" s="5"/>
      <c r="I944" s="5"/>
      <c r="J944" s="5"/>
      <c r="K944" s="5"/>
      <c r="L944" s="699"/>
      <c r="M944" s="699"/>
      <c r="N944" s="5"/>
      <c r="O944" s="5"/>
      <c r="P944" s="699"/>
      <c r="Q944" s="699"/>
      <c r="R944" s="5"/>
      <c r="S944" s="5"/>
      <c r="T944" s="5"/>
      <c r="U944" s="5"/>
      <c r="V944" s="5"/>
      <c r="W944" s="5"/>
      <c r="X944" s="5"/>
      <c r="Y944" s="5"/>
      <c r="Z944" s="5"/>
      <c r="AA944" s="5"/>
      <c r="AB944" s="5"/>
      <c r="AC944" s="5"/>
      <c r="AD944" s="5"/>
      <c r="AE944" s="5"/>
    </row>
    <row r="945" spans="1:31">
      <c r="A945" s="185"/>
      <c r="B945" s="5"/>
      <c r="C945" s="5"/>
      <c r="D945" s="5"/>
      <c r="E945" s="5"/>
      <c r="F945" s="5"/>
      <c r="G945" s="5"/>
      <c r="H945" s="5"/>
      <c r="I945" s="5"/>
      <c r="J945" s="5"/>
      <c r="K945" s="5"/>
      <c r="L945" s="699"/>
      <c r="M945" s="699"/>
      <c r="N945" s="5"/>
      <c r="O945" s="5"/>
      <c r="P945" s="699"/>
      <c r="Q945" s="699"/>
      <c r="R945" s="5"/>
      <c r="S945" s="5"/>
      <c r="T945" s="5"/>
      <c r="U945" s="5"/>
      <c r="V945" s="5"/>
      <c r="W945" s="5"/>
      <c r="X945" s="5"/>
      <c r="Y945" s="5"/>
      <c r="Z945" s="5"/>
      <c r="AA945" s="5"/>
      <c r="AB945" s="5"/>
      <c r="AC945" s="5"/>
      <c r="AD945" s="5"/>
      <c r="AE945" s="5"/>
    </row>
    <row r="946" spans="1:31">
      <c r="A946" s="185"/>
      <c r="B946" s="5"/>
      <c r="C946" s="5"/>
      <c r="D946" s="5"/>
      <c r="E946" s="5"/>
      <c r="F946" s="5"/>
      <c r="G946" s="5"/>
      <c r="H946" s="5"/>
      <c r="I946" s="5"/>
      <c r="J946" s="5"/>
      <c r="K946" s="5"/>
      <c r="L946" s="699"/>
      <c r="M946" s="699"/>
      <c r="N946" s="5"/>
      <c r="O946" s="5"/>
      <c r="P946" s="699"/>
      <c r="Q946" s="699"/>
      <c r="R946" s="5"/>
      <c r="S946" s="5"/>
      <c r="T946" s="5"/>
      <c r="U946" s="5"/>
      <c r="V946" s="5"/>
      <c r="W946" s="5"/>
      <c r="X946" s="5"/>
      <c r="Y946" s="5"/>
      <c r="Z946" s="5"/>
      <c r="AA946" s="5"/>
      <c r="AB946" s="5"/>
      <c r="AC946" s="5"/>
      <c r="AD946" s="5"/>
      <c r="AE946" s="5"/>
    </row>
    <row r="947" spans="1:31">
      <c r="A947" s="185"/>
      <c r="B947" s="5"/>
      <c r="C947" s="5"/>
      <c r="D947" s="5"/>
      <c r="E947" s="5"/>
      <c r="F947" s="5"/>
      <c r="G947" s="5"/>
      <c r="H947" s="5"/>
      <c r="I947" s="5"/>
      <c r="J947" s="5"/>
      <c r="K947" s="5"/>
      <c r="L947" s="699"/>
      <c r="M947" s="699"/>
      <c r="N947" s="5"/>
      <c r="O947" s="5"/>
      <c r="P947" s="699"/>
      <c r="Q947" s="699"/>
      <c r="R947" s="5"/>
      <c r="S947" s="5"/>
      <c r="T947" s="5"/>
      <c r="U947" s="5"/>
      <c r="V947" s="5"/>
      <c r="W947" s="5"/>
      <c r="X947" s="5"/>
      <c r="Y947" s="5"/>
      <c r="Z947" s="5"/>
      <c r="AA947" s="5"/>
      <c r="AB947" s="5"/>
      <c r="AC947" s="5"/>
      <c r="AD947" s="5"/>
      <c r="AE947" s="5"/>
    </row>
    <row r="948" spans="1:31">
      <c r="A948" s="185"/>
      <c r="B948" s="5"/>
      <c r="C948" s="5"/>
      <c r="D948" s="5"/>
      <c r="E948" s="5"/>
      <c r="F948" s="5"/>
      <c r="G948" s="5"/>
      <c r="H948" s="5"/>
      <c r="I948" s="5"/>
      <c r="J948" s="5"/>
      <c r="K948" s="5"/>
      <c r="L948" s="699"/>
      <c r="M948" s="699"/>
      <c r="N948" s="5"/>
      <c r="O948" s="5"/>
      <c r="P948" s="699"/>
      <c r="Q948" s="699"/>
      <c r="R948" s="5"/>
      <c r="S948" s="5"/>
      <c r="T948" s="5"/>
      <c r="U948" s="5"/>
      <c r="V948" s="5"/>
      <c r="W948" s="5"/>
      <c r="X948" s="5"/>
      <c r="Y948" s="5"/>
      <c r="Z948" s="5"/>
      <c r="AA948" s="5"/>
      <c r="AB948" s="5"/>
      <c r="AC948" s="5"/>
      <c r="AD948" s="5"/>
      <c r="AE948" s="5"/>
    </row>
    <row r="949" spans="1:31">
      <c r="A949" s="185"/>
      <c r="B949" s="5"/>
      <c r="C949" s="5"/>
      <c r="D949" s="5"/>
      <c r="E949" s="5"/>
      <c r="F949" s="5"/>
      <c r="G949" s="5"/>
      <c r="H949" s="5"/>
      <c r="I949" s="5"/>
      <c r="J949" s="5"/>
      <c r="K949" s="5"/>
      <c r="L949" s="699"/>
      <c r="M949" s="699"/>
      <c r="N949" s="5"/>
      <c r="O949" s="5"/>
      <c r="P949" s="699"/>
      <c r="Q949" s="699"/>
      <c r="R949" s="5"/>
      <c r="S949" s="5"/>
      <c r="T949" s="5"/>
      <c r="U949" s="5"/>
      <c r="V949" s="5"/>
      <c r="W949" s="5"/>
      <c r="X949" s="5"/>
      <c r="Y949" s="5"/>
      <c r="Z949" s="5"/>
      <c r="AA949" s="5"/>
      <c r="AB949" s="5"/>
      <c r="AC949" s="5"/>
      <c r="AD949" s="5"/>
      <c r="AE949" s="5"/>
    </row>
    <row r="950" spans="1:31">
      <c r="A950" s="185"/>
      <c r="B950" s="5"/>
      <c r="C950" s="5"/>
      <c r="D950" s="5"/>
      <c r="E950" s="5"/>
      <c r="F950" s="5"/>
      <c r="G950" s="5"/>
      <c r="H950" s="5"/>
      <c r="I950" s="5"/>
      <c r="J950" s="5"/>
      <c r="K950" s="5"/>
      <c r="L950" s="699"/>
      <c r="M950" s="699"/>
      <c r="N950" s="5"/>
      <c r="O950" s="5"/>
      <c r="P950" s="699"/>
      <c r="Q950" s="699"/>
      <c r="R950" s="5"/>
      <c r="S950" s="5"/>
      <c r="T950" s="5"/>
      <c r="U950" s="5"/>
      <c r="V950" s="5"/>
      <c r="W950" s="5"/>
      <c r="X950" s="5"/>
      <c r="Y950" s="5"/>
      <c r="Z950" s="5"/>
      <c r="AA950" s="5"/>
      <c r="AB950" s="5"/>
      <c r="AC950" s="5"/>
      <c r="AD950" s="5"/>
      <c r="AE950" s="5"/>
    </row>
    <row r="951" spans="1:31">
      <c r="A951" s="185"/>
      <c r="B951" s="5"/>
      <c r="C951" s="5"/>
      <c r="D951" s="5"/>
      <c r="E951" s="5"/>
      <c r="F951" s="5"/>
      <c r="G951" s="5"/>
      <c r="H951" s="5"/>
      <c r="I951" s="5"/>
      <c r="J951" s="5"/>
      <c r="K951" s="5"/>
      <c r="L951" s="699"/>
      <c r="M951" s="699"/>
      <c r="N951" s="5"/>
      <c r="O951" s="5"/>
      <c r="P951" s="699"/>
      <c r="Q951" s="699"/>
      <c r="R951" s="5"/>
      <c r="S951" s="5"/>
      <c r="T951" s="5"/>
      <c r="U951" s="5"/>
      <c r="V951" s="5"/>
      <c r="W951" s="5"/>
      <c r="X951" s="5"/>
      <c r="Y951" s="5"/>
      <c r="Z951" s="5"/>
      <c r="AA951" s="5"/>
      <c r="AB951" s="5"/>
      <c r="AC951" s="5"/>
      <c r="AD951" s="5"/>
      <c r="AE951" s="5"/>
    </row>
    <row r="952" spans="1:31">
      <c r="A952" s="185"/>
      <c r="B952" s="5"/>
      <c r="C952" s="5"/>
      <c r="D952" s="5"/>
      <c r="E952" s="5"/>
      <c r="F952" s="5"/>
      <c r="G952" s="5"/>
      <c r="H952" s="5"/>
      <c r="I952" s="5"/>
      <c r="J952" s="5"/>
      <c r="K952" s="5"/>
      <c r="L952" s="699"/>
      <c r="M952" s="699"/>
      <c r="N952" s="5"/>
      <c r="O952" s="5"/>
      <c r="P952" s="699"/>
      <c r="Q952" s="699"/>
      <c r="R952" s="5"/>
      <c r="S952" s="5"/>
      <c r="T952" s="5"/>
      <c r="U952" s="5"/>
      <c r="V952" s="5"/>
      <c r="W952" s="5"/>
      <c r="X952" s="5"/>
      <c r="Y952" s="5"/>
      <c r="Z952" s="5"/>
      <c r="AA952" s="5"/>
      <c r="AB952" s="5"/>
      <c r="AC952" s="5"/>
      <c r="AD952" s="5"/>
      <c r="AE952" s="5"/>
    </row>
    <row r="953" spans="1:31">
      <c r="A953" s="185"/>
      <c r="B953" s="5"/>
      <c r="C953" s="5"/>
      <c r="D953" s="5"/>
      <c r="E953" s="5"/>
      <c r="F953" s="5"/>
      <c r="G953" s="5"/>
      <c r="H953" s="5"/>
      <c r="I953" s="5"/>
      <c r="J953" s="5"/>
      <c r="K953" s="5"/>
      <c r="L953" s="699"/>
      <c r="M953" s="699"/>
      <c r="N953" s="5"/>
      <c r="O953" s="5"/>
      <c r="P953" s="699"/>
      <c r="Q953" s="699"/>
      <c r="R953" s="5"/>
      <c r="S953" s="5"/>
      <c r="T953" s="5"/>
      <c r="U953" s="5"/>
      <c r="V953" s="5"/>
      <c r="W953" s="5"/>
      <c r="X953" s="5"/>
      <c r="Y953" s="5"/>
      <c r="Z953" s="5"/>
      <c r="AA953" s="5"/>
      <c r="AB953" s="5"/>
      <c r="AC953" s="5"/>
      <c r="AD953" s="5"/>
      <c r="AE953" s="5"/>
    </row>
    <row r="954" spans="1:31">
      <c r="A954" s="185"/>
      <c r="B954" s="5"/>
      <c r="C954" s="5"/>
      <c r="D954" s="5"/>
      <c r="E954" s="5"/>
      <c r="F954" s="5"/>
      <c r="G954" s="5"/>
      <c r="H954" s="5"/>
      <c r="I954" s="5"/>
      <c r="J954" s="5"/>
      <c r="K954" s="5"/>
      <c r="L954" s="699"/>
      <c r="M954" s="699"/>
      <c r="N954" s="5"/>
      <c r="O954" s="5"/>
      <c r="P954" s="699"/>
      <c r="Q954" s="699"/>
      <c r="R954" s="5"/>
      <c r="S954" s="5"/>
      <c r="T954" s="5"/>
      <c r="U954" s="5"/>
      <c r="V954" s="5"/>
      <c r="W954" s="5"/>
      <c r="X954" s="5"/>
      <c r="Y954" s="5"/>
      <c r="Z954" s="5"/>
      <c r="AA954" s="5"/>
      <c r="AB954" s="5"/>
      <c r="AC954" s="5"/>
      <c r="AD954" s="5"/>
      <c r="AE954" s="5"/>
    </row>
    <row r="955" spans="1:31">
      <c r="A955" s="185"/>
      <c r="B955" s="5"/>
      <c r="C955" s="5"/>
      <c r="D955" s="5"/>
      <c r="E955" s="5"/>
      <c r="F955" s="5"/>
      <c r="G955" s="5"/>
      <c r="H955" s="5"/>
      <c r="I955" s="5"/>
      <c r="J955" s="5"/>
      <c r="K955" s="5"/>
      <c r="L955" s="699"/>
      <c r="M955" s="699"/>
      <c r="N955" s="5"/>
      <c r="O955" s="5"/>
      <c r="P955" s="699"/>
      <c r="Q955" s="699"/>
      <c r="R955" s="5"/>
      <c r="S955" s="5"/>
      <c r="T955" s="5"/>
      <c r="U955" s="5"/>
      <c r="V955" s="5"/>
      <c r="W955" s="5"/>
      <c r="X955" s="5"/>
      <c r="Y955" s="5"/>
      <c r="Z955" s="5"/>
      <c r="AA955" s="5"/>
      <c r="AB955" s="5"/>
      <c r="AC955" s="5"/>
      <c r="AD955" s="5"/>
      <c r="AE955" s="5"/>
    </row>
    <row r="956" spans="1:31">
      <c r="A956" s="185"/>
      <c r="B956" s="5"/>
      <c r="C956" s="5"/>
      <c r="D956" s="5"/>
      <c r="E956" s="5"/>
      <c r="F956" s="5"/>
      <c r="G956" s="5"/>
      <c r="H956" s="5"/>
      <c r="I956" s="5"/>
      <c r="J956" s="5"/>
      <c r="K956" s="5"/>
      <c r="L956" s="699"/>
      <c r="M956" s="699"/>
      <c r="N956" s="5"/>
      <c r="O956" s="5"/>
      <c r="P956" s="699"/>
      <c r="Q956" s="699"/>
      <c r="R956" s="5"/>
      <c r="S956" s="5"/>
      <c r="T956" s="5"/>
      <c r="U956" s="5"/>
      <c r="V956" s="5"/>
      <c r="W956" s="5"/>
      <c r="X956" s="5"/>
      <c r="Y956" s="5"/>
      <c r="Z956" s="5"/>
      <c r="AA956" s="5"/>
      <c r="AB956" s="5"/>
      <c r="AC956" s="5"/>
      <c r="AD956" s="5"/>
      <c r="AE956" s="5"/>
    </row>
    <row r="957" spans="1:31">
      <c r="A957" s="185"/>
      <c r="B957" s="5"/>
      <c r="C957" s="5"/>
      <c r="D957" s="5"/>
      <c r="E957" s="5"/>
      <c r="F957" s="5"/>
      <c r="G957" s="5"/>
      <c r="H957" s="5"/>
      <c r="I957" s="5"/>
      <c r="J957" s="5"/>
      <c r="K957" s="5"/>
      <c r="L957" s="699"/>
      <c r="M957" s="699"/>
      <c r="N957" s="5"/>
      <c r="O957" s="5"/>
      <c r="P957" s="699"/>
      <c r="Q957" s="699"/>
      <c r="R957" s="5"/>
      <c r="S957" s="5"/>
      <c r="T957" s="5"/>
      <c r="U957" s="5"/>
      <c r="V957" s="5"/>
      <c r="W957" s="5"/>
      <c r="X957" s="5"/>
      <c r="Y957" s="5"/>
      <c r="Z957" s="5"/>
      <c r="AA957" s="5"/>
      <c r="AB957" s="5"/>
      <c r="AC957" s="5"/>
      <c r="AD957" s="5"/>
      <c r="AE957" s="5"/>
    </row>
    <row r="958" spans="1:31">
      <c r="A958" s="185"/>
      <c r="B958" s="5"/>
      <c r="C958" s="5"/>
      <c r="D958" s="5"/>
      <c r="E958" s="5"/>
      <c r="F958" s="5"/>
      <c r="G958" s="5"/>
      <c r="H958" s="5"/>
      <c r="I958" s="5"/>
      <c r="J958" s="5"/>
      <c r="K958" s="5"/>
      <c r="L958" s="699"/>
      <c r="M958" s="699"/>
      <c r="N958" s="5"/>
      <c r="O958" s="5"/>
      <c r="P958" s="699"/>
      <c r="Q958" s="699"/>
      <c r="R958" s="5"/>
      <c r="S958" s="5"/>
      <c r="T958" s="5"/>
      <c r="U958" s="5"/>
      <c r="V958" s="5"/>
      <c r="W958" s="5"/>
      <c r="X958" s="5"/>
      <c r="Y958" s="5"/>
      <c r="Z958" s="5"/>
      <c r="AA958" s="5"/>
      <c r="AB958" s="5"/>
      <c r="AC958" s="5"/>
      <c r="AD958" s="5"/>
      <c r="AE958" s="5"/>
    </row>
    <row r="959" spans="1:31">
      <c r="A959" s="185"/>
      <c r="B959" s="5"/>
      <c r="C959" s="5"/>
      <c r="D959" s="5"/>
      <c r="E959" s="5"/>
      <c r="F959" s="5"/>
      <c r="G959" s="5"/>
      <c r="H959" s="5"/>
      <c r="I959" s="5"/>
      <c r="J959" s="5"/>
      <c r="K959" s="5"/>
      <c r="L959" s="699"/>
      <c r="M959" s="699"/>
      <c r="N959" s="5"/>
      <c r="O959" s="5"/>
      <c r="P959" s="699"/>
      <c r="Q959" s="699"/>
      <c r="R959" s="5"/>
      <c r="S959" s="5"/>
      <c r="T959" s="5"/>
      <c r="U959" s="5"/>
      <c r="V959" s="5"/>
      <c r="W959" s="5"/>
      <c r="X959" s="5"/>
      <c r="Y959" s="5"/>
      <c r="Z959" s="5"/>
      <c r="AA959" s="5"/>
      <c r="AB959" s="5"/>
      <c r="AC959" s="5"/>
      <c r="AD959" s="5"/>
      <c r="AE959" s="5"/>
    </row>
    <row r="960" spans="1:31">
      <c r="A960" s="185"/>
      <c r="B960" s="5"/>
      <c r="C960" s="5"/>
      <c r="D960" s="5"/>
      <c r="E960" s="5"/>
      <c r="F960" s="5"/>
      <c r="G960" s="5"/>
      <c r="H960" s="5"/>
      <c r="I960" s="5"/>
      <c r="J960" s="5"/>
      <c r="K960" s="5"/>
      <c r="L960" s="699"/>
      <c r="M960" s="699"/>
      <c r="N960" s="5"/>
      <c r="O960" s="5"/>
      <c r="P960" s="699"/>
      <c r="Q960" s="699"/>
      <c r="R960" s="5"/>
      <c r="S960" s="5"/>
      <c r="T960" s="5"/>
      <c r="U960" s="5"/>
      <c r="V960" s="5"/>
      <c r="W960" s="5"/>
      <c r="X960" s="5"/>
      <c r="Y960" s="5"/>
      <c r="Z960" s="5"/>
      <c r="AA960" s="5"/>
      <c r="AB960" s="5"/>
      <c r="AC960" s="5"/>
      <c r="AD960" s="5"/>
      <c r="AE960" s="5"/>
    </row>
    <row r="961" spans="1:31">
      <c r="A961" s="185"/>
      <c r="B961" s="5"/>
      <c r="C961" s="5"/>
      <c r="D961" s="5"/>
      <c r="E961" s="5"/>
      <c r="F961" s="5"/>
      <c r="G961" s="5"/>
      <c r="H961" s="5"/>
      <c r="I961" s="5"/>
      <c r="J961" s="5"/>
      <c r="K961" s="5"/>
      <c r="L961" s="699"/>
      <c r="M961" s="699"/>
      <c r="N961" s="5"/>
      <c r="O961" s="5"/>
      <c r="P961" s="699"/>
      <c r="Q961" s="699"/>
      <c r="R961" s="5"/>
      <c r="S961" s="5"/>
      <c r="T961" s="5"/>
      <c r="U961" s="5"/>
      <c r="V961" s="5"/>
      <c r="W961" s="5"/>
      <c r="X961" s="5"/>
      <c r="Y961" s="5"/>
      <c r="Z961" s="5"/>
      <c r="AA961" s="5"/>
      <c r="AB961" s="5"/>
      <c r="AC961" s="5"/>
      <c r="AD961" s="5"/>
      <c r="AE961" s="5"/>
    </row>
    <row r="962" spans="1:31">
      <c r="A962" s="185"/>
      <c r="B962" s="5"/>
      <c r="C962" s="5"/>
      <c r="D962" s="5"/>
      <c r="E962" s="5"/>
      <c r="F962" s="5"/>
      <c r="G962" s="5"/>
      <c r="H962" s="5"/>
      <c r="I962" s="5"/>
      <c r="J962" s="5"/>
      <c r="K962" s="5"/>
      <c r="L962" s="699"/>
      <c r="M962" s="699"/>
      <c r="N962" s="5"/>
      <c r="O962" s="5"/>
      <c r="P962" s="699"/>
      <c r="Q962" s="699"/>
      <c r="R962" s="5"/>
      <c r="S962" s="5"/>
      <c r="T962" s="5"/>
      <c r="U962" s="5"/>
      <c r="V962" s="5"/>
      <c r="W962" s="5"/>
      <c r="X962" s="5"/>
      <c r="Y962" s="5"/>
      <c r="Z962" s="5"/>
      <c r="AA962" s="5"/>
      <c r="AB962" s="5"/>
      <c r="AC962" s="5"/>
      <c r="AD962" s="5"/>
      <c r="AE962" s="5"/>
    </row>
    <row r="963" spans="1:31">
      <c r="A963" s="185"/>
      <c r="B963" s="5"/>
      <c r="C963" s="5"/>
      <c r="D963" s="5"/>
      <c r="E963" s="5"/>
      <c r="F963" s="5"/>
      <c r="G963" s="5"/>
      <c r="H963" s="5"/>
      <c r="I963" s="5"/>
      <c r="J963" s="5"/>
      <c r="K963" s="5"/>
      <c r="L963" s="699"/>
      <c r="M963" s="699"/>
      <c r="N963" s="5"/>
      <c r="O963" s="5"/>
      <c r="P963" s="699"/>
      <c r="Q963" s="699"/>
      <c r="R963" s="5"/>
      <c r="S963" s="5"/>
      <c r="T963" s="5"/>
      <c r="U963" s="5"/>
      <c r="V963" s="5"/>
      <c r="W963" s="5"/>
      <c r="X963" s="5"/>
      <c r="Y963" s="5"/>
      <c r="Z963" s="5"/>
      <c r="AA963" s="5"/>
      <c r="AB963" s="5"/>
      <c r="AC963" s="5"/>
      <c r="AD963" s="5"/>
      <c r="AE963" s="5"/>
    </row>
    <row r="964" spans="1:31">
      <c r="A964" s="185"/>
      <c r="B964" s="5"/>
      <c r="C964" s="5"/>
      <c r="D964" s="5"/>
      <c r="E964" s="5"/>
      <c r="F964" s="5"/>
      <c r="G964" s="5"/>
      <c r="H964" s="5"/>
      <c r="I964" s="5"/>
      <c r="J964" s="5"/>
      <c r="K964" s="5"/>
      <c r="L964" s="699"/>
      <c r="M964" s="699"/>
      <c r="N964" s="5"/>
      <c r="O964" s="5"/>
      <c r="P964" s="699"/>
      <c r="Q964" s="699"/>
      <c r="R964" s="5"/>
      <c r="S964" s="5"/>
      <c r="T964" s="5"/>
      <c r="U964" s="5"/>
      <c r="V964" s="5"/>
      <c r="W964" s="5"/>
      <c r="X964" s="5"/>
      <c r="Y964" s="5"/>
      <c r="Z964" s="5"/>
      <c r="AA964" s="5"/>
      <c r="AB964" s="5"/>
      <c r="AC964" s="5"/>
      <c r="AD964" s="5"/>
      <c r="AE964" s="5"/>
    </row>
    <row r="965" spans="1:31">
      <c r="A965" s="185"/>
      <c r="B965" s="5"/>
      <c r="C965" s="5"/>
      <c r="D965" s="5"/>
      <c r="E965" s="5"/>
      <c r="F965" s="5"/>
      <c r="G965" s="5"/>
      <c r="H965" s="5"/>
      <c r="I965" s="5"/>
      <c r="J965" s="5"/>
      <c r="K965" s="5"/>
      <c r="L965" s="699"/>
      <c r="M965" s="699"/>
      <c r="N965" s="5"/>
      <c r="O965" s="5"/>
      <c r="P965" s="699"/>
      <c r="Q965" s="699"/>
      <c r="R965" s="5"/>
      <c r="S965" s="5"/>
      <c r="T965" s="5"/>
      <c r="U965" s="5"/>
      <c r="V965" s="5"/>
      <c r="W965" s="5"/>
      <c r="X965" s="5"/>
      <c r="Y965" s="5"/>
      <c r="Z965" s="5"/>
      <c r="AA965" s="5"/>
      <c r="AB965" s="5"/>
      <c r="AC965" s="5"/>
      <c r="AD965" s="5"/>
      <c r="AE965" s="5"/>
    </row>
    <row r="966" spans="1:31">
      <c r="A966" s="185"/>
      <c r="B966" s="5"/>
      <c r="C966" s="5"/>
      <c r="D966" s="5"/>
      <c r="E966" s="5"/>
      <c r="F966" s="5"/>
      <c r="G966" s="5"/>
      <c r="H966" s="5"/>
      <c r="I966" s="5"/>
      <c r="J966" s="5"/>
      <c r="K966" s="5"/>
      <c r="L966" s="699"/>
      <c r="M966" s="699"/>
      <c r="N966" s="5"/>
      <c r="O966" s="5"/>
      <c r="P966" s="699"/>
      <c r="Q966" s="699"/>
      <c r="R966" s="5"/>
      <c r="S966" s="5"/>
      <c r="T966" s="5"/>
      <c r="U966" s="5"/>
      <c r="V966" s="5"/>
      <c r="W966" s="5"/>
      <c r="X966" s="5"/>
      <c r="Y966" s="5"/>
      <c r="Z966" s="5"/>
      <c r="AA966" s="5"/>
      <c r="AB966" s="5"/>
      <c r="AC966" s="5"/>
      <c r="AD966" s="5"/>
      <c r="AE966" s="5"/>
    </row>
    <row r="967" spans="1:31">
      <c r="A967" s="185"/>
      <c r="B967" s="5"/>
      <c r="C967" s="5"/>
      <c r="D967" s="5"/>
      <c r="E967" s="5"/>
      <c r="F967" s="5"/>
      <c r="G967" s="5"/>
      <c r="H967" s="5"/>
      <c r="I967" s="5"/>
      <c r="J967" s="5"/>
      <c r="K967" s="5"/>
      <c r="L967" s="699"/>
      <c r="M967" s="699"/>
      <c r="N967" s="5"/>
      <c r="O967" s="5"/>
      <c r="P967" s="699"/>
      <c r="Q967" s="699"/>
      <c r="R967" s="5"/>
      <c r="S967" s="5"/>
      <c r="T967" s="5"/>
      <c r="U967" s="5"/>
      <c r="V967" s="5"/>
      <c r="W967" s="5"/>
      <c r="X967" s="5"/>
      <c r="Y967" s="5"/>
      <c r="Z967" s="5"/>
      <c r="AA967" s="5"/>
      <c r="AB967" s="5"/>
      <c r="AC967" s="5"/>
      <c r="AD967" s="5"/>
      <c r="AE967" s="5"/>
    </row>
    <row r="968" spans="1:31">
      <c r="A968" s="185"/>
      <c r="B968" s="5"/>
      <c r="C968" s="5"/>
      <c r="D968" s="5"/>
      <c r="E968" s="5"/>
      <c r="F968" s="5"/>
      <c r="G968" s="5"/>
      <c r="H968" s="5"/>
      <c r="I968" s="5"/>
      <c r="J968" s="5"/>
      <c r="K968" s="5"/>
      <c r="L968" s="699"/>
      <c r="M968" s="699"/>
      <c r="N968" s="5"/>
      <c r="O968" s="5"/>
      <c r="P968" s="699"/>
      <c r="Q968" s="699"/>
      <c r="R968" s="5"/>
      <c r="S968" s="5"/>
      <c r="T968" s="5"/>
      <c r="U968" s="5"/>
      <c r="V968" s="5"/>
      <c r="W968" s="5"/>
      <c r="X968" s="5"/>
      <c r="Y968" s="5"/>
      <c r="Z968" s="5"/>
      <c r="AA968" s="5"/>
      <c r="AB968" s="5"/>
      <c r="AC968" s="5"/>
      <c r="AD968" s="5"/>
      <c r="AE968" s="5"/>
    </row>
    <row r="969" spans="1:31">
      <c r="A969" s="185"/>
      <c r="B969" s="5"/>
      <c r="C969" s="5"/>
      <c r="D969" s="5"/>
      <c r="E969" s="5"/>
      <c r="F969" s="5"/>
      <c r="G969" s="5"/>
      <c r="H969" s="5"/>
      <c r="I969" s="5"/>
      <c r="J969" s="5"/>
      <c r="K969" s="5"/>
      <c r="L969" s="699"/>
      <c r="M969" s="699"/>
      <c r="N969" s="5"/>
      <c r="O969" s="5"/>
      <c r="P969" s="699"/>
      <c r="Q969" s="699"/>
      <c r="R969" s="5"/>
      <c r="S969" s="5"/>
      <c r="T969" s="5"/>
      <c r="U969" s="5"/>
      <c r="V969" s="5"/>
      <c r="W969" s="5"/>
      <c r="X969" s="5"/>
      <c r="Y969" s="5"/>
      <c r="Z969" s="5"/>
      <c r="AA969" s="5"/>
      <c r="AB969" s="5"/>
      <c r="AC969" s="5"/>
      <c r="AD969" s="5"/>
      <c r="AE969" s="5"/>
    </row>
    <row r="970" spans="1:31">
      <c r="A970" s="185"/>
      <c r="B970" s="5"/>
      <c r="C970" s="5"/>
      <c r="D970" s="5"/>
      <c r="E970" s="5"/>
      <c r="F970" s="5"/>
      <c r="G970" s="5"/>
      <c r="H970" s="5"/>
      <c r="I970" s="5"/>
      <c r="J970" s="5"/>
      <c r="K970" s="5"/>
      <c r="L970" s="699"/>
      <c r="M970" s="699"/>
      <c r="N970" s="5"/>
      <c r="O970" s="5"/>
      <c r="P970" s="699"/>
      <c r="Q970" s="699"/>
      <c r="R970" s="5"/>
      <c r="S970" s="5"/>
      <c r="T970" s="5"/>
      <c r="U970" s="5"/>
      <c r="V970" s="5"/>
      <c r="W970" s="5"/>
      <c r="X970" s="5"/>
      <c r="Y970" s="5"/>
      <c r="Z970" s="5"/>
      <c r="AA970" s="5"/>
      <c r="AB970" s="5"/>
      <c r="AC970" s="5"/>
      <c r="AD970" s="5"/>
      <c r="AE970" s="5"/>
    </row>
    <row r="971" spans="1:31">
      <c r="A971" s="185"/>
      <c r="B971" s="5"/>
      <c r="C971" s="5"/>
      <c r="D971" s="5"/>
      <c r="E971" s="5"/>
      <c r="F971" s="5"/>
      <c r="G971" s="5"/>
      <c r="H971" s="5"/>
      <c r="I971" s="5"/>
      <c r="J971" s="5"/>
      <c r="K971" s="5"/>
      <c r="L971" s="699"/>
      <c r="M971" s="699"/>
      <c r="N971" s="5"/>
      <c r="O971" s="5"/>
      <c r="P971" s="699"/>
      <c r="Q971" s="699"/>
      <c r="R971" s="5"/>
      <c r="S971" s="5"/>
      <c r="T971" s="5"/>
      <c r="U971" s="5"/>
      <c r="V971" s="5"/>
      <c r="W971" s="5"/>
      <c r="X971" s="5"/>
      <c r="Y971" s="5"/>
      <c r="Z971" s="5"/>
      <c r="AA971" s="5"/>
      <c r="AB971" s="5"/>
      <c r="AC971" s="5"/>
      <c r="AD971" s="5"/>
      <c r="AE971" s="5"/>
    </row>
    <row r="972" spans="1:31">
      <c r="A972" s="185"/>
      <c r="B972" s="5"/>
      <c r="C972" s="5"/>
      <c r="D972" s="5"/>
      <c r="E972" s="5"/>
      <c r="F972" s="5"/>
      <c r="G972" s="5"/>
      <c r="H972" s="5"/>
      <c r="I972" s="5"/>
      <c r="J972" s="5"/>
      <c r="K972" s="5"/>
      <c r="L972" s="699"/>
      <c r="M972" s="699"/>
      <c r="N972" s="5"/>
      <c r="O972" s="5"/>
      <c r="P972" s="699"/>
      <c r="Q972" s="699"/>
      <c r="R972" s="5"/>
      <c r="S972" s="5"/>
      <c r="T972" s="5"/>
      <c r="U972" s="5"/>
      <c r="V972" s="5"/>
      <c r="W972" s="5"/>
      <c r="X972" s="5"/>
      <c r="Y972" s="5"/>
      <c r="Z972" s="5"/>
      <c r="AA972" s="5"/>
      <c r="AB972" s="5"/>
      <c r="AC972" s="5"/>
      <c r="AD972" s="5"/>
      <c r="AE972" s="5"/>
    </row>
    <row r="973" spans="1:31">
      <c r="A973" s="185"/>
      <c r="B973" s="5"/>
      <c r="C973" s="5"/>
      <c r="D973" s="5"/>
      <c r="E973" s="5"/>
      <c r="F973" s="5"/>
      <c r="G973" s="5"/>
      <c r="H973" s="5"/>
      <c r="I973" s="5"/>
      <c r="J973" s="5"/>
      <c r="K973" s="5"/>
      <c r="L973" s="699"/>
      <c r="M973" s="699"/>
      <c r="N973" s="5"/>
      <c r="O973" s="5"/>
      <c r="P973" s="699"/>
      <c r="Q973" s="699"/>
      <c r="R973" s="5"/>
      <c r="S973" s="5"/>
      <c r="T973" s="5"/>
      <c r="U973" s="5"/>
      <c r="V973" s="5"/>
      <c r="W973" s="5"/>
      <c r="X973" s="5"/>
      <c r="Y973" s="5"/>
      <c r="Z973" s="5"/>
      <c r="AA973" s="5"/>
      <c r="AB973" s="5"/>
      <c r="AC973" s="5"/>
      <c r="AD973" s="5"/>
      <c r="AE973" s="5"/>
    </row>
    <row r="974" spans="1:31">
      <c r="A974" s="185"/>
      <c r="B974" s="5"/>
      <c r="C974" s="5"/>
      <c r="D974" s="5"/>
      <c r="E974" s="5"/>
      <c r="F974" s="5"/>
      <c r="G974" s="5"/>
      <c r="H974" s="5"/>
      <c r="I974" s="5"/>
      <c r="J974" s="5"/>
      <c r="K974" s="5"/>
      <c r="L974" s="699"/>
      <c r="M974" s="699"/>
      <c r="N974" s="5"/>
      <c r="O974" s="5"/>
      <c r="P974" s="699"/>
      <c r="Q974" s="699"/>
      <c r="R974" s="5"/>
      <c r="S974" s="5"/>
      <c r="T974" s="5"/>
      <c r="U974" s="5"/>
      <c r="V974" s="5"/>
      <c r="W974" s="5"/>
      <c r="X974" s="5"/>
      <c r="Y974" s="5"/>
      <c r="Z974" s="5"/>
      <c r="AA974" s="5"/>
      <c r="AB974" s="5"/>
      <c r="AC974" s="5"/>
      <c r="AD974" s="5"/>
      <c r="AE974" s="5"/>
    </row>
    <row r="975" spans="1:31">
      <c r="A975" s="185"/>
      <c r="B975" s="5"/>
      <c r="C975" s="5"/>
      <c r="D975" s="5"/>
      <c r="E975" s="5"/>
      <c r="F975" s="5"/>
      <c r="G975" s="5"/>
      <c r="H975" s="5"/>
      <c r="I975" s="5"/>
      <c r="J975" s="5"/>
      <c r="K975" s="5"/>
      <c r="L975" s="699"/>
      <c r="M975" s="699"/>
      <c r="N975" s="5"/>
      <c r="O975" s="5"/>
      <c r="P975" s="699"/>
      <c r="Q975" s="699"/>
      <c r="R975" s="5"/>
      <c r="S975" s="5"/>
      <c r="T975" s="5"/>
      <c r="U975" s="5"/>
      <c r="V975" s="5"/>
      <c r="W975" s="5"/>
      <c r="X975" s="5"/>
      <c r="Y975" s="5"/>
      <c r="Z975" s="5"/>
      <c r="AA975" s="5"/>
      <c r="AB975" s="5"/>
      <c r="AC975" s="5"/>
      <c r="AD975" s="5"/>
      <c r="AE975" s="5"/>
    </row>
    <row r="976" spans="1:31">
      <c r="A976" s="185"/>
      <c r="B976" s="5"/>
      <c r="C976" s="5"/>
      <c r="D976" s="5"/>
      <c r="E976" s="5"/>
      <c r="F976" s="5"/>
      <c r="G976" s="5"/>
      <c r="H976" s="5"/>
      <c r="I976" s="5"/>
      <c r="J976" s="5"/>
      <c r="K976" s="5"/>
      <c r="L976" s="699"/>
      <c r="M976" s="699"/>
      <c r="N976" s="5"/>
      <c r="O976" s="5"/>
      <c r="P976" s="699"/>
      <c r="Q976" s="699"/>
      <c r="R976" s="5"/>
      <c r="S976" s="5"/>
      <c r="T976" s="5"/>
      <c r="U976" s="5"/>
      <c r="V976" s="5"/>
      <c r="W976" s="5"/>
      <c r="X976" s="5"/>
      <c r="Y976" s="5"/>
      <c r="Z976" s="5"/>
      <c r="AA976" s="5"/>
      <c r="AB976" s="5"/>
      <c r="AC976" s="5"/>
      <c r="AD976" s="5"/>
      <c r="AE976" s="5"/>
    </row>
    <row r="977" spans="1:31">
      <c r="A977" s="185"/>
      <c r="B977" s="5"/>
      <c r="C977" s="5"/>
      <c r="D977" s="5"/>
      <c r="E977" s="5"/>
      <c r="F977" s="5"/>
      <c r="G977" s="5"/>
      <c r="H977" s="5"/>
      <c r="I977" s="5"/>
      <c r="J977" s="5"/>
      <c r="K977" s="5"/>
      <c r="L977" s="699"/>
      <c r="M977" s="699"/>
      <c r="N977" s="5"/>
      <c r="O977" s="5"/>
      <c r="P977" s="699"/>
      <c r="Q977" s="699"/>
      <c r="R977" s="5"/>
      <c r="S977" s="5"/>
      <c r="T977" s="5"/>
      <c r="U977" s="5"/>
      <c r="V977" s="5"/>
      <c r="W977" s="5"/>
      <c r="X977" s="5"/>
      <c r="Y977" s="5"/>
      <c r="Z977" s="5"/>
      <c r="AA977" s="5"/>
      <c r="AB977" s="5"/>
      <c r="AC977" s="5"/>
      <c r="AD977" s="5"/>
      <c r="AE977" s="5"/>
    </row>
    <row r="978" spans="1:31">
      <c r="A978" s="185"/>
      <c r="B978" s="5"/>
      <c r="C978" s="5"/>
      <c r="D978" s="5"/>
      <c r="E978" s="5"/>
      <c r="F978" s="5"/>
      <c r="G978" s="5"/>
      <c r="H978" s="5"/>
      <c r="I978" s="5"/>
      <c r="J978" s="5"/>
      <c r="K978" s="5"/>
      <c r="L978" s="699"/>
      <c r="M978" s="699"/>
      <c r="N978" s="5"/>
      <c r="O978" s="5"/>
      <c r="P978" s="699"/>
      <c r="Q978" s="699"/>
      <c r="R978" s="5"/>
      <c r="S978" s="5"/>
      <c r="T978" s="5"/>
      <c r="U978" s="5"/>
      <c r="V978" s="5"/>
      <c r="W978" s="5"/>
      <c r="X978" s="5"/>
      <c r="Y978" s="5"/>
      <c r="Z978" s="5"/>
      <c r="AA978" s="5"/>
      <c r="AB978" s="5"/>
      <c r="AC978" s="5"/>
      <c r="AD978" s="5"/>
      <c r="AE978" s="5"/>
    </row>
    <row r="979" spans="1:31">
      <c r="A979" s="185"/>
      <c r="B979" s="5"/>
      <c r="C979" s="5"/>
      <c r="D979" s="5"/>
      <c r="E979" s="5"/>
      <c r="F979" s="5"/>
      <c r="G979" s="5"/>
      <c r="H979" s="5"/>
      <c r="I979" s="5"/>
      <c r="J979" s="5"/>
      <c r="K979" s="5"/>
      <c r="L979" s="699"/>
      <c r="M979" s="699"/>
      <c r="N979" s="5"/>
      <c r="O979" s="5"/>
      <c r="P979" s="699"/>
      <c r="Q979" s="699"/>
      <c r="R979" s="5"/>
      <c r="S979" s="5"/>
      <c r="T979" s="5"/>
      <c r="U979" s="5"/>
      <c r="V979" s="5"/>
      <c r="W979" s="5"/>
      <c r="X979" s="5"/>
      <c r="Y979" s="5"/>
      <c r="Z979" s="5"/>
      <c r="AA979" s="5"/>
      <c r="AB979" s="5"/>
      <c r="AC979" s="5"/>
      <c r="AD979" s="5"/>
      <c r="AE979" s="5"/>
    </row>
    <row r="980" spans="1:31">
      <c r="A980" s="185"/>
      <c r="B980" s="5"/>
      <c r="C980" s="5"/>
      <c r="D980" s="5"/>
      <c r="E980" s="5"/>
      <c r="F980" s="5"/>
      <c r="G980" s="5"/>
      <c r="H980" s="5"/>
      <c r="I980" s="5"/>
      <c r="J980" s="5"/>
      <c r="K980" s="5"/>
      <c r="L980" s="699"/>
      <c r="M980" s="699"/>
      <c r="N980" s="5"/>
      <c r="O980" s="5"/>
      <c r="P980" s="699"/>
      <c r="Q980" s="699"/>
      <c r="R980" s="5"/>
      <c r="S980" s="5"/>
      <c r="T980" s="5"/>
      <c r="U980" s="5"/>
      <c r="V980" s="5"/>
      <c r="W980" s="5"/>
      <c r="X980" s="5"/>
      <c r="Y980" s="5"/>
      <c r="Z980" s="5"/>
      <c r="AA980" s="5"/>
      <c r="AB980" s="5"/>
      <c r="AC980" s="5"/>
      <c r="AD980" s="5"/>
      <c r="AE980" s="5"/>
    </row>
    <row r="981" spans="1:31">
      <c r="A981" s="185"/>
      <c r="B981" s="5"/>
      <c r="C981" s="5"/>
      <c r="D981" s="5"/>
      <c r="E981" s="5"/>
      <c r="F981" s="5"/>
      <c r="G981" s="5"/>
      <c r="H981" s="5"/>
      <c r="I981" s="5"/>
      <c r="J981" s="5"/>
      <c r="K981" s="5"/>
      <c r="L981" s="699"/>
      <c r="M981" s="699"/>
      <c r="N981" s="5"/>
      <c r="O981" s="5"/>
      <c r="P981" s="699"/>
      <c r="Q981" s="699"/>
      <c r="R981" s="5"/>
      <c r="S981" s="5"/>
      <c r="T981" s="5"/>
      <c r="U981" s="5"/>
      <c r="V981" s="5"/>
      <c r="W981" s="5"/>
      <c r="X981" s="5"/>
      <c r="Y981" s="5"/>
      <c r="Z981" s="5"/>
      <c r="AA981" s="5"/>
      <c r="AB981" s="5"/>
      <c r="AC981" s="5"/>
      <c r="AD981" s="5"/>
      <c r="AE981" s="5"/>
    </row>
    <row r="982" spans="1:31">
      <c r="A982" s="185"/>
      <c r="B982" s="5"/>
      <c r="C982" s="5"/>
      <c r="D982" s="5"/>
      <c r="E982" s="5"/>
      <c r="F982" s="5"/>
      <c r="G982" s="5"/>
      <c r="H982" s="5"/>
      <c r="I982" s="5"/>
      <c r="J982" s="5"/>
      <c r="K982" s="5"/>
      <c r="L982" s="699"/>
      <c r="M982" s="699"/>
      <c r="N982" s="5"/>
      <c r="O982" s="5"/>
      <c r="P982" s="699"/>
      <c r="Q982" s="699"/>
      <c r="R982" s="5"/>
      <c r="S982" s="5"/>
      <c r="T982" s="5"/>
      <c r="U982" s="5"/>
      <c r="V982" s="5"/>
      <c r="W982" s="5"/>
      <c r="X982" s="5"/>
      <c r="Y982" s="5"/>
      <c r="Z982" s="5"/>
      <c r="AA982" s="5"/>
      <c r="AB982" s="5"/>
      <c r="AC982" s="5"/>
      <c r="AD982" s="5"/>
      <c r="AE982" s="5"/>
    </row>
    <row r="983" spans="1:31">
      <c r="A983" s="185"/>
      <c r="B983" s="5"/>
      <c r="C983" s="5"/>
      <c r="D983" s="5"/>
      <c r="E983" s="5"/>
      <c r="F983" s="5"/>
      <c r="G983" s="5"/>
      <c r="H983" s="5"/>
      <c r="I983" s="5"/>
      <c r="J983" s="5"/>
      <c r="K983" s="5"/>
      <c r="L983" s="699"/>
      <c r="M983" s="699"/>
      <c r="N983" s="5"/>
      <c r="O983" s="5"/>
      <c r="P983" s="699"/>
      <c r="Q983" s="699"/>
      <c r="R983" s="5"/>
      <c r="S983" s="5"/>
      <c r="T983" s="5"/>
      <c r="U983" s="5"/>
      <c r="V983" s="5"/>
      <c r="W983" s="5"/>
      <c r="X983" s="5"/>
      <c r="Y983" s="5"/>
      <c r="Z983" s="5"/>
      <c r="AA983" s="5"/>
      <c r="AB983" s="5"/>
      <c r="AC983" s="5"/>
      <c r="AD983" s="5"/>
      <c r="AE983" s="5"/>
    </row>
    <row r="984" spans="1:31">
      <c r="A984" s="185"/>
      <c r="B984" s="5"/>
      <c r="C984" s="5"/>
      <c r="D984" s="5"/>
      <c r="E984" s="5"/>
      <c r="F984" s="5"/>
      <c r="G984" s="5"/>
      <c r="H984" s="5"/>
      <c r="I984" s="5"/>
      <c r="J984" s="5"/>
      <c r="K984" s="5"/>
      <c r="L984" s="699"/>
      <c r="M984" s="699"/>
      <c r="N984" s="5"/>
      <c r="O984" s="5"/>
      <c r="P984" s="699"/>
      <c r="Q984" s="699"/>
      <c r="R984" s="5"/>
      <c r="S984" s="5"/>
      <c r="T984" s="5"/>
      <c r="U984" s="5"/>
      <c r="V984" s="5"/>
      <c r="W984" s="5"/>
      <c r="X984" s="5"/>
      <c r="Y984" s="5"/>
      <c r="Z984" s="5"/>
      <c r="AA984" s="5"/>
      <c r="AB984" s="5"/>
      <c r="AC984" s="5"/>
      <c r="AD984" s="5"/>
      <c r="AE984" s="5"/>
    </row>
    <row r="985" spans="1:31">
      <c r="A985" s="185"/>
      <c r="B985" s="5"/>
      <c r="C985" s="5"/>
      <c r="D985" s="5"/>
      <c r="E985" s="5"/>
      <c r="F985" s="5"/>
      <c r="G985" s="5"/>
      <c r="H985" s="5"/>
      <c r="I985" s="5"/>
      <c r="J985" s="5"/>
      <c r="K985" s="5"/>
      <c r="L985" s="699"/>
      <c r="M985" s="699"/>
      <c r="N985" s="5"/>
      <c r="O985" s="5"/>
      <c r="P985" s="699"/>
      <c r="Q985" s="699"/>
      <c r="R985" s="5"/>
      <c r="S985" s="5"/>
      <c r="T985" s="5"/>
      <c r="U985" s="5"/>
      <c r="V985" s="5"/>
      <c r="W985" s="5"/>
      <c r="X985" s="5"/>
      <c r="Y985" s="5"/>
      <c r="Z985" s="5"/>
      <c r="AA985" s="5"/>
      <c r="AB985" s="5"/>
      <c r="AC985" s="5"/>
      <c r="AD985" s="5"/>
      <c r="AE985" s="5"/>
    </row>
    <row r="986" spans="1:31">
      <c r="A986" s="185"/>
      <c r="B986" s="5"/>
      <c r="C986" s="5"/>
      <c r="D986" s="5"/>
      <c r="E986" s="5"/>
      <c r="F986" s="5"/>
      <c r="G986" s="5"/>
      <c r="H986" s="5"/>
      <c r="I986" s="5"/>
      <c r="J986" s="5"/>
      <c r="K986" s="5"/>
      <c r="L986" s="699"/>
      <c r="M986" s="699"/>
      <c r="N986" s="5"/>
      <c r="O986" s="5"/>
      <c r="P986" s="699"/>
      <c r="Q986" s="699"/>
      <c r="R986" s="5"/>
      <c r="S986" s="5"/>
      <c r="T986" s="5"/>
      <c r="U986" s="5"/>
      <c r="V986" s="5"/>
      <c r="W986" s="5"/>
      <c r="X986" s="5"/>
      <c r="Y986" s="5"/>
      <c r="Z986" s="5"/>
      <c r="AA986" s="5"/>
      <c r="AB986" s="5"/>
      <c r="AC986" s="5"/>
      <c r="AD986" s="5"/>
      <c r="AE986" s="5"/>
    </row>
    <row r="987" spans="1:31">
      <c r="A987" s="185"/>
      <c r="B987" s="5"/>
      <c r="C987" s="5"/>
      <c r="D987" s="5"/>
      <c r="E987" s="5"/>
      <c r="F987" s="5"/>
      <c r="G987" s="5"/>
      <c r="H987" s="5"/>
      <c r="I987" s="5"/>
      <c r="J987" s="5"/>
      <c r="K987" s="5"/>
      <c r="L987" s="699"/>
      <c r="M987" s="699"/>
      <c r="N987" s="5"/>
      <c r="O987" s="5"/>
      <c r="P987" s="699"/>
      <c r="Q987" s="699"/>
      <c r="R987" s="5"/>
      <c r="S987" s="5"/>
      <c r="T987" s="5"/>
      <c r="U987" s="5"/>
      <c r="V987" s="5"/>
      <c r="W987" s="5"/>
      <c r="X987" s="5"/>
      <c r="Y987" s="5"/>
      <c r="Z987" s="5"/>
      <c r="AA987" s="5"/>
      <c r="AB987" s="5"/>
      <c r="AC987" s="5"/>
      <c r="AD987" s="5"/>
      <c r="AE987" s="5"/>
    </row>
    <row r="988" spans="1:31">
      <c r="A988" s="185"/>
      <c r="B988" s="5"/>
      <c r="C988" s="5"/>
      <c r="D988" s="5"/>
      <c r="E988" s="5"/>
      <c r="F988" s="5"/>
      <c r="G988" s="5"/>
      <c r="H988" s="5"/>
      <c r="I988" s="5"/>
      <c r="J988" s="5"/>
      <c r="K988" s="5"/>
      <c r="L988" s="699"/>
      <c r="M988" s="699"/>
      <c r="N988" s="5"/>
      <c r="O988" s="5"/>
      <c r="P988" s="699"/>
      <c r="Q988" s="699"/>
      <c r="R988" s="5"/>
      <c r="S988" s="5"/>
      <c r="T988" s="5"/>
      <c r="U988" s="5"/>
      <c r="V988" s="5"/>
      <c r="W988" s="5"/>
      <c r="X988" s="5"/>
      <c r="Y988" s="5"/>
      <c r="Z988" s="5"/>
      <c r="AA988" s="5"/>
      <c r="AB988" s="5"/>
      <c r="AC988" s="5"/>
      <c r="AD988" s="5"/>
      <c r="AE988" s="5"/>
    </row>
    <row r="989" spans="1:31">
      <c r="A989" s="185"/>
      <c r="B989" s="5"/>
      <c r="C989" s="5"/>
      <c r="D989" s="5"/>
      <c r="E989" s="5"/>
      <c r="F989" s="5"/>
      <c r="G989" s="5"/>
      <c r="H989" s="5"/>
      <c r="I989" s="5"/>
      <c r="J989" s="5"/>
      <c r="K989" s="5"/>
      <c r="L989" s="699"/>
      <c r="M989" s="699"/>
      <c r="N989" s="5"/>
      <c r="O989" s="5"/>
      <c r="P989" s="699"/>
      <c r="Q989" s="699"/>
      <c r="R989" s="5"/>
      <c r="S989" s="5"/>
      <c r="T989" s="5"/>
      <c r="U989" s="5"/>
      <c r="V989" s="5"/>
      <c r="W989" s="5"/>
      <c r="X989" s="5"/>
      <c r="Y989" s="5"/>
      <c r="Z989" s="5"/>
      <c r="AA989" s="5"/>
      <c r="AB989" s="5"/>
      <c r="AC989" s="5"/>
      <c r="AD989" s="5"/>
      <c r="AE989" s="5"/>
    </row>
    <row r="990" spans="1:31">
      <c r="A990" s="185"/>
      <c r="B990" s="5"/>
      <c r="C990" s="5"/>
      <c r="D990" s="5"/>
      <c r="E990" s="5"/>
      <c r="F990" s="5"/>
      <c r="G990" s="5"/>
      <c r="H990" s="5"/>
      <c r="I990" s="5"/>
      <c r="J990" s="5"/>
      <c r="K990" s="5"/>
      <c r="L990" s="699"/>
      <c r="M990" s="699"/>
      <c r="N990" s="5"/>
      <c r="O990" s="5"/>
      <c r="P990" s="699"/>
      <c r="Q990" s="699"/>
      <c r="R990" s="5"/>
      <c r="S990" s="5"/>
      <c r="T990" s="5"/>
      <c r="U990" s="5"/>
      <c r="V990" s="5"/>
      <c r="W990" s="5"/>
      <c r="X990" s="5"/>
      <c r="Y990" s="5"/>
      <c r="Z990" s="5"/>
      <c r="AA990" s="5"/>
      <c r="AB990" s="5"/>
      <c r="AC990" s="5"/>
      <c r="AD990" s="5"/>
      <c r="AE990" s="5"/>
    </row>
    <row r="991" spans="1:31">
      <c r="A991" s="185"/>
      <c r="B991" s="5"/>
      <c r="C991" s="5"/>
      <c r="D991" s="5"/>
      <c r="E991" s="5"/>
      <c r="F991" s="5"/>
      <c r="G991" s="5"/>
      <c r="H991" s="5"/>
      <c r="I991" s="5"/>
      <c r="J991" s="5"/>
      <c r="K991" s="5"/>
      <c r="L991" s="699"/>
      <c r="M991" s="699"/>
      <c r="N991" s="5"/>
      <c r="O991" s="5"/>
      <c r="P991" s="699"/>
      <c r="Q991" s="699"/>
      <c r="R991" s="5"/>
      <c r="S991" s="5"/>
      <c r="T991" s="5"/>
      <c r="U991" s="5"/>
      <c r="V991" s="5"/>
      <c r="W991" s="5"/>
      <c r="X991" s="5"/>
      <c r="Y991" s="5"/>
      <c r="Z991" s="5"/>
      <c r="AA991" s="5"/>
      <c r="AB991" s="5"/>
      <c r="AC991" s="5"/>
      <c r="AD991" s="5"/>
      <c r="AE991" s="5"/>
    </row>
    <row r="992" spans="1:31">
      <c r="A992" s="185"/>
      <c r="B992" s="5"/>
      <c r="C992" s="5"/>
      <c r="D992" s="5"/>
      <c r="E992" s="5"/>
      <c r="F992" s="5"/>
      <c r="G992" s="5"/>
      <c r="H992" s="5"/>
      <c r="I992" s="5"/>
      <c r="J992" s="5"/>
      <c r="K992" s="5"/>
      <c r="L992" s="699"/>
      <c r="M992" s="699"/>
      <c r="N992" s="5"/>
      <c r="O992" s="5"/>
      <c r="P992" s="699"/>
      <c r="Q992" s="699"/>
      <c r="R992" s="5"/>
      <c r="S992" s="5"/>
      <c r="T992" s="5"/>
      <c r="U992" s="5"/>
      <c r="V992" s="5"/>
      <c r="W992" s="5"/>
      <c r="X992" s="5"/>
      <c r="Y992" s="5"/>
      <c r="Z992" s="5"/>
      <c r="AA992" s="5"/>
      <c r="AB992" s="5"/>
      <c r="AC992" s="5"/>
      <c r="AD992" s="5"/>
      <c r="AE992" s="5"/>
    </row>
    <row r="993" spans="1:31">
      <c r="A993" s="185"/>
      <c r="B993" s="5"/>
      <c r="C993" s="5"/>
      <c r="D993" s="5"/>
      <c r="E993" s="5"/>
      <c r="F993" s="5"/>
      <c r="G993" s="5"/>
      <c r="H993" s="5"/>
      <c r="I993" s="5"/>
      <c r="J993" s="5"/>
      <c r="K993" s="5"/>
      <c r="L993" s="699"/>
      <c r="M993" s="699"/>
      <c r="N993" s="5"/>
      <c r="O993" s="5"/>
      <c r="P993" s="699"/>
      <c r="Q993" s="699"/>
      <c r="R993" s="5"/>
      <c r="S993" s="5"/>
      <c r="T993" s="5"/>
      <c r="U993" s="5"/>
      <c r="V993" s="5"/>
      <c r="W993" s="5"/>
      <c r="X993" s="5"/>
      <c r="Y993" s="5"/>
      <c r="Z993" s="5"/>
      <c r="AA993" s="5"/>
      <c r="AB993" s="5"/>
      <c r="AC993" s="5"/>
      <c r="AD993" s="5"/>
      <c r="AE993" s="5"/>
    </row>
    <row r="994" spans="1:31">
      <c r="A994" s="185"/>
      <c r="B994" s="5"/>
      <c r="C994" s="5"/>
      <c r="D994" s="5"/>
      <c r="E994" s="5"/>
      <c r="F994" s="5"/>
      <c r="G994" s="5"/>
      <c r="H994" s="5"/>
      <c r="I994" s="5"/>
      <c r="J994" s="5"/>
      <c r="K994" s="5"/>
      <c r="L994" s="699"/>
      <c r="M994" s="699"/>
      <c r="N994" s="5"/>
      <c r="O994" s="5"/>
      <c r="P994" s="699"/>
      <c r="Q994" s="699"/>
      <c r="R994" s="5"/>
      <c r="S994" s="5"/>
      <c r="T994" s="5"/>
      <c r="U994" s="5"/>
      <c r="V994" s="5"/>
      <c r="W994" s="5"/>
      <c r="X994" s="5"/>
      <c r="Y994" s="5"/>
      <c r="Z994" s="5"/>
      <c r="AA994" s="5"/>
      <c r="AB994" s="5"/>
      <c r="AC994" s="5"/>
      <c r="AD994" s="5"/>
      <c r="AE994" s="5"/>
    </row>
    <row r="995" spans="1:31">
      <c r="A995" s="185"/>
      <c r="B995" s="5"/>
      <c r="C995" s="5"/>
      <c r="D995" s="5"/>
      <c r="E995" s="5"/>
      <c r="F995" s="5"/>
      <c r="G995" s="5"/>
      <c r="H995" s="5"/>
      <c r="I995" s="5"/>
      <c r="J995" s="5"/>
      <c r="K995" s="5"/>
      <c r="L995" s="699"/>
      <c r="M995" s="699"/>
      <c r="N995" s="5"/>
      <c r="O995" s="5"/>
      <c r="P995" s="699"/>
      <c r="Q995" s="699"/>
      <c r="R995" s="5"/>
      <c r="S995" s="5"/>
      <c r="T995" s="5"/>
      <c r="U995" s="5"/>
      <c r="V995" s="5"/>
      <c r="W995" s="5"/>
      <c r="X995" s="5"/>
      <c r="Y995" s="5"/>
      <c r="Z995" s="5"/>
      <c r="AA995" s="5"/>
      <c r="AB995" s="5"/>
      <c r="AC995" s="5"/>
      <c r="AD995" s="5"/>
      <c r="AE995" s="5"/>
    </row>
    <row r="996" spans="1:31">
      <c r="A996" s="185"/>
      <c r="B996" s="5"/>
      <c r="C996" s="5"/>
      <c r="D996" s="5"/>
      <c r="E996" s="5"/>
      <c r="F996" s="5"/>
      <c r="G996" s="5"/>
      <c r="H996" s="5"/>
      <c r="I996" s="5"/>
      <c r="J996" s="5"/>
      <c r="K996" s="5"/>
      <c r="L996" s="699"/>
      <c r="M996" s="699"/>
      <c r="N996" s="5"/>
      <c r="O996" s="5"/>
      <c r="P996" s="699"/>
      <c r="Q996" s="699"/>
      <c r="R996" s="5"/>
      <c r="S996" s="5"/>
      <c r="T996" s="5"/>
      <c r="U996" s="5"/>
      <c r="V996" s="5"/>
      <c r="W996" s="5"/>
      <c r="X996" s="5"/>
      <c r="Y996" s="5"/>
      <c r="Z996" s="5"/>
      <c r="AA996" s="5"/>
      <c r="AB996" s="5"/>
      <c r="AC996" s="5"/>
      <c r="AD996" s="5"/>
      <c r="AE996" s="5"/>
    </row>
    <row r="997" spans="1:31">
      <c r="A997" s="185"/>
      <c r="B997" s="5"/>
      <c r="C997" s="5"/>
      <c r="D997" s="5"/>
      <c r="E997" s="5"/>
      <c r="F997" s="5"/>
      <c r="G997" s="5"/>
      <c r="H997" s="5"/>
      <c r="I997" s="5"/>
      <c r="J997" s="5"/>
      <c r="K997" s="5"/>
      <c r="L997" s="699"/>
      <c r="M997" s="699"/>
      <c r="N997" s="5"/>
      <c r="O997" s="5"/>
      <c r="P997" s="699"/>
      <c r="Q997" s="699"/>
      <c r="R997" s="5"/>
      <c r="S997" s="5"/>
      <c r="T997" s="5"/>
      <c r="U997" s="5"/>
      <c r="V997" s="5"/>
      <c r="W997" s="5"/>
      <c r="X997" s="5"/>
      <c r="Y997" s="5"/>
      <c r="Z997" s="5"/>
      <c r="AA997" s="5"/>
      <c r="AB997" s="5"/>
      <c r="AC997" s="5"/>
      <c r="AD997" s="5"/>
      <c r="AE997" s="5"/>
    </row>
    <row r="998" spans="1:31">
      <c r="A998" s="185"/>
      <c r="B998" s="5"/>
      <c r="C998" s="5"/>
      <c r="D998" s="5"/>
      <c r="E998" s="5"/>
      <c r="F998" s="5"/>
      <c r="G998" s="5"/>
      <c r="H998" s="5"/>
      <c r="I998" s="5"/>
      <c r="J998" s="5"/>
      <c r="K998" s="5"/>
      <c r="L998" s="699"/>
      <c r="M998" s="699"/>
      <c r="N998" s="5"/>
      <c r="O998" s="5"/>
      <c r="P998" s="699"/>
      <c r="Q998" s="699"/>
      <c r="R998" s="5"/>
      <c r="S998" s="5"/>
      <c r="T998" s="5"/>
      <c r="U998" s="5"/>
      <c r="V998" s="5"/>
      <c r="W998" s="5"/>
      <c r="X998" s="5"/>
      <c r="Y998" s="5"/>
      <c r="Z998" s="5"/>
      <c r="AA998" s="5"/>
      <c r="AB998" s="5"/>
      <c r="AC998" s="5"/>
      <c r="AD998" s="5"/>
      <c r="AE998" s="5"/>
    </row>
    <row r="999" spans="1:31">
      <c r="A999" s="185"/>
      <c r="B999" s="5"/>
      <c r="C999" s="5"/>
      <c r="D999" s="5"/>
      <c r="E999" s="5"/>
      <c r="F999" s="5"/>
      <c r="G999" s="5"/>
      <c r="H999" s="5"/>
      <c r="I999" s="5"/>
      <c r="J999" s="5"/>
      <c r="K999" s="5"/>
      <c r="L999" s="699"/>
      <c r="M999" s="699"/>
      <c r="N999" s="5"/>
      <c r="O999" s="5"/>
      <c r="P999" s="699"/>
      <c r="Q999" s="699"/>
      <c r="R999" s="5"/>
      <c r="S999" s="5"/>
      <c r="T999" s="5"/>
      <c r="U999" s="5"/>
      <c r="V999" s="5"/>
      <c r="W999" s="5"/>
      <c r="X999" s="5"/>
      <c r="Y999" s="5"/>
      <c r="Z999" s="5"/>
      <c r="AA999" s="5"/>
      <c r="AB999" s="5"/>
      <c r="AC999" s="5"/>
      <c r="AD999" s="5"/>
      <c r="AE999" s="5"/>
    </row>
    <row r="1000" spans="1:31">
      <c r="A1000" s="185"/>
      <c r="B1000" s="5"/>
      <c r="C1000" s="5"/>
      <c r="D1000" s="5"/>
      <c r="E1000" s="5"/>
      <c r="F1000" s="5"/>
      <c r="G1000" s="5"/>
      <c r="H1000" s="5"/>
      <c r="I1000" s="5"/>
      <c r="J1000" s="5"/>
      <c r="K1000" s="5"/>
      <c r="L1000" s="699"/>
      <c r="M1000" s="699"/>
      <c r="N1000" s="5"/>
      <c r="O1000" s="5"/>
      <c r="P1000" s="699"/>
      <c r="Q1000" s="699"/>
      <c r="R1000" s="5"/>
      <c r="S1000" s="5"/>
      <c r="T1000" s="5"/>
      <c r="U1000" s="5"/>
      <c r="V1000" s="5"/>
      <c r="W1000" s="5"/>
      <c r="X1000" s="5"/>
      <c r="Y1000" s="5"/>
      <c r="Z1000" s="5"/>
      <c r="AA1000" s="5"/>
      <c r="AB1000" s="5"/>
      <c r="AC1000" s="5"/>
      <c r="AD1000" s="5"/>
      <c r="AE1000" s="5"/>
    </row>
    <row r="1001" spans="1:31">
      <c r="A1001" s="185"/>
      <c r="B1001" s="5"/>
      <c r="C1001" s="5"/>
      <c r="D1001" s="5"/>
      <c r="E1001" s="5"/>
      <c r="F1001" s="5"/>
      <c r="G1001" s="5"/>
      <c r="H1001" s="5"/>
      <c r="I1001" s="5"/>
      <c r="J1001" s="5"/>
      <c r="K1001" s="5"/>
      <c r="L1001" s="699"/>
      <c r="M1001" s="699"/>
      <c r="N1001" s="5"/>
      <c r="O1001" s="5"/>
      <c r="P1001" s="699"/>
      <c r="Q1001" s="699"/>
      <c r="R1001" s="5"/>
      <c r="S1001" s="5"/>
      <c r="T1001" s="5"/>
      <c r="U1001" s="5"/>
      <c r="V1001" s="5"/>
      <c r="W1001" s="5"/>
      <c r="X1001" s="5"/>
      <c r="Y1001" s="5"/>
      <c r="Z1001" s="5"/>
      <c r="AA1001" s="5"/>
      <c r="AB1001" s="5"/>
      <c r="AC1001" s="5"/>
      <c r="AD1001" s="5"/>
      <c r="AE1001" s="5"/>
    </row>
    <row r="1002" spans="1:31">
      <c r="A1002" s="185"/>
      <c r="B1002" s="5"/>
      <c r="C1002" s="5"/>
      <c r="D1002" s="5"/>
      <c r="E1002" s="5"/>
      <c r="F1002" s="5"/>
      <c r="G1002" s="5"/>
      <c r="H1002" s="5"/>
      <c r="I1002" s="5"/>
      <c r="J1002" s="5"/>
      <c r="K1002" s="5"/>
      <c r="L1002" s="699"/>
      <c r="M1002" s="699"/>
      <c r="N1002" s="5"/>
      <c r="O1002" s="5"/>
      <c r="P1002" s="699"/>
      <c r="Q1002" s="699"/>
      <c r="R1002" s="5"/>
      <c r="S1002" s="5"/>
      <c r="T1002" s="5"/>
      <c r="U1002" s="5"/>
      <c r="V1002" s="5"/>
      <c r="W1002" s="5"/>
      <c r="X1002" s="5"/>
      <c r="Y1002" s="5"/>
      <c r="Z1002" s="5"/>
      <c r="AA1002" s="5"/>
      <c r="AB1002" s="5"/>
      <c r="AC1002" s="5"/>
      <c r="AD1002" s="5"/>
      <c r="AE1002" s="5"/>
    </row>
    <row r="1003" spans="1:31">
      <c r="A1003" s="185"/>
      <c r="B1003" s="5"/>
      <c r="C1003" s="5"/>
      <c r="D1003" s="5"/>
      <c r="E1003" s="5"/>
      <c r="F1003" s="5"/>
      <c r="G1003" s="5"/>
      <c r="H1003" s="5"/>
      <c r="I1003" s="5"/>
      <c r="J1003" s="5"/>
      <c r="K1003" s="5"/>
      <c r="L1003" s="699"/>
      <c r="M1003" s="699"/>
      <c r="N1003" s="5"/>
      <c r="O1003" s="5"/>
      <c r="P1003" s="699"/>
      <c r="Q1003" s="699"/>
      <c r="R1003" s="5"/>
      <c r="S1003" s="5"/>
      <c r="T1003" s="5"/>
      <c r="U1003" s="5"/>
      <c r="V1003" s="5"/>
      <c r="W1003" s="5"/>
      <c r="X1003" s="5"/>
      <c r="Y1003" s="5"/>
      <c r="Z1003" s="5"/>
      <c r="AA1003" s="5"/>
      <c r="AB1003" s="5"/>
      <c r="AC1003" s="5"/>
      <c r="AD1003" s="5"/>
      <c r="AE1003" s="5"/>
    </row>
    <row r="1004" spans="1:31">
      <c r="A1004" s="185"/>
      <c r="B1004" s="5"/>
      <c r="C1004" s="5"/>
      <c r="D1004" s="5"/>
      <c r="E1004" s="5"/>
      <c r="F1004" s="5"/>
      <c r="G1004" s="5"/>
      <c r="H1004" s="5"/>
      <c r="I1004" s="5"/>
      <c r="J1004" s="5"/>
      <c r="K1004" s="5"/>
      <c r="L1004" s="699"/>
      <c r="M1004" s="699"/>
      <c r="N1004" s="5"/>
      <c r="O1004" s="5"/>
      <c r="P1004" s="699"/>
      <c r="Q1004" s="699"/>
      <c r="R1004" s="5"/>
      <c r="S1004" s="5"/>
      <c r="T1004" s="5"/>
      <c r="U1004" s="5"/>
      <c r="V1004" s="5"/>
      <c r="W1004" s="5"/>
      <c r="X1004" s="5"/>
      <c r="Y1004" s="5"/>
      <c r="Z1004" s="5"/>
      <c r="AA1004" s="5"/>
      <c r="AB1004" s="5"/>
      <c r="AC1004" s="5"/>
      <c r="AD1004" s="5"/>
      <c r="AE1004" s="5"/>
    </row>
    <row r="1005" spans="1:31">
      <c r="A1005" s="185"/>
      <c r="B1005" s="5"/>
      <c r="C1005" s="5"/>
      <c r="D1005" s="5"/>
      <c r="E1005" s="5"/>
      <c r="F1005" s="5"/>
      <c r="G1005" s="5"/>
      <c r="H1005" s="5"/>
      <c r="I1005" s="5"/>
      <c r="J1005" s="5"/>
      <c r="K1005" s="5"/>
      <c r="L1005" s="699"/>
      <c r="M1005" s="699"/>
      <c r="N1005" s="5"/>
      <c r="O1005" s="5"/>
      <c r="P1005" s="699"/>
      <c r="Q1005" s="699"/>
      <c r="R1005" s="5"/>
      <c r="S1005" s="5"/>
      <c r="T1005" s="5"/>
      <c r="U1005" s="5"/>
      <c r="V1005" s="5"/>
      <c r="W1005" s="5"/>
      <c r="X1005" s="5"/>
      <c r="Y1005" s="5"/>
      <c r="Z1005" s="5"/>
      <c r="AA1005" s="5"/>
      <c r="AB1005" s="5"/>
      <c r="AC1005" s="5"/>
      <c r="AD1005" s="5"/>
      <c r="AE1005" s="5"/>
    </row>
    <row r="1006" spans="1:31">
      <c r="A1006" s="185"/>
      <c r="B1006" s="5"/>
      <c r="C1006" s="5"/>
      <c r="D1006" s="5"/>
      <c r="E1006" s="5"/>
      <c r="F1006" s="5"/>
      <c r="G1006" s="5"/>
      <c r="H1006" s="5"/>
      <c r="I1006" s="5"/>
      <c r="J1006" s="5"/>
      <c r="K1006" s="5"/>
      <c r="L1006" s="699"/>
      <c r="M1006" s="699"/>
      <c r="N1006" s="5"/>
      <c r="O1006" s="5"/>
      <c r="P1006" s="699"/>
      <c r="Q1006" s="699"/>
      <c r="R1006" s="5"/>
      <c r="S1006" s="5"/>
      <c r="T1006" s="5"/>
      <c r="U1006" s="5"/>
      <c r="V1006" s="5"/>
      <c r="W1006" s="5"/>
      <c r="X1006" s="5"/>
      <c r="Y1006" s="5"/>
      <c r="Z1006" s="5"/>
      <c r="AA1006" s="5"/>
      <c r="AB1006" s="5"/>
      <c r="AC1006" s="5"/>
      <c r="AD1006" s="5"/>
      <c r="AE1006" s="5"/>
    </row>
    <row r="1007" spans="1:31">
      <c r="A1007" s="185"/>
      <c r="B1007" s="5"/>
      <c r="C1007" s="5"/>
      <c r="D1007" s="5"/>
      <c r="E1007" s="5"/>
      <c r="F1007" s="5"/>
      <c r="G1007" s="5"/>
      <c r="H1007" s="5"/>
      <c r="I1007" s="5"/>
      <c r="J1007" s="5"/>
      <c r="K1007" s="5"/>
      <c r="L1007" s="699"/>
      <c r="M1007" s="699"/>
      <c r="N1007" s="5"/>
      <c r="O1007" s="5"/>
      <c r="P1007" s="699"/>
      <c r="Q1007" s="699"/>
      <c r="R1007" s="5"/>
      <c r="S1007" s="5"/>
      <c r="T1007" s="5"/>
      <c r="U1007" s="5"/>
      <c r="V1007" s="5"/>
      <c r="W1007" s="5"/>
      <c r="X1007" s="5"/>
      <c r="Y1007" s="5"/>
      <c r="Z1007" s="5"/>
      <c r="AA1007" s="5"/>
      <c r="AB1007" s="5"/>
      <c r="AC1007" s="5"/>
      <c r="AD1007" s="5"/>
      <c r="AE1007" s="5"/>
    </row>
    <row r="1008" spans="1:31">
      <c r="A1008" s="185"/>
      <c r="B1008" s="5"/>
      <c r="C1008" s="5"/>
      <c r="D1008" s="5"/>
      <c r="E1008" s="5"/>
      <c r="F1008" s="5"/>
      <c r="G1008" s="5"/>
      <c r="H1008" s="5"/>
      <c r="I1008" s="5"/>
      <c r="J1008" s="5"/>
      <c r="K1008" s="5"/>
      <c r="L1008" s="699"/>
      <c r="M1008" s="699"/>
      <c r="N1008" s="5"/>
      <c r="O1008" s="5"/>
      <c r="P1008" s="699"/>
      <c r="Q1008" s="699"/>
      <c r="R1008" s="5"/>
      <c r="S1008" s="5"/>
      <c r="T1008" s="5"/>
      <c r="U1008" s="5"/>
      <c r="V1008" s="5"/>
      <c r="W1008" s="5"/>
      <c r="X1008" s="5"/>
      <c r="Y1008" s="5"/>
      <c r="Z1008" s="5"/>
      <c r="AA1008" s="5"/>
      <c r="AB1008" s="5"/>
      <c r="AC1008" s="5"/>
      <c r="AD1008" s="5"/>
      <c r="AE1008" s="5"/>
    </row>
    <row r="1009" spans="1:31">
      <c r="A1009" s="185"/>
      <c r="B1009" s="5"/>
      <c r="C1009" s="5"/>
      <c r="D1009" s="5"/>
      <c r="E1009" s="5"/>
      <c r="F1009" s="5"/>
      <c r="G1009" s="5"/>
      <c r="H1009" s="5"/>
      <c r="I1009" s="5"/>
      <c r="J1009" s="5"/>
      <c r="K1009" s="5"/>
      <c r="L1009" s="699"/>
      <c r="M1009" s="699"/>
      <c r="N1009" s="5"/>
      <c r="O1009" s="5"/>
      <c r="P1009" s="699"/>
      <c r="Q1009" s="699"/>
      <c r="R1009" s="5"/>
      <c r="S1009" s="5"/>
      <c r="T1009" s="5"/>
      <c r="U1009" s="5"/>
      <c r="V1009" s="5"/>
      <c r="W1009" s="5"/>
      <c r="X1009" s="5"/>
      <c r="Y1009" s="5"/>
      <c r="Z1009" s="5"/>
      <c r="AA1009" s="5"/>
      <c r="AB1009" s="5"/>
      <c r="AC1009" s="5"/>
      <c r="AD1009" s="5"/>
      <c r="AE1009" s="5"/>
    </row>
    <row r="1010" spans="1:31">
      <c r="A1010" s="185"/>
      <c r="B1010" s="5"/>
      <c r="C1010" s="5"/>
      <c r="D1010" s="5"/>
      <c r="E1010" s="5"/>
      <c r="F1010" s="5"/>
      <c r="G1010" s="5"/>
      <c r="H1010" s="5"/>
      <c r="I1010" s="5"/>
      <c r="J1010" s="5"/>
      <c r="K1010" s="5"/>
      <c r="L1010" s="699"/>
      <c r="M1010" s="699"/>
      <c r="N1010" s="5"/>
      <c r="O1010" s="5"/>
      <c r="P1010" s="699"/>
      <c r="Q1010" s="699"/>
      <c r="R1010" s="5"/>
      <c r="S1010" s="5"/>
      <c r="T1010" s="5"/>
      <c r="U1010" s="5"/>
      <c r="V1010" s="5"/>
      <c r="W1010" s="5"/>
      <c r="X1010" s="5"/>
      <c r="Y1010" s="5"/>
      <c r="Z1010" s="5"/>
      <c r="AA1010" s="5"/>
      <c r="AB1010" s="5"/>
      <c r="AC1010" s="5"/>
      <c r="AD1010" s="5"/>
      <c r="AE1010" s="5"/>
    </row>
    <row r="1011" spans="1:31">
      <c r="A1011" s="185"/>
      <c r="B1011" s="5"/>
      <c r="C1011" s="5"/>
      <c r="D1011" s="5"/>
      <c r="E1011" s="5"/>
      <c r="F1011" s="5"/>
      <c r="G1011" s="5"/>
      <c r="H1011" s="5"/>
      <c r="I1011" s="5"/>
      <c r="J1011" s="5"/>
      <c r="K1011" s="5"/>
      <c r="L1011" s="699"/>
      <c r="M1011" s="699"/>
      <c r="N1011" s="5"/>
      <c r="O1011" s="5"/>
      <c r="P1011" s="699"/>
      <c r="Q1011" s="699"/>
      <c r="R1011" s="5"/>
      <c r="S1011" s="5"/>
      <c r="T1011" s="5"/>
      <c r="U1011" s="5"/>
      <c r="V1011" s="5"/>
      <c r="W1011" s="5"/>
      <c r="X1011" s="5"/>
      <c r="Y1011" s="5"/>
      <c r="Z1011" s="5"/>
      <c r="AA1011" s="5"/>
      <c r="AB1011" s="5"/>
      <c r="AC1011" s="5"/>
      <c r="AD1011" s="5"/>
      <c r="AE1011" s="5"/>
    </row>
    <row r="1012" spans="1:31">
      <c r="A1012" s="185"/>
      <c r="B1012" s="5"/>
      <c r="C1012" s="5"/>
      <c r="D1012" s="5"/>
      <c r="E1012" s="5"/>
      <c r="F1012" s="5"/>
      <c r="G1012" s="5"/>
      <c r="H1012" s="5"/>
      <c r="I1012" s="5"/>
      <c r="J1012" s="5"/>
      <c r="K1012" s="5"/>
      <c r="L1012" s="699"/>
      <c r="M1012" s="699"/>
      <c r="N1012" s="5"/>
      <c r="O1012" s="5"/>
      <c r="P1012" s="699"/>
      <c r="Q1012" s="699"/>
      <c r="R1012" s="5"/>
      <c r="S1012" s="5"/>
      <c r="T1012" s="5"/>
      <c r="U1012" s="5"/>
      <c r="V1012" s="5"/>
      <c r="W1012" s="5"/>
      <c r="X1012" s="5"/>
      <c r="Y1012" s="5"/>
      <c r="Z1012" s="5"/>
      <c r="AA1012" s="5"/>
      <c r="AB1012" s="5"/>
      <c r="AC1012" s="5"/>
      <c r="AD1012" s="5"/>
      <c r="AE1012" s="5"/>
    </row>
    <row r="1013" spans="1:31">
      <c r="A1013" s="185"/>
      <c r="B1013" s="5"/>
      <c r="C1013" s="5"/>
      <c r="D1013" s="5"/>
      <c r="E1013" s="5"/>
      <c r="F1013" s="5"/>
      <c r="G1013" s="5"/>
      <c r="H1013" s="5"/>
      <c r="I1013" s="5"/>
      <c r="J1013" s="5"/>
      <c r="K1013" s="5"/>
      <c r="L1013" s="699"/>
      <c r="M1013" s="699"/>
      <c r="N1013" s="5"/>
      <c r="O1013" s="5"/>
      <c r="P1013" s="699"/>
      <c r="Q1013" s="699"/>
      <c r="R1013" s="5"/>
      <c r="S1013" s="5"/>
      <c r="T1013" s="5"/>
      <c r="U1013" s="5"/>
      <c r="V1013" s="5"/>
      <c r="W1013" s="5"/>
      <c r="X1013" s="5"/>
      <c r="Y1013" s="5"/>
      <c r="Z1013" s="5"/>
      <c r="AA1013" s="5"/>
      <c r="AB1013" s="5"/>
      <c r="AC1013" s="5"/>
      <c r="AD1013" s="5"/>
      <c r="AE1013" s="5"/>
    </row>
    <row r="1014" spans="1:31">
      <c r="A1014" s="185"/>
      <c r="B1014" s="5"/>
      <c r="C1014" s="5"/>
      <c r="D1014" s="5"/>
      <c r="E1014" s="5"/>
      <c r="F1014" s="5"/>
      <c r="G1014" s="5"/>
      <c r="H1014" s="5"/>
      <c r="I1014" s="5"/>
      <c r="J1014" s="5"/>
      <c r="K1014" s="5"/>
      <c r="L1014" s="699"/>
      <c r="M1014" s="699"/>
      <c r="N1014" s="5"/>
      <c r="O1014" s="5"/>
      <c r="P1014" s="699"/>
      <c r="Q1014" s="699"/>
      <c r="R1014" s="5"/>
      <c r="S1014" s="5"/>
      <c r="T1014" s="5"/>
      <c r="U1014" s="5"/>
      <c r="V1014" s="5"/>
      <c r="W1014" s="5"/>
      <c r="X1014" s="5"/>
      <c r="Y1014" s="5"/>
      <c r="Z1014" s="5"/>
      <c r="AA1014" s="5"/>
      <c r="AB1014" s="5"/>
      <c r="AC1014" s="5"/>
      <c r="AD1014" s="5"/>
      <c r="AE1014" s="5"/>
    </row>
    <row r="1015" spans="1:31">
      <c r="A1015" s="185"/>
      <c r="B1015" s="5"/>
      <c r="C1015" s="5"/>
      <c r="D1015" s="5"/>
      <c r="E1015" s="5"/>
      <c r="F1015" s="5"/>
      <c r="G1015" s="5"/>
      <c r="H1015" s="5"/>
      <c r="I1015" s="5"/>
      <c r="J1015" s="5"/>
      <c r="K1015" s="5"/>
      <c r="L1015" s="699"/>
      <c r="M1015" s="699"/>
      <c r="N1015" s="5"/>
      <c r="O1015" s="5"/>
      <c r="P1015" s="699"/>
      <c r="Q1015" s="699"/>
      <c r="R1015" s="5"/>
      <c r="S1015" s="5"/>
      <c r="T1015" s="5"/>
      <c r="U1015" s="5"/>
      <c r="V1015" s="5"/>
      <c r="W1015" s="5"/>
      <c r="X1015" s="5"/>
      <c r="Y1015" s="5"/>
      <c r="Z1015" s="5"/>
      <c r="AA1015" s="5"/>
      <c r="AB1015" s="5"/>
      <c r="AC1015" s="5"/>
      <c r="AD1015" s="5"/>
      <c r="AE1015" s="5"/>
    </row>
    <row r="1016" spans="1:31">
      <c r="A1016" s="185"/>
      <c r="B1016" s="5"/>
      <c r="C1016" s="5"/>
      <c r="D1016" s="5"/>
      <c r="E1016" s="5"/>
      <c r="F1016" s="5"/>
      <c r="G1016" s="5"/>
      <c r="H1016" s="5"/>
      <c r="I1016" s="5"/>
      <c r="J1016" s="5"/>
      <c r="K1016" s="5"/>
      <c r="L1016" s="699"/>
      <c r="M1016" s="699"/>
      <c r="N1016" s="5"/>
      <c r="O1016" s="5"/>
      <c r="P1016" s="699"/>
      <c r="Q1016" s="699"/>
      <c r="R1016" s="5"/>
      <c r="S1016" s="5"/>
      <c r="T1016" s="5"/>
      <c r="U1016" s="5"/>
      <c r="V1016" s="5"/>
      <c r="W1016" s="5"/>
      <c r="X1016" s="5"/>
      <c r="Y1016" s="5"/>
      <c r="Z1016" s="5"/>
      <c r="AA1016" s="5"/>
      <c r="AB1016" s="5"/>
      <c r="AC1016" s="5"/>
      <c r="AD1016" s="5"/>
      <c r="AE1016" s="5"/>
    </row>
    <row r="1017" spans="1:31">
      <c r="A1017" s="185"/>
      <c r="B1017" s="5"/>
      <c r="C1017" s="5"/>
      <c r="D1017" s="5"/>
      <c r="E1017" s="5"/>
      <c r="F1017" s="5"/>
      <c r="G1017" s="5"/>
      <c r="H1017" s="5"/>
      <c r="I1017" s="5"/>
      <c r="J1017" s="5"/>
      <c r="K1017" s="5"/>
      <c r="L1017" s="699"/>
      <c r="M1017" s="699"/>
      <c r="N1017" s="5"/>
      <c r="O1017" s="5"/>
      <c r="P1017" s="699"/>
      <c r="Q1017" s="699"/>
      <c r="R1017" s="5"/>
      <c r="S1017" s="5"/>
      <c r="T1017" s="5"/>
      <c r="U1017" s="5"/>
      <c r="V1017" s="5"/>
      <c r="W1017" s="5"/>
      <c r="X1017" s="5"/>
      <c r="Y1017" s="5"/>
      <c r="Z1017" s="5"/>
      <c r="AA1017" s="5"/>
      <c r="AB1017" s="5"/>
      <c r="AC1017" s="5"/>
      <c r="AD1017" s="5"/>
      <c r="AE1017" s="5"/>
    </row>
    <row r="1018" spans="1:31">
      <c r="A1018" s="185"/>
      <c r="B1018" s="5"/>
      <c r="C1018" s="5"/>
      <c r="D1018" s="5"/>
      <c r="E1018" s="5"/>
      <c r="F1018" s="5"/>
      <c r="G1018" s="5"/>
      <c r="H1018" s="5"/>
      <c r="I1018" s="5"/>
      <c r="J1018" s="5"/>
      <c r="K1018" s="5"/>
      <c r="L1018" s="699"/>
      <c r="M1018" s="699"/>
      <c r="N1018" s="5"/>
      <c r="O1018" s="5"/>
      <c r="P1018" s="699"/>
      <c r="Q1018" s="699"/>
      <c r="R1018" s="5"/>
      <c r="S1018" s="5"/>
      <c r="T1018" s="5"/>
      <c r="U1018" s="5"/>
      <c r="V1018" s="5"/>
      <c r="W1018" s="5"/>
      <c r="X1018" s="5"/>
      <c r="Y1018" s="5"/>
      <c r="Z1018" s="5"/>
      <c r="AA1018" s="5"/>
      <c r="AB1018" s="5"/>
      <c r="AC1018" s="5"/>
      <c r="AD1018" s="5"/>
      <c r="AE1018" s="5"/>
    </row>
    <row r="1019" spans="1:31">
      <c r="A1019" s="185"/>
      <c r="B1019" s="5"/>
      <c r="C1019" s="5"/>
      <c r="D1019" s="5"/>
      <c r="E1019" s="5"/>
      <c r="F1019" s="5"/>
      <c r="G1019" s="5"/>
      <c r="H1019" s="5"/>
      <c r="I1019" s="5"/>
      <c r="J1019" s="5"/>
      <c r="K1019" s="5"/>
      <c r="L1019" s="699"/>
      <c r="M1019" s="699"/>
      <c r="N1019" s="5"/>
      <c r="O1019" s="5"/>
      <c r="P1019" s="699"/>
      <c r="Q1019" s="699"/>
      <c r="R1019" s="5"/>
      <c r="S1019" s="5"/>
      <c r="T1019" s="5"/>
      <c r="U1019" s="5"/>
      <c r="V1019" s="5"/>
      <c r="W1019" s="5"/>
      <c r="X1019" s="5"/>
      <c r="Y1019" s="5"/>
      <c r="Z1019" s="5"/>
      <c r="AA1019" s="5"/>
      <c r="AB1019" s="5"/>
      <c r="AC1019" s="5"/>
      <c r="AD1019" s="5"/>
      <c r="AE1019" s="5"/>
    </row>
    <row r="1020" spans="1:31">
      <c r="A1020" s="185"/>
      <c r="B1020" s="5"/>
      <c r="C1020" s="5"/>
      <c r="D1020" s="5"/>
      <c r="E1020" s="5"/>
      <c r="F1020" s="5"/>
      <c r="G1020" s="5"/>
      <c r="H1020" s="5"/>
      <c r="I1020" s="5"/>
      <c r="J1020" s="5"/>
      <c r="K1020" s="5"/>
      <c r="L1020" s="699"/>
      <c r="M1020" s="699"/>
      <c r="N1020" s="5"/>
      <c r="O1020" s="5"/>
      <c r="P1020" s="699"/>
      <c r="Q1020" s="699"/>
      <c r="R1020" s="5"/>
      <c r="S1020" s="5"/>
      <c r="T1020" s="5"/>
      <c r="U1020" s="5"/>
      <c r="V1020" s="5"/>
      <c r="W1020" s="5"/>
      <c r="X1020" s="5"/>
      <c r="Y1020" s="5"/>
      <c r="Z1020" s="5"/>
      <c r="AA1020" s="5"/>
      <c r="AB1020" s="5"/>
      <c r="AC1020" s="5"/>
      <c r="AD1020" s="5"/>
      <c r="AE1020" s="5"/>
    </row>
    <row r="1021" spans="1:31">
      <c r="A1021" s="185"/>
      <c r="B1021" s="5"/>
      <c r="C1021" s="5"/>
      <c r="D1021" s="5"/>
      <c r="E1021" s="5"/>
      <c r="F1021" s="5"/>
      <c r="G1021" s="5"/>
      <c r="H1021" s="5"/>
      <c r="I1021" s="5"/>
      <c r="J1021" s="5"/>
      <c r="K1021" s="5"/>
      <c r="L1021" s="699"/>
      <c r="M1021" s="699"/>
      <c r="N1021" s="5"/>
      <c r="O1021" s="5"/>
      <c r="P1021" s="699"/>
      <c r="Q1021" s="699"/>
      <c r="R1021" s="5"/>
      <c r="S1021" s="5"/>
      <c r="T1021" s="5"/>
      <c r="U1021" s="5"/>
      <c r="V1021" s="5"/>
      <c r="W1021" s="5"/>
      <c r="X1021" s="5"/>
      <c r="Y1021" s="5"/>
      <c r="Z1021" s="5"/>
      <c r="AA1021" s="5"/>
      <c r="AB1021" s="5"/>
      <c r="AC1021" s="5"/>
      <c r="AD1021" s="5"/>
      <c r="AE1021" s="5"/>
    </row>
    <row r="1022" spans="1:31">
      <c r="A1022" s="185"/>
      <c r="B1022" s="5"/>
      <c r="C1022" s="5"/>
      <c r="D1022" s="5"/>
      <c r="E1022" s="5"/>
      <c r="F1022" s="5"/>
      <c r="G1022" s="5"/>
      <c r="H1022" s="5"/>
      <c r="I1022" s="5"/>
      <c r="J1022" s="5"/>
      <c r="K1022" s="5"/>
      <c r="L1022" s="699"/>
      <c r="M1022" s="699"/>
      <c r="N1022" s="5"/>
      <c r="O1022" s="5"/>
      <c r="P1022" s="699"/>
      <c r="Q1022" s="699"/>
      <c r="R1022" s="5"/>
      <c r="S1022" s="5"/>
      <c r="T1022" s="5"/>
      <c r="U1022" s="5"/>
      <c r="V1022" s="5"/>
      <c r="W1022" s="5"/>
      <c r="X1022" s="5"/>
      <c r="Y1022" s="5"/>
      <c r="Z1022" s="5"/>
      <c r="AA1022" s="5"/>
      <c r="AB1022" s="5"/>
      <c r="AC1022" s="5"/>
      <c r="AD1022" s="5"/>
      <c r="AE1022" s="5"/>
    </row>
    <row r="1023" spans="1:31">
      <c r="A1023" s="185"/>
      <c r="B1023" s="5"/>
      <c r="C1023" s="5"/>
      <c r="D1023" s="5"/>
      <c r="E1023" s="5"/>
      <c r="F1023" s="5"/>
      <c r="G1023" s="5"/>
      <c r="H1023" s="5"/>
      <c r="I1023" s="5"/>
      <c r="J1023" s="5"/>
      <c r="K1023" s="5"/>
      <c r="L1023" s="699"/>
      <c r="M1023" s="699"/>
      <c r="N1023" s="5"/>
      <c r="O1023" s="5"/>
      <c r="P1023" s="699"/>
      <c r="Q1023" s="699"/>
      <c r="R1023" s="5"/>
      <c r="S1023" s="5"/>
      <c r="T1023" s="5"/>
      <c r="U1023" s="5"/>
      <c r="V1023" s="5"/>
      <c r="W1023" s="5"/>
      <c r="X1023" s="5"/>
      <c r="Y1023" s="5"/>
      <c r="Z1023" s="5"/>
      <c r="AA1023" s="5"/>
      <c r="AB1023" s="5"/>
      <c r="AC1023" s="5"/>
      <c r="AD1023" s="5"/>
      <c r="AE1023" s="5"/>
    </row>
    <row r="1024" spans="1:31">
      <c r="A1024" s="185"/>
      <c r="B1024" s="5"/>
      <c r="C1024" s="5"/>
      <c r="D1024" s="5"/>
      <c r="E1024" s="5"/>
      <c r="F1024" s="5"/>
      <c r="G1024" s="5"/>
      <c r="H1024" s="5"/>
      <c r="I1024" s="5"/>
      <c r="J1024" s="5"/>
      <c r="K1024" s="5"/>
      <c r="L1024" s="699"/>
      <c r="M1024" s="699"/>
      <c r="N1024" s="5"/>
      <c r="O1024" s="5"/>
      <c r="P1024" s="699"/>
      <c r="Q1024" s="699"/>
      <c r="R1024" s="5"/>
      <c r="S1024" s="5"/>
      <c r="T1024" s="5"/>
      <c r="U1024" s="5"/>
      <c r="V1024" s="5"/>
      <c r="W1024" s="5"/>
      <c r="X1024" s="5"/>
      <c r="Y1024" s="5"/>
      <c r="Z1024" s="5"/>
      <c r="AA1024" s="5"/>
      <c r="AB1024" s="5"/>
      <c r="AC1024" s="5"/>
      <c r="AD1024" s="5"/>
      <c r="AE1024" s="5"/>
    </row>
    <row r="1025" spans="1:31">
      <c r="A1025" s="185"/>
      <c r="B1025" s="5"/>
      <c r="C1025" s="5"/>
      <c r="D1025" s="5"/>
      <c r="E1025" s="5"/>
      <c r="F1025" s="5"/>
      <c r="G1025" s="5"/>
      <c r="H1025" s="5"/>
      <c r="I1025" s="5"/>
      <c r="J1025" s="5"/>
      <c r="K1025" s="5"/>
      <c r="L1025" s="699"/>
      <c r="M1025" s="699"/>
      <c r="N1025" s="5"/>
      <c r="O1025" s="5"/>
      <c r="P1025" s="699"/>
      <c r="Q1025" s="699"/>
      <c r="R1025" s="5"/>
      <c r="S1025" s="5"/>
      <c r="T1025" s="5"/>
      <c r="U1025" s="5"/>
      <c r="V1025" s="5"/>
      <c r="W1025" s="5"/>
      <c r="X1025" s="5"/>
      <c r="Y1025" s="5"/>
      <c r="Z1025" s="5"/>
      <c r="AA1025" s="5"/>
      <c r="AB1025" s="5"/>
      <c r="AC1025" s="5"/>
      <c r="AD1025" s="5"/>
      <c r="AE1025" s="5"/>
    </row>
    <row r="1026" spans="1:31">
      <c r="A1026" s="185"/>
      <c r="B1026" s="5"/>
      <c r="C1026" s="5"/>
      <c r="D1026" s="5"/>
      <c r="E1026" s="5"/>
      <c r="F1026" s="5"/>
      <c r="G1026" s="5"/>
      <c r="H1026" s="5"/>
      <c r="I1026" s="5"/>
      <c r="J1026" s="5"/>
      <c r="K1026" s="5"/>
      <c r="L1026" s="699"/>
      <c r="M1026" s="699"/>
      <c r="N1026" s="5"/>
      <c r="O1026" s="5"/>
      <c r="P1026" s="699"/>
      <c r="Q1026" s="699"/>
      <c r="R1026" s="5"/>
      <c r="S1026" s="5"/>
      <c r="T1026" s="5"/>
      <c r="U1026" s="5"/>
      <c r="V1026" s="5"/>
      <c r="W1026" s="5"/>
      <c r="X1026" s="5"/>
      <c r="Y1026" s="5"/>
      <c r="Z1026" s="5"/>
      <c r="AA1026" s="5"/>
      <c r="AB1026" s="5"/>
      <c r="AC1026" s="5"/>
      <c r="AD1026" s="5"/>
      <c r="AE1026" s="5"/>
    </row>
    <row r="1027" spans="1:31">
      <c r="A1027" s="185"/>
      <c r="B1027" s="5"/>
      <c r="C1027" s="5"/>
      <c r="D1027" s="5"/>
      <c r="E1027" s="5"/>
      <c r="F1027" s="5"/>
      <c r="G1027" s="5"/>
      <c r="H1027" s="5"/>
      <c r="I1027" s="5"/>
      <c r="J1027" s="5"/>
      <c r="K1027" s="5"/>
      <c r="L1027" s="699"/>
      <c r="M1027" s="699"/>
      <c r="N1027" s="5"/>
      <c r="O1027" s="5"/>
      <c r="P1027" s="699"/>
      <c r="Q1027" s="699"/>
      <c r="R1027" s="5"/>
      <c r="S1027" s="5"/>
      <c r="T1027" s="5"/>
      <c r="U1027" s="5"/>
      <c r="V1027" s="5"/>
      <c r="W1027" s="5"/>
      <c r="X1027" s="5"/>
      <c r="Y1027" s="5"/>
      <c r="Z1027" s="5"/>
      <c r="AA1027" s="5"/>
      <c r="AB1027" s="5"/>
      <c r="AC1027" s="5"/>
      <c r="AD1027" s="5"/>
      <c r="AE1027" s="5"/>
    </row>
    <row r="1028" spans="1:31">
      <c r="A1028" s="185"/>
      <c r="B1028" s="5"/>
      <c r="C1028" s="5"/>
      <c r="D1028" s="5"/>
      <c r="E1028" s="5"/>
      <c r="F1028" s="5"/>
      <c r="G1028" s="5"/>
      <c r="H1028" s="5"/>
      <c r="I1028" s="5"/>
      <c r="J1028" s="5"/>
      <c r="K1028" s="5"/>
      <c r="L1028" s="699"/>
      <c r="M1028" s="699"/>
      <c r="N1028" s="5"/>
      <c r="O1028" s="5"/>
      <c r="P1028" s="699"/>
      <c r="Q1028" s="699"/>
      <c r="R1028" s="5"/>
      <c r="S1028" s="5"/>
      <c r="T1028" s="5"/>
      <c r="U1028" s="5"/>
      <c r="V1028" s="5"/>
      <c r="W1028" s="5"/>
      <c r="X1028" s="5"/>
      <c r="Y1028" s="5"/>
      <c r="Z1028" s="5"/>
      <c r="AA1028" s="5"/>
      <c r="AB1028" s="5"/>
      <c r="AC1028" s="5"/>
      <c r="AD1028" s="5"/>
      <c r="AE1028" s="5"/>
    </row>
    <row r="1029" spans="1:31">
      <c r="A1029" s="185"/>
      <c r="B1029" s="5"/>
      <c r="C1029" s="5"/>
      <c r="D1029" s="5"/>
      <c r="E1029" s="5"/>
      <c r="F1029" s="5"/>
      <c r="G1029" s="5"/>
      <c r="H1029" s="5"/>
      <c r="I1029" s="5"/>
      <c r="J1029" s="5"/>
      <c r="K1029" s="5"/>
      <c r="L1029" s="699"/>
      <c r="M1029" s="699"/>
      <c r="N1029" s="5"/>
      <c r="O1029" s="5"/>
      <c r="P1029" s="699"/>
      <c r="Q1029" s="699"/>
      <c r="R1029" s="5"/>
      <c r="S1029" s="5"/>
      <c r="T1029" s="5"/>
      <c r="U1029" s="5"/>
      <c r="V1029" s="5"/>
      <c r="W1029" s="5"/>
      <c r="X1029" s="5"/>
      <c r="Y1029" s="5"/>
      <c r="Z1029" s="5"/>
      <c r="AA1029" s="5"/>
      <c r="AB1029" s="5"/>
      <c r="AC1029" s="5"/>
      <c r="AD1029" s="5"/>
      <c r="AE1029" s="5"/>
    </row>
    <row r="1030" spans="1:31">
      <c r="A1030" s="185"/>
      <c r="B1030" s="5"/>
      <c r="C1030" s="5"/>
      <c r="D1030" s="5"/>
      <c r="E1030" s="5"/>
      <c r="F1030" s="5"/>
      <c r="G1030" s="5"/>
      <c r="H1030" s="5"/>
      <c r="I1030" s="5"/>
      <c r="J1030" s="5"/>
      <c r="K1030" s="5"/>
      <c r="L1030" s="699"/>
      <c r="M1030" s="699"/>
      <c r="N1030" s="5"/>
      <c r="O1030" s="5"/>
      <c r="P1030" s="699"/>
      <c r="Q1030" s="699"/>
      <c r="R1030" s="5"/>
      <c r="S1030" s="5"/>
      <c r="T1030" s="5"/>
      <c r="U1030" s="5"/>
      <c r="V1030" s="5"/>
      <c r="W1030" s="5"/>
      <c r="X1030" s="5"/>
      <c r="Y1030" s="5"/>
      <c r="Z1030" s="5"/>
      <c r="AA1030" s="5"/>
      <c r="AB1030" s="5"/>
      <c r="AC1030" s="5"/>
      <c r="AD1030" s="5"/>
      <c r="AE1030" s="5"/>
    </row>
    <row r="1031" spans="1:31">
      <c r="A1031" s="185"/>
      <c r="B1031" s="5"/>
      <c r="C1031" s="5"/>
      <c r="D1031" s="5"/>
      <c r="E1031" s="5"/>
      <c r="F1031" s="5"/>
      <c r="G1031" s="5"/>
      <c r="H1031" s="5"/>
      <c r="I1031" s="5"/>
      <c r="J1031" s="5"/>
      <c r="K1031" s="5"/>
      <c r="L1031" s="699"/>
      <c r="M1031" s="699"/>
      <c r="N1031" s="5"/>
      <c r="O1031" s="5"/>
      <c r="P1031" s="699"/>
      <c r="Q1031" s="699"/>
      <c r="R1031" s="5"/>
      <c r="S1031" s="5"/>
      <c r="T1031" s="5"/>
      <c r="U1031" s="5"/>
      <c r="V1031" s="5"/>
      <c r="W1031" s="5"/>
      <c r="X1031" s="5"/>
      <c r="Y1031" s="5"/>
      <c r="Z1031" s="5"/>
      <c r="AA1031" s="5"/>
      <c r="AB1031" s="5"/>
      <c r="AC1031" s="5"/>
      <c r="AD1031" s="5"/>
      <c r="AE1031" s="5"/>
    </row>
    <row r="1032" spans="1:31">
      <c r="A1032" s="185"/>
      <c r="B1032" s="5"/>
      <c r="C1032" s="5"/>
      <c r="D1032" s="5"/>
      <c r="E1032" s="5"/>
      <c r="F1032" s="5"/>
      <c r="G1032" s="5"/>
      <c r="H1032" s="5"/>
      <c r="I1032" s="5"/>
      <c r="J1032" s="5"/>
      <c r="K1032" s="5"/>
      <c r="L1032" s="699"/>
      <c r="M1032" s="699"/>
      <c r="N1032" s="5"/>
      <c r="O1032" s="5"/>
      <c r="P1032" s="699"/>
      <c r="Q1032" s="699"/>
      <c r="R1032" s="5"/>
      <c r="S1032" s="5"/>
      <c r="T1032" s="5"/>
      <c r="U1032" s="5"/>
      <c r="V1032" s="5"/>
      <c r="W1032" s="5"/>
      <c r="X1032" s="5"/>
      <c r="Y1032" s="5"/>
      <c r="Z1032" s="5"/>
      <c r="AA1032" s="5"/>
      <c r="AB1032" s="5"/>
      <c r="AC1032" s="5"/>
      <c r="AD1032" s="5"/>
      <c r="AE1032" s="5"/>
    </row>
    <row r="1033" spans="1:31">
      <c r="A1033" s="185"/>
      <c r="B1033" s="5"/>
      <c r="C1033" s="5"/>
      <c r="D1033" s="5"/>
      <c r="E1033" s="5"/>
      <c r="F1033" s="5"/>
      <c r="G1033" s="5"/>
      <c r="H1033" s="5"/>
      <c r="I1033" s="5"/>
      <c r="J1033" s="5"/>
      <c r="K1033" s="5"/>
      <c r="L1033" s="699"/>
      <c r="M1033" s="699"/>
      <c r="N1033" s="5"/>
      <c r="O1033" s="5"/>
      <c r="P1033" s="699"/>
      <c r="Q1033" s="699"/>
      <c r="R1033" s="5"/>
      <c r="S1033" s="5"/>
      <c r="T1033" s="5"/>
      <c r="U1033" s="5"/>
      <c r="V1033" s="5"/>
      <c r="W1033" s="5"/>
      <c r="X1033" s="5"/>
      <c r="Y1033" s="5"/>
      <c r="Z1033" s="5"/>
      <c r="AA1033" s="5"/>
      <c r="AB1033" s="5"/>
      <c r="AC1033" s="5"/>
      <c r="AD1033" s="5"/>
      <c r="AE1033" s="5"/>
    </row>
    <row r="1034" spans="1:31">
      <c r="A1034" s="185"/>
      <c r="B1034" s="5"/>
      <c r="C1034" s="5"/>
      <c r="D1034" s="5"/>
      <c r="E1034" s="5"/>
      <c r="F1034" s="5"/>
      <c r="G1034" s="5"/>
      <c r="H1034" s="5"/>
      <c r="I1034" s="5"/>
      <c r="J1034" s="5"/>
      <c r="K1034" s="5"/>
      <c r="L1034" s="699"/>
      <c r="M1034" s="699"/>
      <c r="N1034" s="5"/>
      <c r="O1034" s="5"/>
      <c r="P1034" s="699"/>
      <c r="Q1034" s="699"/>
      <c r="R1034" s="5"/>
      <c r="S1034" s="5"/>
      <c r="T1034" s="5"/>
      <c r="U1034" s="5"/>
      <c r="V1034" s="5"/>
      <c r="W1034" s="5"/>
      <c r="X1034" s="5"/>
      <c r="Y1034" s="5"/>
      <c r="Z1034" s="5"/>
      <c r="AA1034" s="5"/>
      <c r="AB1034" s="5"/>
      <c r="AC1034" s="5"/>
      <c r="AD1034" s="5"/>
      <c r="AE1034" s="5"/>
    </row>
    <row r="1035" spans="1:31">
      <c r="A1035" s="185"/>
      <c r="B1035" s="5"/>
      <c r="C1035" s="5"/>
      <c r="D1035" s="5"/>
      <c r="E1035" s="5"/>
      <c r="F1035" s="5"/>
      <c r="G1035" s="5"/>
      <c r="H1035" s="5"/>
      <c r="I1035" s="5"/>
      <c r="J1035" s="5"/>
      <c r="K1035" s="5"/>
      <c r="L1035" s="699"/>
      <c r="M1035" s="699"/>
      <c r="N1035" s="5"/>
      <c r="O1035" s="5"/>
      <c r="P1035" s="699"/>
      <c r="Q1035" s="699"/>
      <c r="R1035" s="5"/>
      <c r="S1035" s="5"/>
      <c r="T1035" s="5"/>
      <c r="U1035" s="5"/>
      <c r="V1035" s="5"/>
      <c r="W1035" s="5"/>
      <c r="X1035" s="5"/>
      <c r="Y1035" s="5"/>
      <c r="Z1035" s="5"/>
      <c r="AA1035" s="5"/>
      <c r="AB1035" s="5"/>
      <c r="AC1035" s="5"/>
      <c r="AD1035" s="5"/>
      <c r="AE1035" s="5"/>
    </row>
    <row r="1036" spans="1:31">
      <c r="A1036" s="185"/>
      <c r="B1036" s="5"/>
      <c r="C1036" s="5"/>
      <c r="D1036" s="5"/>
      <c r="E1036" s="5"/>
      <c r="F1036" s="5"/>
      <c r="G1036" s="5"/>
      <c r="H1036" s="5"/>
      <c r="I1036" s="5"/>
      <c r="J1036" s="5"/>
      <c r="K1036" s="5"/>
      <c r="L1036" s="699"/>
      <c r="M1036" s="699"/>
      <c r="N1036" s="5"/>
      <c r="O1036" s="5"/>
      <c r="P1036" s="699"/>
      <c r="Q1036" s="699"/>
      <c r="R1036" s="5"/>
      <c r="S1036" s="5"/>
      <c r="T1036" s="5"/>
      <c r="U1036" s="5"/>
      <c r="V1036" s="5"/>
      <c r="W1036" s="5"/>
      <c r="X1036" s="5"/>
      <c r="Y1036" s="5"/>
      <c r="Z1036" s="5"/>
      <c r="AA1036" s="5"/>
      <c r="AB1036" s="5"/>
      <c r="AC1036" s="5"/>
      <c r="AD1036" s="5"/>
      <c r="AE1036" s="5"/>
    </row>
    <row r="1037" spans="1:31">
      <c r="A1037" s="185"/>
      <c r="B1037" s="5"/>
      <c r="C1037" s="5"/>
      <c r="D1037" s="5"/>
      <c r="E1037" s="5"/>
      <c r="F1037" s="5"/>
      <c r="G1037" s="5"/>
      <c r="H1037" s="5"/>
      <c r="I1037" s="5"/>
      <c r="J1037" s="5"/>
      <c r="K1037" s="5"/>
      <c r="L1037" s="699"/>
      <c r="M1037" s="699"/>
      <c r="N1037" s="5"/>
      <c r="O1037" s="5"/>
      <c r="P1037" s="699"/>
      <c r="Q1037" s="699"/>
      <c r="R1037" s="5"/>
      <c r="S1037" s="5"/>
      <c r="T1037" s="5"/>
      <c r="U1037" s="5"/>
      <c r="V1037" s="5"/>
      <c r="W1037" s="5"/>
      <c r="X1037" s="5"/>
      <c r="Y1037" s="5"/>
      <c r="Z1037" s="5"/>
      <c r="AA1037" s="5"/>
      <c r="AB1037" s="5"/>
      <c r="AC1037" s="5"/>
      <c r="AD1037" s="5"/>
      <c r="AE1037" s="5"/>
    </row>
    <row r="1038" spans="1:31">
      <c r="A1038" s="185"/>
      <c r="B1038" s="5"/>
      <c r="C1038" s="5"/>
      <c r="D1038" s="5"/>
      <c r="E1038" s="5"/>
      <c r="F1038" s="5"/>
      <c r="G1038" s="5"/>
      <c r="H1038" s="5"/>
      <c r="I1038" s="5"/>
      <c r="J1038" s="5"/>
      <c r="K1038" s="5"/>
      <c r="L1038" s="699"/>
      <c r="M1038" s="699"/>
      <c r="N1038" s="5"/>
      <c r="O1038" s="5"/>
      <c r="P1038" s="699"/>
      <c r="Q1038" s="699"/>
      <c r="R1038" s="5"/>
      <c r="S1038" s="5"/>
      <c r="T1038" s="5"/>
      <c r="U1038" s="5"/>
      <c r="V1038" s="5"/>
      <c r="W1038" s="5"/>
      <c r="X1038" s="5"/>
      <c r="Y1038" s="5"/>
      <c r="Z1038" s="5"/>
      <c r="AA1038" s="5"/>
      <c r="AB1038" s="5"/>
      <c r="AC1038" s="5"/>
      <c r="AD1038" s="5"/>
      <c r="AE1038" s="5"/>
    </row>
    <row r="1039" spans="1:31">
      <c r="A1039" s="185"/>
      <c r="B1039" s="5"/>
      <c r="C1039" s="5"/>
      <c r="D1039" s="5"/>
      <c r="E1039" s="5"/>
      <c r="F1039" s="5"/>
      <c r="G1039" s="5"/>
      <c r="H1039" s="5"/>
      <c r="I1039" s="5"/>
      <c r="J1039" s="5"/>
      <c r="K1039" s="5"/>
      <c r="L1039" s="699"/>
      <c r="M1039" s="699"/>
      <c r="N1039" s="5"/>
      <c r="O1039" s="5"/>
      <c r="P1039" s="699"/>
      <c r="Q1039" s="699"/>
      <c r="R1039" s="5"/>
      <c r="S1039" s="5"/>
      <c r="T1039" s="5"/>
      <c r="U1039" s="5"/>
      <c r="V1039" s="5"/>
      <c r="W1039" s="5"/>
      <c r="X1039" s="5"/>
      <c r="Y1039" s="5"/>
      <c r="Z1039" s="5"/>
      <c r="AA1039" s="5"/>
      <c r="AB1039" s="5"/>
      <c r="AC1039" s="5"/>
      <c r="AD1039" s="5"/>
      <c r="AE1039" s="5"/>
    </row>
    <row r="1040" spans="1:31">
      <c r="A1040" s="185"/>
      <c r="B1040" s="5"/>
      <c r="C1040" s="5"/>
      <c r="D1040" s="5"/>
      <c r="E1040" s="5"/>
      <c r="F1040" s="5"/>
      <c r="G1040" s="5"/>
      <c r="H1040" s="5"/>
      <c r="I1040" s="5"/>
      <c r="J1040" s="5"/>
      <c r="K1040" s="5"/>
      <c r="L1040" s="699"/>
      <c r="M1040" s="699"/>
      <c r="N1040" s="5"/>
      <c r="O1040" s="5"/>
      <c r="P1040" s="699"/>
      <c r="Q1040" s="699"/>
      <c r="R1040" s="5"/>
      <c r="S1040" s="5"/>
      <c r="T1040" s="5"/>
      <c r="U1040" s="5"/>
      <c r="V1040" s="5"/>
      <c r="W1040" s="5"/>
      <c r="X1040" s="5"/>
      <c r="Y1040" s="5"/>
      <c r="Z1040" s="5"/>
      <c r="AA1040" s="5"/>
      <c r="AB1040" s="5"/>
      <c r="AC1040" s="5"/>
      <c r="AD1040" s="5"/>
      <c r="AE1040" s="5"/>
    </row>
    <row r="1041" spans="1:31">
      <c r="A1041" s="185"/>
      <c r="B1041" s="5"/>
      <c r="C1041" s="5"/>
      <c r="D1041" s="5"/>
      <c r="E1041" s="5"/>
      <c r="F1041" s="5"/>
      <c r="G1041" s="5"/>
      <c r="H1041" s="5"/>
      <c r="I1041" s="5"/>
      <c r="J1041" s="5"/>
      <c r="K1041" s="5"/>
      <c r="L1041" s="699"/>
      <c r="M1041" s="699"/>
      <c r="N1041" s="5"/>
      <c r="O1041" s="5"/>
      <c r="P1041" s="699"/>
      <c r="Q1041" s="699"/>
      <c r="R1041" s="5"/>
      <c r="S1041" s="5"/>
      <c r="T1041" s="5"/>
      <c r="U1041" s="5"/>
      <c r="V1041" s="5"/>
      <c r="W1041" s="5"/>
      <c r="X1041" s="5"/>
      <c r="Y1041" s="5"/>
      <c r="Z1041" s="5"/>
      <c r="AA1041" s="5"/>
      <c r="AB1041" s="5"/>
      <c r="AC1041" s="5"/>
      <c r="AD1041" s="5"/>
      <c r="AE1041" s="5"/>
    </row>
    <row r="1042" spans="1:31">
      <c r="A1042" s="185"/>
      <c r="B1042" s="5"/>
      <c r="C1042" s="5"/>
      <c r="D1042" s="5"/>
      <c r="E1042" s="5"/>
      <c r="F1042" s="5"/>
      <c r="G1042" s="5"/>
      <c r="H1042" s="5"/>
      <c r="I1042" s="5"/>
      <c r="J1042" s="5"/>
      <c r="K1042" s="5"/>
      <c r="L1042" s="699"/>
      <c r="M1042" s="699"/>
      <c r="N1042" s="5"/>
      <c r="O1042" s="5"/>
      <c r="P1042" s="699"/>
      <c r="Q1042" s="699"/>
      <c r="R1042" s="5"/>
      <c r="S1042" s="5"/>
      <c r="T1042" s="5"/>
      <c r="U1042" s="5"/>
      <c r="V1042" s="5"/>
      <c r="W1042" s="5"/>
      <c r="X1042" s="5"/>
      <c r="Y1042" s="5"/>
      <c r="Z1042" s="5"/>
      <c r="AA1042" s="5"/>
      <c r="AB1042" s="5"/>
      <c r="AC1042" s="5"/>
      <c r="AD1042" s="5"/>
      <c r="AE1042" s="5"/>
    </row>
    <row r="1043" spans="1:31">
      <c r="A1043" s="185"/>
      <c r="B1043" s="5"/>
      <c r="C1043" s="5"/>
      <c r="D1043" s="5"/>
      <c r="E1043" s="5"/>
      <c r="F1043" s="5"/>
      <c r="G1043" s="5"/>
      <c r="H1043" s="5"/>
      <c r="I1043" s="5"/>
      <c r="J1043" s="5"/>
      <c r="K1043" s="5"/>
      <c r="L1043" s="699"/>
      <c r="M1043" s="699"/>
      <c r="N1043" s="5"/>
      <c r="O1043" s="5"/>
      <c r="P1043" s="699"/>
      <c r="Q1043" s="699"/>
      <c r="R1043" s="5"/>
      <c r="S1043" s="5"/>
      <c r="T1043" s="5"/>
      <c r="U1043" s="5"/>
      <c r="V1043" s="5"/>
      <c r="W1043" s="5"/>
      <c r="X1043" s="5"/>
      <c r="Y1043" s="5"/>
      <c r="Z1043" s="5"/>
      <c r="AA1043" s="5"/>
      <c r="AB1043" s="5"/>
      <c r="AC1043" s="5"/>
      <c r="AD1043" s="5"/>
      <c r="AE1043" s="5"/>
    </row>
    <row r="1044" spans="1:31">
      <c r="A1044" s="185"/>
      <c r="B1044" s="5"/>
      <c r="C1044" s="5"/>
      <c r="D1044" s="5"/>
      <c r="E1044" s="5"/>
      <c r="F1044" s="5"/>
      <c r="G1044" s="5"/>
      <c r="H1044" s="5"/>
      <c r="I1044" s="5"/>
      <c r="J1044" s="5"/>
      <c r="K1044" s="5"/>
      <c r="L1044" s="699"/>
      <c r="M1044" s="699"/>
      <c r="N1044" s="5"/>
      <c r="O1044" s="5"/>
      <c r="P1044" s="699"/>
      <c r="Q1044" s="699"/>
      <c r="R1044" s="5"/>
      <c r="S1044" s="5"/>
      <c r="T1044" s="5"/>
      <c r="U1044" s="5"/>
      <c r="V1044" s="5"/>
      <c r="W1044" s="5"/>
      <c r="X1044" s="5"/>
      <c r="Y1044" s="5"/>
      <c r="Z1044" s="5"/>
      <c r="AA1044" s="5"/>
      <c r="AB1044" s="5"/>
      <c r="AC1044" s="5"/>
      <c r="AD1044" s="5"/>
      <c r="AE1044" s="5"/>
    </row>
    <row r="1045" spans="1:31">
      <c r="A1045" s="185"/>
      <c r="B1045" s="5"/>
      <c r="C1045" s="5"/>
      <c r="D1045" s="5"/>
      <c r="E1045" s="5"/>
      <c r="F1045" s="5"/>
      <c r="G1045" s="5"/>
      <c r="H1045" s="5"/>
      <c r="I1045" s="5"/>
      <c r="J1045" s="5"/>
      <c r="K1045" s="5"/>
      <c r="L1045" s="699"/>
      <c r="M1045" s="699"/>
      <c r="N1045" s="5"/>
      <c r="O1045" s="5"/>
      <c r="P1045" s="699"/>
      <c r="Q1045" s="699"/>
      <c r="R1045" s="5"/>
      <c r="S1045" s="5"/>
      <c r="T1045" s="5"/>
      <c r="U1045" s="5"/>
      <c r="V1045" s="5"/>
      <c r="W1045" s="5"/>
      <c r="X1045" s="5"/>
      <c r="Y1045" s="5"/>
      <c r="Z1045" s="5"/>
      <c r="AA1045" s="5"/>
      <c r="AB1045" s="5"/>
      <c r="AC1045" s="5"/>
      <c r="AD1045" s="5"/>
      <c r="AE1045" s="5"/>
    </row>
    <row r="1046" spans="1:31">
      <c r="A1046" s="185"/>
      <c r="B1046" s="5"/>
      <c r="C1046" s="5"/>
      <c r="D1046" s="5"/>
      <c r="E1046" s="5"/>
      <c r="F1046" s="5"/>
      <c r="G1046" s="5"/>
      <c r="H1046" s="5"/>
      <c r="I1046" s="5"/>
      <c r="J1046" s="5"/>
      <c r="K1046" s="5"/>
      <c r="L1046" s="699"/>
      <c r="M1046" s="699"/>
      <c r="N1046" s="5"/>
      <c r="O1046" s="5"/>
      <c r="P1046" s="699"/>
      <c r="Q1046" s="699"/>
      <c r="R1046" s="5"/>
      <c r="S1046" s="5"/>
      <c r="T1046" s="5"/>
      <c r="U1046" s="5"/>
      <c r="V1046" s="5"/>
      <c r="W1046" s="5"/>
      <c r="X1046" s="5"/>
      <c r="Y1046" s="5"/>
      <c r="Z1046" s="5"/>
      <c r="AA1046" s="5"/>
      <c r="AB1046" s="5"/>
      <c r="AC1046" s="5"/>
      <c r="AD1046" s="5"/>
      <c r="AE1046" s="5"/>
    </row>
  </sheetData>
  <mergeCells count="749">
    <mergeCell ref="A168:A191"/>
    <mergeCell ref="B168:B191"/>
    <mergeCell ref="J182:J183"/>
    <mergeCell ref="J184:J185"/>
    <mergeCell ref="G192:G196"/>
    <mergeCell ref="G186:G191"/>
    <mergeCell ref="H182:H183"/>
    <mergeCell ref="H184:H185"/>
    <mergeCell ref="I184:I185"/>
    <mergeCell ref="H175:H176"/>
    <mergeCell ref="I179:I181"/>
    <mergeCell ref="F179:F181"/>
    <mergeCell ref="G179:G181"/>
    <mergeCell ref="G177:G178"/>
    <mergeCell ref="J171:J174"/>
    <mergeCell ref="J168:J170"/>
    <mergeCell ref="J179:J181"/>
    <mergeCell ref="I168:I170"/>
    <mergeCell ref="H192:H196"/>
    <mergeCell ref="H186:H191"/>
    <mergeCell ref="J192:J196"/>
    <mergeCell ref="K104:K107"/>
    <mergeCell ref="K100:K103"/>
    <mergeCell ref="J60:J68"/>
    <mergeCell ref="J58:J59"/>
    <mergeCell ref="K80:K87"/>
    <mergeCell ref="K95:K99"/>
    <mergeCell ref="K75:K79"/>
    <mergeCell ref="K69:K74"/>
    <mergeCell ref="K60:K68"/>
    <mergeCell ref="J88:J92"/>
    <mergeCell ref="J80:J87"/>
    <mergeCell ref="J69:J74"/>
    <mergeCell ref="J75:J79"/>
    <mergeCell ref="J104:J107"/>
    <mergeCell ref="J95:J99"/>
    <mergeCell ref="D40:D57"/>
    <mergeCell ref="E40:E57"/>
    <mergeCell ref="G104:G107"/>
    <mergeCell ref="G100:G103"/>
    <mergeCell ref="B58:B107"/>
    <mergeCell ref="B40:B57"/>
    <mergeCell ref="C40:C57"/>
    <mergeCell ref="A58:A107"/>
    <mergeCell ref="A40:A57"/>
    <mergeCell ref="E58:E107"/>
    <mergeCell ref="F40:F48"/>
    <mergeCell ref="F49:F52"/>
    <mergeCell ref="G49:G52"/>
    <mergeCell ref="G40:G48"/>
    <mergeCell ref="G53:G57"/>
    <mergeCell ref="F53:F57"/>
    <mergeCell ref="F69:F74"/>
    <mergeCell ref="F75:F79"/>
    <mergeCell ref="G60:G68"/>
    <mergeCell ref="F80:F87"/>
    <mergeCell ref="F95:F99"/>
    <mergeCell ref="G95:G99"/>
    <mergeCell ref="G75:G79"/>
    <mergeCell ref="G80:G87"/>
    <mergeCell ref="A108:A145"/>
    <mergeCell ref="D108:D145"/>
    <mergeCell ref="G142:G145"/>
    <mergeCell ref="H88:H92"/>
    <mergeCell ref="H104:H107"/>
    <mergeCell ref="H100:H103"/>
    <mergeCell ref="I95:I99"/>
    <mergeCell ref="I104:I107"/>
    <mergeCell ref="I131:I141"/>
    <mergeCell ref="I100:I103"/>
    <mergeCell ref="C58:C107"/>
    <mergeCell ref="D58:D107"/>
    <mergeCell ref="G131:G141"/>
    <mergeCell ref="B108:B145"/>
    <mergeCell ref="C108:C145"/>
    <mergeCell ref="E108:E145"/>
    <mergeCell ref="F104:F107"/>
    <mergeCell ref="F100:F103"/>
    <mergeCell ref="F108:F130"/>
    <mergeCell ref="F88:F92"/>
    <mergeCell ref="G88:G92"/>
    <mergeCell ref="F60:F68"/>
    <mergeCell ref="F58:F59"/>
    <mergeCell ref="G58:G59"/>
    <mergeCell ref="K161:K162"/>
    <mergeCell ref="K163:K164"/>
    <mergeCell ref="K165:K167"/>
    <mergeCell ref="K171:K174"/>
    <mergeCell ref="K168:K170"/>
    <mergeCell ref="H142:H145"/>
    <mergeCell ref="I142:I145"/>
    <mergeCell ref="B146:B164"/>
    <mergeCell ref="H108:H130"/>
    <mergeCell ref="G108:G130"/>
    <mergeCell ref="H146:H150"/>
    <mergeCell ref="G161:G162"/>
    <mergeCell ref="G163:G164"/>
    <mergeCell ref="J131:J141"/>
    <mergeCell ref="J142:J145"/>
    <mergeCell ref="K108:K130"/>
    <mergeCell ref="J165:J167"/>
    <mergeCell ref="J151:J160"/>
    <mergeCell ref="J163:J164"/>
    <mergeCell ref="J161:J162"/>
    <mergeCell ref="J108:J130"/>
    <mergeCell ref="E165:E167"/>
    <mergeCell ref="E146:E164"/>
    <mergeCell ref="B165:B167"/>
    <mergeCell ref="A1:B1"/>
    <mergeCell ref="S3:S5"/>
    <mergeCell ref="S6:S10"/>
    <mergeCell ref="J3:J5"/>
    <mergeCell ref="H3:H5"/>
    <mergeCell ref="A3:A10"/>
    <mergeCell ref="B3:B10"/>
    <mergeCell ref="T2:U2"/>
    <mergeCell ref="E1:U1"/>
    <mergeCell ref="K3:K5"/>
    <mergeCell ref="E3:E10"/>
    <mergeCell ref="C3:C10"/>
    <mergeCell ref="D3:D10"/>
    <mergeCell ref="G3:G5"/>
    <mergeCell ref="F3:F5"/>
    <mergeCell ref="I3:I5"/>
    <mergeCell ref="L3:L5"/>
    <mergeCell ref="M3:M5"/>
    <mergeCell ref="L6:L10"/>
    <mergeCell ref="M6:M10"/>
    <mergeCell ref="C34:C39"/>
    <mergeCell ref="B34:B39"/>
    <mergeCell ref="A34:A39"/>
    <mergeCell ref="D34:D39"/>
    <mergeCell ref="E34:E39"/>
    <mergeCell ref="J23:J25"/>
    <mergeCell ref="I26:I28"/>
    <mergeCell ref="I23:I25"/>
    <mergeCell ref="J26:J28"/>
    <mergeCell ref="B11:B33"/>
    <mergeCell ref="A11:A33"/>
    <mergeCell ref="I32:I33"/>
    <mergeCell ref="I29:I31"/>
    <mergeCell ref="J34:J39"/>
    <mergeCell ref="I34:I39"/>
    <mergeCell ref="J29:J31"/>
    <mergeCell ref="J32:J33"/>
    <mergeCell ref="E11:E33"/>
    <mergeCell ref="G26:G28"/>
    <mergeCell ref="G15:G18"/>
    <mergeCell ref="G19:G22"/>
    <mergeCell ref="G23:G25"/>
    <mergeCell ref="C11:C33"/>
    <mergeCell ref="D11:D33"/>
    <mergeCell ref="S75:S79"/>
    <mergeCell ref="S80:S87"/>
    <mergeCell ref="S95:S99"/>
    <mergeCell ref="S88:S92"/>
    <mergeCell ref="S100:S103"/>
    <mergeCell ref="S58:S59"/>
    <mergeCell ref="H26:H28"/>
    <mergeCell ref="H23:H25"/>
    <mergeCell ref="H11:H14"/>
    <mergeCell ref="H34:H39"/>
    <mergeCell ref="K26:K28"/>
    <mergeCell ref="J49:J52"/>
    <mergeCell ref="I49:I52"/>
    <mergeCell ref="K53:K57"/>
    <mergeCell ref="K58:K59"/>
    <mergeCell ref="J53:J57"/>
    <mergeCell ref="J40:J48"/>
    <mergeCell ref="K40:K48"/>
    <mergeCell ref="K32:K33"/>
    <mergeCell ref="K34:K39"/>
    <mergeCell ref="K29:K31"/>
    <mergeCell ref="I40:I48"/>
    <mergeCell ref="I53:I57"/>
    <mergeCell ref="S19:S22"/>
    <mergeCell ref="S11:S14"/>
    <mergeCell ref="S15:S18"/>
    <mergeCell ref="S23:S25"/>
    <mergeCell ref="S29:S31"/>
    <mergeCell ref="S26:S28"/>
    <mergeCell ref="S32:S33"/>
    <mergeCell ref="S69:S74"/>
    <mergeCell ref="S60:S68"/>
    <mergeCell ref="S49:S52"/>
    <mergeCell ref="S53:S57"/>
    <mergeCell ref="S40:S48"/>
    <mergeCell ref="S34:S39"/>
    <mergeCell ref="K49:K52"/>
    <mergeCell ref="J100:J103"/>
    <mergeCell ref="K88:K92"/>
    <mergeCell ref="J15:J18"/>
    <mergeCell ref="H19:H22"/>
    <mergeCell ref="I15:I18"/>
    <mergeCell ref="H15:H18"/>
    <mergeCell ref="I19:I22"/>
    <mergeCell ref="J19:J22"/>
    <mergeCell ref="K15:K18"/>
    <mergeCell ref="I58:I59"/>
    <mergeCell ref="I88:I92"/>
    <mergeCell ref="I69:I74"/>
    <mergeCell ref="I80:I87"/>
    <mergeCell ref="I60:I68"/>
    <mergeCell ref="I75:I79"/>
    <mergeCell ref="H75:H79"/>
    <mergeCell ref="H80:H87"/>
    <mergeCell ref="J11:J14"/>
    <mergeCell ref="G32:G33"/>
    <mergeCell ref="G29:G31"/>
    <mergeCell ref="F34:F39"/>
    <mergeCell ref="G6:G10"/>
    <mergeCell ref="J6:J10"/>
    <mergeCell ref="I11:I14"/>
    <mergeCell ref="K19:K22"/>
    <mergeCell ref="K23:K25"/>
    <mergeCell ref="K6:K10"/>
    <mergeCell ref="K11:K14"/>
    <mergeCell ref="H6:H10"/>
    <mergeCell ref="G34:G39"/>
    <mergeCell ref="F19:F22"/>
    <mergeCell ref="F26:F28"/>
    <mergeCell ref="F23:F25"/>
    <mergeCell ref="F15:F18"/>
    <mergeCell ref="F11:F14"/>
    <mergeCell ref="G11:G14"/>
    <mergeCell ref="F29:F31"/>
    <mergeCell ref="F32:F33"/>
    <mergeCell ref="H29:H31"/>
    <mergeCell ref="F6:F10"/>
    <mergeCell ref="I6:I10"/>
    <mergeCell ref="C165:C167"/>
    <mergeCell ref="D168:D191"/>
    <mergeCell ref="E168:E191"/>
    <mergeCell ref="C168:C191"/>
    <mergeCell ref="S184:S185"/>
    <mergeCell ref="S175:S176"/>
    <mergeCell ref="S177:S178"/>
    <mergeCell ref="S182:S183"/>
    <mergeCell ref="S179:S181"/>
    <mergeCell ref="H171:H174"/>
    <mergeCell ref="H165:H167"/>
    <mergeCell ref="K179:K181"/>
    <mergeCell ref="J186:J191"/>
    <mergeCell ref="I182:I183"/>
    <mergeCell ref="J175:J176"/>
    <mergeCell ref="J177:J178"/>
    <mergeCell ref="I171:I174"/>
    <mergeCell ref="I175:I176"/>
    <mergeCell ref="K184:K185"/>
    <mergeCell ref="K182:K183"/>
    <mergeCell ref="K177:K178"/>
    <mergeCell ref="K175:K176"/>
    <mergeCell ref="I177:I178"/>
    <mergeCell ref="L175:L176"/>
    <mergeCell ref="S108:S130"/>
    <mergeCell ref="S104:S107"/>
    <mergeCell ref="S165:S167"/>
    <mergeCell ref="S168:S170"/>
    <mergeCell ref="S161:S162"/>
    <mergeCell ref="S151:S160"/>
    <mergeCell ref="S163:S164"/>
    <mergeCell ref="S146:S150"/>
    <mergeCell ref="A384:A393"/>
    <mergeCell ref="D350:D383"/>
    <mergeCell ref="D340:D349"/>
    <mergeCell ref="F389:F393"/>
    <mergeCell ref="G389:G393"/>
    <mergeCell ref="R115:R121"/>
    <mergeCell ref="R108:R114"/>
    <mergeCell ref="S131:S141"/>
    <mergeCell ref="R122:R124"/>
    <mergeCell ref="R131:R136"/>
    <mergeCell ref="R137:R141"/>
    <mergeCell ref="R125:R130"/>
    <mergeCell ref="J146:J150"/>
    <mergeCell ref="N146:N150"/>
    <mergeCell ref="K146:K150"/>
    <mergeCell ref="D165:D167"/>
    <mergeCell ref="D146:D164"/>
    <mergeCell ref="A146:A164"/>
    <mergeCell ref="A165:A167"/>
    <mergeCell ref="K131:K141"/>
    <mergeCell ref="K142:K145"/>
    <mergeCell ref="K151:K160"/>
    <mergeCell ref="C146:C164"/>
    <mergeCell ref="S171:S173"/>
    <mergeCell ref="G250:G253"/>
    <mergeCell ref="H250:H253"/>
    <mergeCell ref="C210:C249"/>
    <mergeCell ref="C198:C206"/>
    <mergeCell ref="C192:C197"/>
    <mergeCell ref="A198:A206"/>
    <mergeCell ref="A192:A197"/>
    <mergeCell ref="B192:B197"/>
    <mergeCell ref="B198:B206"/>
    <mergeCell ref="E210:E249"/>
    <mergeCell ref="D210:D249"/>
    <mergeCell ref="D198:D206"/>
    <mergeCell ref="E192:E197"/>
    <mergeCell ref="E198:E206"/>
    <mergeCell ref="D192:D197"/>
    <mergeCell ref="D207:D209"/>
    <mergeCell ref="H254:H256"/>
    <mergeCell ref="G379:G383"/>
    <mergeCell ref="H379:H383"/>
    <mergeCell ref="G372:G378"/>
    <mergeCell ref="G365:G367"/>
    <mergeCell ref="E384:E393"/>
    <mergeCell ref="G384:G388"/>
    <mergeCell ref="H384:H388"/>
    <mergeCell ref="H389:H393"/>
    <mergeCell ref="F384:F388"/>
    <mergeCell ref="G329:G333"/>
    <mergeCell ref="H329:H333"/>
    <mergeCell ref="H323:H325"/>
    <mergeCell ref="H326:H328"/>
    <mergeCell ref="G326:G328"/>
    <mergeCell ref="H321:H322"/>
    <mergeCell ref="F344:F346"/>
    <mergeCell ref="F347:F349"/>
    <mergeCell ref="F254:F256"/>
    <mergeCell ref="F315:F318"/>
    <mergeCell ref="F305:F314"/>
    <mergeCell ref="F319:F320"/>
    <mergeCell ref="E350:E383"/>
    <mergeCell ref="E340:E349"/>
    <mergeCell ref="S340:S343"/>
    <mergeCell ref="S344:S346"/>
    <mergeCell ref="I362:I364"/>
    <mergeCell ref="G334:G335"/>
    <mergeCell ref="B321:B339"/>
    <mergeCell ref="A321:A339"/>
    <mergeCell ref="C321:C339"/>
    <mergeCell ref="H372:H378"/>
    <mergeCell ref="F372:F378"/>
    <mergeCell ref="A350:A383"/>
    <mergeCell ref="A340:A349"/>
    <mergeCell ref="O354:O355"/>
    <mergeCell ref="R354:R355"/>
    <mergeCell ref="K347:K349"/>
    <mergeCell ref="N352:N353"/>
    <mergeCell ref="N354:N355"/>
    <mergeCell ref="R352:R353"/>
    <mergeCell ref="S347:S349"/>
    <mergeCell ref="J379:J383"/>
    <mergeCell ref="K336:K339"/>
    <mergeCell ref="I379:I383"/>
    <mergeCell ref="R350:R351"/>
    <mergeCell ref="O350:O351"/>
    <mergeCell ref="O352:O353"/>
    <mergeCell ref="U352:U353"/>
    <mergeCell ref="U354:U355"/>
    <mergeCell ref="U350:U351"/>
    <mergeCell ref="T354:T355"/>
    <mergeCell ref="T350:T351"/>
    <mergeCell ref="T352:T353"/>
    <mergeCell ref="A250:A256"/>
    <mergeCell ref="B250:B256"/>
    <mergeCell ref="B210:B249"/>
    <mergeCell ref="A210:A249"/>
    <mergeCell ref="D257:D304"/>
    <mergeCell ref="E250:E256"/>
    <mergeCell ref="D250:D256"/>
    <mergeCell ref="F334:F335"/>
    <mergeCell ref="G323:G325"/>
    <mergeCell ref="F247:F249"/>
    <mergeCell ref="F226:F246"/>
    <mergeCell ref="F213:F225"/>
    <mergeCell ref="S250:S253"/>
    <mergeCell ref="S254:S256"/>
    <mergeCell ref="K213:K225"/>
    <mergeCell ref="J213:J225"/>
    <mergeCell ref="K226:K246"/>
    <mergeCell ref="K210:K212"/>
    <mergeCell ref="A207:A209"/>
    <mergeCell ref="S334:S335"/>
    <mergeCell ref="S336:S339"/>
    <mergeCell ref="S326:S328"/>
    <mergeCell ref="S329:S333"/>
    <mergeCell ref="G257:G301"/>
    <mergeCell ref="G254:G256"/>
    <mergeCell ref="H302:H304"/>
    <mergeCell ref="H257:H301"/>
    <mergeCell ref="G319:G320"/>
    <mergeCell ref="H319:H320"/>
    <mergeCell ref="H305:H314"/>
    <mergeCell ref="H315:H318"/>
    <mergeCell ref="C250:C256"/>
    <mergeCell ref="A257:A304"/>
    <mergeCell ref="E305:E320"/>
    <mergeCell ref="F302:F304"/>
    <mergeCell ref="F257:F301"/>
    <mergeCell ref="A305:A320"/>
    <mergeCell ref="F250:F253"/>
    <mergeCell ref="G321:G322"/>
    <mergeCell ref="E207:E209"/>
    <mergeCell ref="E257:E304"/>
    <mergeCell ref="C257:C304"/>
    <mergeCell ref="H368:H371"/>
    <mergeCell ref="H358:H361"/>
    <mergeCell ref="G358:G361"/>
    <mergeCell ref="G362:G364"/>
    <mergeCell ref="F368:F371"/>
    <mergeCell ref="B257:B304"/>
    <mergeCell ref="B305:B320"/>
    <mergeCell ref="B350:B383"/>
    <mergeCell ref="H336:H339"/>
    <mergeCell ref="H334:H335"/>
    <mergeCell ref="H340:H343"/>
    <mergeCell ref="H344:H346"/>
    <mergeCell ref="H347:H349"/>
    <mergeCell ref="G347:G349"/>
    <mergeCell ref="G340:G343"/>
    <mergeCell ref="G336:G339"/>
    <mergeCell ref="E321:E339"/>
    <mergeCell ref="F326:F328"/>
    <mergeCell ref="F321:F325"/>
    <mergeCell ref="F336:F339"/>
    <mergeCell ref="F329:F333"/>
    <mergeCell ref="F210:F212"/>
    <mergeCell ref="F207:F209"/>
    <mergeCell ref="F198:F206"/>
    <mergeCell ref="F192:F196"/>
    <mergeCell ref="F186:F191"/>
    <mergeCell ref="G168:G170"/>
    <mergeCell ref="F184:F185"/>
    <mergeCell ref="F182:F183"/>
    <mergeCell ref="B384:B393"/>
    <mergeCell ref="C305:C320"/>
    <mergeCell ref="D305:D320"/>
    <mergeCell ref="C350:C383"/>
    <mergeCell ref="C384:C393"/>
    <mergeCell ref="D384:D393"/>
    <mergeCell ref="D321:D339"/>
    <mergeCell ref="B340:B349"/>
    <mergeCell ref="C340:C349"/>
    <mergeCell ref="B207:B209"/>
    <mergeCell ref="C207:C209"/>
    <mergeCell ref="G368:G371"/>
    <mergeCell ref="I108:I130"/>
    <mergeCell ref="H226:H246"/>
    <mergeCell ref="H247:H249"/>
    <mergeCell ref="G247:G249"/>
    <mergeCell ref="G226:G246"/>
    <mergeCell ref="G184:G185"/>
    <mergeCell ref="G182:G183"/>
    <mergeCell ref="H207:H209"/>
    <mergeCell ref="H198:H206"/>
    <mergeCell ref="H210:H212"/>
    <mergeCell ref="G210:G212"/>
    <mergeCell ref="G213:G225"/>
    <mergeCell ref="H213:H225"/>
    <mergeCell ref="I226:I246"/>
    <mergeCell ref="I213:I225"/>
    <mergeCell ref="I207:I209"/>
    <mergeCell ref="G198:G206"/>
    <mergeCell ref="G207:G209"/>
    <mergeCell ref="G165:G167"/>
    <mergeCell ref="I210:I212"/>
    <mergeCell ref="I198:I206"/>
    <mergeCell ref="I186:I191"/>
    <mergeCell ref="I192:I196"/>
    <mergeCell ref="G69:G74"/>
    <mergeCell ref="G151:G160"/>
    <mergeCell ref="G146:G150"/>
    <mergeCell ref="H95:H99"/>
    <mergeCell ref="H58:H59"/>
    <mergeCell ref="H69:H74"/>
    <mergeCell ref="H60:H68"/>
    <mergeCell ref="H32:H33"/>
    <mergeCell ref="H40:H48"/>
    <mergeCell ref="H53:H57"/>
    <mergeCell ref="H49:H52"/>
    <mergeCell ref="F142:F145"/>
    <mergeCell ref="F131:F141"/>
    <mergeCell ref="H131:H141"/>
    <mergeCell ref="F163:F164"/>
    <mergeCell ref="F161:F162"/>
    <mergeCell ref="F151:F160"/>
    <mergeCell ref="F146:F150"/>
    <mergeCell ref="H179:H181"/>
    <mergeCell ref="H177:H178"/>
    <mergeCell ref="H168:H170"/>
    <mergeCell ref="H151:H160"/>
    <mergeCell ref="H163:H164"/>
    <mergeCell ref="H161:H162"/>
    <mergeCell ref="F165:F167"/>
    <mergeCell ref="I389:I393"/>
    <mergeCell ref="I384:I388"/>
    <mergeCell ref="I165:I167"/>
    <mergeCell ref="I151:I160"/>
    <mergeCell ref="I146:I150"/>
    <mergeCell ref="F175:F178"/>
    <mergeCell ref="F168:F174"/>
    <mergeCell ref="G175:G176"/>
    <mergeCell ref="G171:G174"/>
    <mergeCell ref="I161:I162"/>
    <mergeCell ref="I163:I164"/>
    <mergeCell ref="F379:F383"/>
    <mergeCell ref="H365:H367"/>
    <mergeCell ref="H362:H364"/>
    <mergeCell ref="F358:F361"/>
    <mergeCell ref="F350:F357"/>
    <mergeCell ref="F365:F367"/>
    <mergeCell ref="I336:I339"/>
    <mergeCell ref="G315:G318"/>
    <mergeCell ref="G302:G304"/>
    <mergeCell ref="G305:G314"/>
    <mergeCell ref="F362:F364"/>
    <mergeCell ref="G344:G346"/>
    <mergeCell ref="F340:F343"/>
    <mergeCell ref="S207:S209"/>
    <mergeCell ref="S210:S212"/>
    <mergeCell ref="K384:K388"/>
    <mergeCell ref="K379:K383"/>
    <mergeCell ref="J384:J388"/>
    <mergeCell ref="S362:S364"/>
    <mergeCell ref="S389:S393"/>
    <mergeCell ref="S384:S388"/>
    <mergeCell ref="S368:S371"/>
    <mergeCell ref="S372:S378"/>
    <mergeCell ref="S379:S383"/>
    <mergeCell ref="S365:S367"/>
    <mergeCell ref="J372:J378"/>
    <mergeCell ref="K372:K378"/>
    <mergeCell ref="K365:K367"/>
    <mergeCell ref="K362:K364"/>
    <mergeCell ref="J334:J335"/>
    <mergeCell ref="K334:K335"/>
    <mergeCell ref="J389:J393"/>
    <mergeCell ref="K389:K393"/>
    <mergeCell ref="J340:J343"/>
    <mergeCell ref="J336:J339"/>
    <mergeCell ref="J362:J364"/>
    <mergeCell ref="S358:S361"/>
    <mergeCell ref="S213:S225"/>
    <mergeCell ref="S247:S249"/>
    <mergeCell ref="J226:J246"/>
    <mergeCell ref="I305:I314"/>
    <mergeCell ref="I326:I328"/>
    <mergeCell ref="I329:I333"/>
    <mergeCell ref="I334:I335"/>
    <mergeCell ref="I257:I301"/>
    <mergeCell ref="S315:S318"/>
    <mergeCell ref="S319:S320"/>
    <mergeCell ref="S321:S325"/>
    <mergeCell ref="I323:I325"/>
    <mergeCell ref="I315:I318"/>
    <mergeCell ref="I319:I320"/>
    <mergeCell ref="I321:I322"/>
    <mergeCell ref="S302:S304"/>
    <mergeCell ref="S305:S314"/>
    <mergeCell ref="S257:S301"/>
    <mergeCell ref="I250:I253"/>
    <mergeCell ref="I254:I256"/>
    <mergeCell ref="I247:I249"/>
    <mergeCell ref="J302:J304"/>
    <mergeCell ref="K321:K322"/>
    <mergeCell ref="K315:K318"/>
    <mergeCell ref="I372:I378"/>
    <mergeCell ref="S350:S357"/>
    <mergeCell ref="S198:S206"/>
    <mergeCell ref="S186:S191"/>
    <mergeCell ref="S192:S196"/>
    <mergeCell ref="K198:K206"/>
    <mergeCell ref="J358:J361"/>
    <mergeCell ref="I358:I361"/>
    <mergeCell ref="K340:K343"/>
    <mergeCell ref="K344:K346"/>
    <mergeCell ref="J368:J371"/>
    <mergeCell ref="J365:J367"/>
    <mergeCell ref="I368:I371"/>
    <mergeCell ref="I365:I367"/>
    <mergeCell ref="K368:K371"/>
    <mergeCell ref="J344:J346"/>
    <mergeCell ref="J347:J349"/>
    <mergeCell ref="I340:I343"/>
    <mergeCell ref="I347:I349"/>
    <mergeCell ref="I344:I346"/>
    <mergeCell ref="K358:K361"/>
    <mergeCell ref="J250:J253"/>
    <mergeCell ref="J247:J249"/>
    <mergeCell ref="S226:S246"/>
    <mergeCell ref="K186:K191"/>
    <mergeCell ref="K192:K196"/>
    <mergeCell ref="I302:I304"/>
    <mergeCell ref="K302:K304"/>
    <mergeCell ref="J257:J301"/>
    <mergeCell ref="K323:K325"/>
    <mergeCell ref="J329:J333"/>
    <mergeCell ref="J321:J322"/>
    <mergeCell ref="K305:K314"/>
    <mergeCell ref="J198:J206"/>
    <mergeCell ref="J210:J212"/>
    <mergeCell ref="J207:J209"/>
    <mergeCell ref="J254:J256"/>
    <mergeCell ref="K254:K256"/>
    <mergeCell ref="J323:J325"/>
    <mergeCell ref="J326:J328"/>
    <mergeCell ref="J305:J314"/>
    <mergeCell ref="J319:J320"/>
    <mergeCell ref="J315:J318"/>
    <mergeCell ref="K257:K301"/>
    <mergeCell ref="K247:K249"/>
    <mergeCell ref="K250:K253"/>
    <mergeCell ref="K329:K333"/>
    <mergeCell ref="K326:K328"/>
    <mergeCell ref="K319:K320"/>
    <mergeCell ref="K207:K209"/>
    <mergeCell ref="L11:L14"/>
    <mergeCell ref="M11:M14"/>
    <mergeCell ref="L15:L18"/>
    <mergeCell ref="M15:M18"/>
    <mergeCell ref="L19:L22"/>
    <mergeCell ref="M19:M22"/>
    <mergeCell ref="L23:L25"/>
    <mergeCell ref="M23:M25"/>
    <mergeCell ref="L26:L28"/>
    <mergeCell ref="M26:M28"/>
    <mergeCell ref="L29:L31"/>
    <mergeCell ref="M29:M31"/>
    <mergeCell ref="L32:L33"/>
    <mergeCell ref="M32:M33"/>
    <mergeCell ref="L34:L39"/>
    <mergeCell ref="M34:M39"/>
    <mergeCell ref="L40:L48"/>
    <mergeCell ref="M40:M48"/>
    <mergeCell ref="L49:L52"/>
    <mergeCell ref="M49:M52"/>
    <mergeCell ref="L53:L57"/>
    <mergeCell ref="M53:M57"/>
    <mergeCell ref="L58:L59"/>
    <mergeCell ref="M58:M59"/>
    <mergeCell ref="L60:L68"/>
    <mergeCell ref="M60:M68"/>
    <mergeCell ref="L69:L74"/>
    <mergeCell ref="M69:M74"/>
    <mergeCell ref="L75:L79"/>
    <mergeCell ref="M75:M79"/>
    <mergeCell ref="L80:L87"/>
    <mergeCell ref="M80:M87"/>
    <mergeCell ref="L88:L92"/>
    <mergeCell ref="M88:M92"/>
    <mergeCell ref="L95:L99"/>
    <mergeCell ref="M95:M99"/>
    <mergeCell ref="L100:L103"/>
    <mergeCell ref="M100:M103"/>
    <mergeCell ref="L104:L107"/>
    <mergeCell ref="M104:M107"/>
    <mergeCell ref="L108:L130"/>
    <mergeCell ref="M108:M130"/>
    <mergeCell ref="L131:L141"/>
    <mergeCell ref="M131:M141"/>
    <mergeCell ref="L142:L145"/>
    <mergeCell ref="M142:M145"/>
    <mergeCell ref="L146:L150"/>
    <mergeCell ref="M146:M150"/>
    <mergeCell ref="L151:L160"/>
    <mergeCell ref="M151:M160"/>
    <mergeCell ref="L161:L162"/>
    <mergeCell ref="M161:M162"/>
    <mergeCell ref="L163:L164"/>
    <mergeCell ref="M163:M164"/>
    <mergeCell ref="L165:L167"/>
    <mergeCell ref="M165:M167"/>
    <mergeCell ref="L168:L170"/>
    <mergeCell ref="M168:M170"/>
    <mergeCell ref="L171:L174"/>
    <mergeCell ref="M171:M174"/>
    <mergeCell ref="M175:M176"/>
    <mergeCell ref="L177:L178"/>
    <mergeCell ref="M177:M178"/>
    <mergeCell ref="L179:L181"/>
    <mergeCell ref="M179:M181"/>
    <mergeCell ref="L182:L183"/>
    <mergeCell ref="M182:M183"/>
    <mergeCell ref="L184:L185"/>
    <mergeCell ref="M184:M185"/>
    <mergeCell ref="L186:L191"/>
    <mergeCell ref="M186:M191"/>
    <mergeCell ref="L192:L196"/>
    <mergeCell ref="M192:M196"/>
    <mergeCell ref="L198:L206"/>
    <mergeCell ref="M198:M206"/>
    <mergeCell ref="L207:L209"/>
    <mergeCell ref="M207:M209"/>
    <mergeCell ref="L210:L212"/>
    <mergeCell ref="M210:M212"/>
    <mergeCell ref="L213:L225"/>
    <mergeCell ref="M213:M225"/>
    <mergeCell ref="L226:L246"/>
    <mergeCell ref="M226:M246"/>
    <mergeCell ref="L247:L249"/>
    <mergeCell ref="M247:M249"/>
    <mergeCell ref="L250:L253"/>
    <mergeCell ref="M250:M253"/>
    <mergeCell ref="L254:L256"/>
    <mergeCell ref="M254:M256"/>
    <mergeCell ref="L257:L301"/>
    <mergeCell ref="M257:M301"/>
    <mergeCell ref="L302:L304"/>
    <mergeCell ref="M302:M304"/>
    <mergeCell ref="L305:L314"/>
    <mergeCell ref="M305:M314"/>
    <mergeCell ref="L315:L318"/>
    <mergeCell ref="M315:M318"/>
    <mergeCell ref="L319:L320"/>
    <mergeCell ref="M319:M320"/>
    <mergeCell ref="L321:L322"/>
    <mergeCell ref="M321:M322"/>
    <mergeCell ref="L323:L325"/>
    <mergeCell ref="M323:M325"/>
    <mergeCell ref="L326:L328"/>
    <mergeCell ref="M326:M328"/>
    <mergeCell ref="L329:L333"/>
    <mergeCell ref="M329:M333"/>
    <mergeCell ref="L334:L335"/>
    <mergeCell ref="M334:M335"/>
    <mergeCell ref="L336:L339"/>
    <mergeCell ref="M336:M339"/>
    <mergeCell ref="L340:L343"/>
    <mergeCell ref="M340:M343"/>
    <mergeCell ref="L344:L346"/>
    <mergeCell ref="M344:M346"/>
    <mergeCell ref="L347:L349"/>
    <mergeCell ref="M347:M349"/>
    <mergeCell ref="L358:L361"/>
    <mergeCell ref="M358:M361"/>
    <mergeCell ref="L384:L388"/>
    <mergeCell ref="M384:M388"/>
    <mergeCell ref="L389:L393"/>
    <mergeCell ref="M389:M393"/>
    <mergeCell ref="P350:P351"/>
    <mergeCell ref="P352:P353"/>
    <mergeCell ref="P354:P355"/>
    <mergeCell ref="Q350:Q351"/>
    <mergeCell ref="Q352:Q353"/>
    <mergeCell ref="Q354:Q355"/>
    <mergeCell ref="L362:L364"/>
    <mergeCell ref="M362:M364"/>
    <mergeCell ref="L365:L367"/>
    <mergeCell ref="M365:M367"/>
    <mergeCell ref="L368:L371"/>
    <mergeCell ref="M368:M371"/>
    <mergeCell ref="L372:L378"/>
    <mergeCell ref="M372:M378"/>
    <mergeCell ref="L379:L383"/>
    <mergeCell ref="M379:M383"/>
    <mergeCell ref="N350:N35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FF"/>
    <pageSetUpPr fitToPage="1"/>
  </sheetPr>
  <dimension ref="A1:AJ979"/>
  <sheetViews>
    <sheetView topLeftCell="Q1" zoomScale="80" zoomScaleNormal="80" workbookViewId="0">
      <selection activeCell="Y1" sqref="Y1:AJ13"/>
    </sheetView>
  </sheetViews>
  <sheetFormatPr baseColWidth="10" defaultColWidth="14.42578125" defaultRowHeight="15" customHeight="1"/>
  <cols>
    <col min="1" max="1" width="18.5703125" customWidth="1"/>
    <col min="2" max="2" width="24.5703125" customWidth="1"/>
    <col min="3" max="3" width="12.7109375" customWidth="1"/>
    <col min="4" max="4" width="13.7109375" customWidth="1"/>
    <col min="5" max="5" width="23.140625" customWidth="1"/>
    <col min="6" max="6" width="12.42578125" customWidth="1"/>
    <col min="7" max="7" width="27.7109375" customWidth="1"/>
    <col min="8" max="8" width="4.140625" customWidth="1"/>
    <col min="9" max="9" width="5.28515625" customWidth="1"/>
    <col min="10" max="10" width="8.42578125" customWidth="1"/>
    <col min="11" max="21" width="12.85546875" customWidth="1"/>
    <col min="22" max="22" width="17.5703125" customWidth="1"/>
    <col min="23" max="23" width="14.85546875" customWidth="1"/>
    <col min="24" max="24" width="14" customWidth="1"/>
    <col min="25" max="27" width="35.7109375" customWidth="1"/>
    <col min="28" max="36" width="12.28515625" customWidth="1"/>
  </cols>
  <sheetData>
    <row r="1" spans="1:36" ht="27" customHeight="1">
      <c r="A1" s="800"/>
      <c r="B1" s="801"/>
      <c r="C1" s="812"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ht="18" customHeight="1">
      <c r="A2" s="802"/>
      <c r="B2" s="803"/>
      <c r="C2" s="820" t="s">
        <v>1</v>
      </c>
      <c r="D2" s="817"/>
      <c r="E2" s="818"/>
      <c r="F2" s="816" t="s">
        <v>2</v>
      </c>
      <c r="G2" s="817"/>
      <c r="H2" s="817"/>
      <c r="I2" s="817"/>
      <c r="J2" s="817"/>
      <c r="K2" s="817"/>
      <c r="L2" s="817"/>
      <c r="M2" s="817"/>
      <c r="N2" s="817"/>
      <c r="O2" s="817"/>
      <c r="P2" s="817"/>
      <c r="Q2" s="817"/>
      <c r="R2" s="817"/>
      <c r="S2" s="818"/>
      <c r="T2" s="815" t="s">
        <v>3</v>
      </c>
      <c r="U2" s="752"/>
      <c r="V2" s="809" t="s">
        <v>4</v>
      </c>
      <c r="W2" s="810" t="s">
        <v>5</v>
      </c>
      <c r="X2" s="801"/>
      <c r="Y2" s="739"/>
      <c r="Z2" s="739"/>
      <c r="AA2" s="739"/>
      <c r="AB2" s="739"/>
      <c r="AC2" s="739"/>
      <c r="AD2" s="739"/>
      <c r="AE2" s="739"/>
      <c r="AF2" s="739"/>
      <c r="AG2" s="739"/>
      <c r="AH2" s="739"/>
      <c r="AI2" s="739"/>
      <c r="AJ2" s="739"/>
    </row>
    <row r="3" spans="1:36" ht="25.5" customHeight="1">
      <c r="A3" s="802"/>
      <c r="B3" s="803"/>
      <c r="C3" s="751"/>
      <c r="D3" s="751"/>
      <c r="E3" s="752"/>
      <c r="F3" s="750"/>
      <c r="G3" s="751"/>
      <c r="H3" s="751"/>
      <c r="I3" s="751"/>
      <c r="J3" s="751"/>
      <c r="K3" s="751"/>
      <c r="L3" s="751"/>
      <c r="M3" s="751"/>
      <c r="N3" s="751"/>
      <c r="O3" s="751"/>
      <c r="P3" s="751"/>
      <c r="Q3" s="751"/>
      <c r="R3" s="751"/>
      <c r="S3" s="752"/>
      <c r="T3" s="819">
        <v>0.05</v>
      </c>
      <c r="U3" s="726"/>
      <c r="V3" s="766"/>
      <c r="W3" s="750"/>
      <c r="X3" s="811"/>
      <c r="Y3" s="739"/>
      <c r="Z3" s="739"/>
      <c r="AA3" s="739"/>
      <c r="AB3" s="739"/>
      <c r="AC3" s="739"/>
      <c r="AD3" s="739"/>
      <c r="AE3" s="739"/>
      <c r="AF3" s="739"/>
      <c r="AG3" s="739"/>
      <c r="AH3" s="739"/>
      <c r="AI3" s="739"/>
      <c r="AJ3" s="739"/>
    </row>
    <row r="4" spans="1:36" ht="18" customHeight="1">
      <c r="A4" s="802"/>
      <c r="B4" s="803"/>
      <c r="C4" s="799" t="s">
        <v>6</v>
      </c>
      <c r="D4" s="728"/>
      <c r="E4" s="728"/>
      <c r="F4" s="728"/>
      <c r="G4" s="728"/>
      <c r="H4" s="728"/>
      <c r="I4" s="728"/>
      <c r="J4" s="728"/>
      <c r="K4" s="724"/>
      <c r="L4" s="795" t="s">
        <v>7</v>
      </c>
      <c r="M4" s="728"/>
      <c r="N4" s="728"/>
      <c r="O4" s="728"/>
      <c r="P4" s="728"/>
      <c r="Q4" s="728"/>
      <c r="R4" s="728"/>
      <c r="S4" s="728"/>
      <c r="T4" s="728"/>
      <c r="U4" s="724"/>
      <c r="V4" s="2" t="s">
        <v>8</v>
      </c>
      <c r="W4" s="806" t="s">
        <v>9</v>
      </c>
      <c r="X4" s="807">
        <f>X9+X25</f>
        <v>1</v>
      </c>
      <c r="Y4" s="739"/>
      <c r="Z4" s="739"/>
      <c r="AA4" s="739"/>
      <c r="AB4" s="739"/>
      <c r="AC4" s="739"/>
      <c r="AD4" s="739"/>
      <c r="AE4" s="739"/>
      <c r="AF4" s="739"/>
      <c r="AG4" s="739"/>
      <c r="AH4" s="739"/>
      <c r="AI4" s="739"/>
      <c r="AJ4" s="739"/>
    </row>
    <row r="5" spans="1:36" ht="31.5" customHeight="1">
      <c r="A5" s="802"/>
      <c r="B5" s="803"/>
      <c r="C5" s="753" t="s">
        <v>35</v>
      </c>
      <c r="D5" s="728"/>
      <c r="E5" s="728"/>
      <c r="F5" s="728"/>
      <c r="G5" s="728"/>
      <c r="H5" s="728"/>
      <c r="I5" s="728"/>
      <c r="J5" s="728"/>
      <c r="K5" s="724"/>
      <c r="L5" s="794" t="s">
        <v>37</v>
      </c>
      <c r="M5" s="728"/>
      <c r="N5" s="728"/>
      <c r="O5" s="728"/>
      <c r="P5" s="728"/>
      <c r="Q5" s="728"/>
      <c r="R5" s="728"/>
      <c r="S5" s="728"/>
      <c r="T5" s="728"/>
      <c r="U5" s="724"/>
      <c r="V5" s="796">
        <v>43483</v>
      </c>
      <c r="W5" s="766"/>
      <c r="X5" s="808"/>
      <c r="Y5" s="739"/>
      <c r="Z5" s="739"/>
      <c r="AA5" s="739"/>
      <c r="AB5" s="739"/>
      <c r="AC5" s="739"/>
      <c r="AD5" s="739"/>
      <c r="AE5" s="739"/>
      <c r="AF5" s="739"/>
      <c r="AG5" s="739"/>
      <c r="AH5" s="739"/>
      <c r="AI5" s="739"/>
      <c r="AJ5" s="739"/>
    </row>
    <row r="6" spans="1:36" ht="18.75" customHeight="1">
      <c r="A6" s="802"/>
      <c r="B6" s="803"/>
      <c r="C6" s="799" t="s">
        <v>38</v>
      </c>
      <c r="D6" s="728"/>
      <c r="E6" s="728"/>
      <c r="F6" s="728"/>
      <c r="G6" s="728"/>
      <c r="H6" s="728"/>
      <c r="I6" s="728"/>
      <c r="J6" s="728"/>
      <c r="K6" s="724"/>
      <c r="L6" s="795" t="s">
        <v>16</v>
      </c>
      <c r="M6" s="728"/>
      <c r="N6" s="728"/>
      <c r="O6" s="728"/>
      <c r="P6" s="728"/>
      <c r="Q6" s="728"/>
      <c r="R6" s="728"/>
      <c r="S6" s="728"/>
      <c r="T6" s="728"/>
      <c r="U6" s="724"/>
      <c r="V6" s="797"/>
      <c r="W6" s="742" t="s">
        <v>39</v>
      </c>
      <c r="X6" s="821">
        <f>X11+X27</f>
        <v>0</v>
      </c>
      <c r="Y6" s="739"/>
      <c r="Z6" s="739"/>
      <c r="AA6" s="739"/>
      <c r="AB6" s="739"/>
      <c r="AC6" s="739"/>
      <c r="AD6" s="739"/>
      <c r="AE6" s="739"/>
      <c r="AF6" s="739"/>
      <c r="AG6" s="739"/>
      <c r="AH6" s="739"/>
      <c r="AI6" s="739"/>
      <c r="AJ6" s="739"/>
    </row>
    <row r="7" spans="1:36" ht="53.25" customHeight="1">
      <c r="A7" s="804"/>
      <c r="B7" s="805"/>
      <c r="C7" s="753" t="s">
        <v>40</v>
      </c>
      <c r="D7" s="728"/>
      <c r="E7" s="728"/>
      <c r="F7" s="728"/>
      <c r="G7" s="728"/>
      <c r="H7" s="728"/>
      <c r="I7" s="728"/>
      <c r="J7" s="728"/>
      <c r="K7" s="724"/>
      <c r="L7" s="823" t="s">
        <v>41</v>
      </c>
      <c r="M7" s="824"/>
      <c r="N7" s="824"/>
      <c r="O7" s="824"/>
      <c r="P7" s="824"/>
      <c r="Q7" s="824"/>
      <c r="R7" s="824"/>
      <c r="S7" s="824"/>
      <c r="T7" s="824"/>
      <c r="U7" s="825"/>
      <c r="V7" s="798"/>
      <c r="W7" s="741"/>
      <c r="X7" s="822"/>
      <c r="Y7" s="739"/>
      <c r="Z7" s="739"/>
      <c r="AA7" s="739"/>
      <c r="AB7" s="739"/>
      <c r="AC7" s="739"/>
      <c r="AD7" s="739"/>
      <c r="AE7" s="739"/>
      <c r="AF7" s="739"/>
      <c r="AG7" s="739"/>
      <c r="AH7" s="739"/>
      <c r="AI7" s="739"/>
      <c r="AJ7" s="739"/>
    </row>
    <row r="8" spans="1:36" ht="43.5" customHeight="1">
      <c r="A8" s="18" t="s">
        <v>17</v>
      </c>
      <c r="B8" s="14" t="s">
        <v>42</v>
      </c>
      <c r="C8" s="14" t="s">
        <v>55</v>
      </c>
      <c r="D8" s="19" t="s">
        <v>19</v>
      </c>
      <c r="E8" s="14" t="s">
        <v>44</v>
      </c>
      <c r="F8" s="15" t="s">
        <v>45</v>
      </c>
      <c r="G8" s="16" t="s">
        <v>46</v>
      </c>
      <c r="H8" s="754" t="s">
        <v>47</v>
      </c>
      <c r="I8" s="755"/>
      <c r="J8" s="14" t="s">
        <v>48</v>
      </c>
      <c r="K8" s="14" t="s">
        <v>28</v>
      </c>
      <c r="L8" s="14" t="s">
        <v>31</v>
      </c>
      <c r="M8" s="14" t="s">
        <v>30</v>
      </c>
      <c r="N8" s="14" t="s">
        <v>49</v>
      </c>
      <c r="O8" s="14" t="s">
        <v>50</v>
      </c>
      <c r="P8" s="14" t="s">
        <v>34</v>
      </c>
      <c r="Q8" s="17" t="s">
        <v>36</v>
      </c>
      <c r="R8" s="14" t="s">
        <v>51</v>
      </c>
      <c r="S8" s="14" t="s">
        <v>52</v>
      </c>
      <c r="T8" s="14" t="s">
        <v>32</v>
      </c>
      <c r="U8" s="14"/>
      <c r="V8" s="14" t="s">
        <v>53</v>
      </c>
      <c r="W8" s="14" t="s">
        <v>54</v>
      </c>
      <c r="X8" s="20"/>
      <c r="Y8" s="696" t="s">
        <v>836</v>
      </c>
      <c r="Z8" s="696" t="s">
        <v>837</v>
      </c>
      <c r="AA8" s="696" t="s">
        <v>838</v>
      </c>
      <c r="AB8" s="696" t="s">
        <v>839</v>
      </c>
      <c r="AC8" s="696" t="s">
        <v>840</v>
      </c>
      <c r="AD8" s="696" t="s">
        <v>841</v>
      </c>
      <c r="AE8" s="696" t="s">
        <v>842</v>
      </c>
      <c r="AF8" s="696" t="s">
        <v>843</v>
      </c>
      <c r="AG8" s="696" t="s">
        <v>844</v>
      </c>
      <c r="AH8" s="696" t="s">
        <v>845</v>
      </c>
      <c r="AI8" s="696" t="s">
        <v>846</v>
      </c>
      <c r="AJ8" s="696" t="s">
        <v>847</v>
      </c>
    </row>
    <row r="9" spans="1:36" ht="51.75" customHeight="1">
      <c r="A9" s="781" t="s">
        <v>56</v>
      </c>
      <c r="B9" s="787" t="s">
        <v>57</v>
      </c>
      <c r="C9" s="756" t="s">
        <v>58</v>
      </c>
      <c r="D9" s="763">
        <v>11227803</v>
      </c>
      <c r="E9" s="756" t="s">
        <v>59</v>
      </c>
      <c r="F9" s="759" t="s">
        <v>60</v>
      </c>
      <c r="G9" s="758" t="s">
        <v>61</v>
      </c>
      <c r="H9" s="785" t="s">
        <v>9</v>
      </c>
      <c r="I9" s="786"/>
      <c r="J9" s="21"/>
      <c r="K9" s="22">
        <f>+K22*D9</f>
        <v>561390.15</v>
      </c>
      <c r="L9" s="22">
        <f t="shared" ref="L9:M9" si="0">+L22*$D9</f>
        <v>1122780.3</v>
      </c>
      <c r="M9" s="22">
        <f t="shared" si="0"/>
        <v>1122780.3</v>
      </c>
      <c r="N9" s="22">
        <f t="shared" ref="N9:U9" si="1">+N12*$D9</f>
        <v>1122780.3</v>
      </c>
      <c r="O9" s="22">
        <f t="shared" si="1"/>
        <v>1122780.3</v>
      </c>
      <c r="P9" s="22">
        <f t="shared" si="1"/>
        <v>1122780.3</v>
      </c>
      <c r="Q9" s="22">
        <f t="shared" si="1"/>
        <v>1122780.3</v>
      </c>
      <c r="R9" s="22">
        <f t="shared" si="1"/>
        <v>1122780.3</v>
      </c>
      <c r="S9" s="22">
        <f t="shared" si="1"/>
        <v>1122780.3</v>
      </c>
      <c r="T9" s="22">
        <f t="shared" si="1"/>
        <v>1122780.3</v>
      </c>
      <c r="U9" s="22">
        <f t="shared" si="1"/>
        <v>561390.15</v>
      </c>
      <c r="V9" s="24">
        <f t="shared" ref="V9:V10" si="2">SUM(J9:U9)</f>
        <v>11227803.000000002</v>
      </c>
      <c r="W9" s="740">
        <v>0.2</v>
      </c>
      <c r="X9" s="25">
        <f>IF(OR(V9=0,W9=0),0,(V9/V9)*W9)</f>
        <v>0.2</v>
      </c>
      <c r="Y9" s="738"/>
      <c r="Z9" s="733"/>
      <c r="AA9" s="733"/>
      <c r="AB9" s="733"/>
      <c r="AC9" s="733"/>
      <c r="AD9" s="733"/>
      <c r="AE9" s="733"/>
      <c r="AF9" s="733"/>
      <c r="AG9" s="733"/>
      <c r="AH9" s="733"/>
      <c r="AI9" s="733"/>
      <c r="AJ9" s="733"/>
    </row>
    <row r="10" spans="1:36" ht="54.75" customHeight="1">
      <c r="A10" s="782"/>
      <c r="B10" s="788"/>
      <c r="C10" s="757"/>
      <c r="D10" s="764"/>
      <c r="E10" s="757"/>
      <c r="F10" s="760"/>
      <c r="G10" s="741"/>
      <c r="H10" s="783" t="s">
        <v>62</v>
      </c>
      <c r="I10" s="784"/>
      <c r="J10" s="26"/>
      <c r="K10" s="704"/>
      <c r="L10" s="704"/>
      <c r="M10" s="704"/>
      <c r="N10" s="704"/>
      <c r="O10" s="704"/>
      <c r="P10" s="704"/>
      <c r="Q10" s="704"/>
      <c r="R10" s="704"/>
      <c r="S10" s="704"/>
      <c r="T10" s="704"/>
      <c r="U10" s="704"/>
      <c r="V10" s="705">
        <f t="shared" si="2"/>
        <v>0</v>
      </c>
      <c r="W10" s="741"/>
      <c r="X10" s="29">
        <f>IF(OR(V10=0,W9=0),0,(V10/V9*W9))</f>
        <v>0</v>
      </c>
      <c r="Y10" s="733"/>
      <c r="Z10" s="733"/>
      <c r="AA10" s="733"/>
      <c r="AB10" s="733"/>
      <c r="AC10" s="733"/>
      <c r="AD10" s="733"/>
      <c r="AE10" s="733"/>
      <c r="AF10" s="733"/>
      <c r="AG10" s="733"/>
      <c r="AH10" s="733"/>
      <c r="AI10" s="733"/>
      <c r="AJ10" s="733"/>
    </row>
    <row r="11" spans="1:36" ht="38.25" customHeight="1">
      <c r="A11" s="782"/>
      <c r="B11" s="30" t="s">
        <v>63</v>
      </c>
      <c r="C11" s="771" t="s">
        <v>24</v>
      </c>
      <c r="D11" s="772"/>
      <c r="E11" s="772"/>
      <c r="F11" s="772"/>
      <c r="G11" s="772"/>
      <c r="H11" s="772"/>
      <c r="I11" s="772"/>
      <c r="J11" s="772"/>
      <c r="K11" s="772"/>
      <c r="L11" s="772"/>
      <c r="M11" s="772"/>
      <c r="N11" s="772"/>
      <c r="O11" s="772"/>
      <c r="P11" s="772"/>
      <c r="Q11" s="772"/>
      <c r="R11" s="772"/>
      <c r="S11" s="772"/>
      <c r="T11" s="772"/>
      <c r="U11" s="772"/>
      <c r="V11" s="772"/>
      <c r="W11" s="772"/>
      <c r="X11" s="773"/>
      <c r="Y11" s="736" t="s">
        <v>849</v>
      </c>
      <c r="Z11" s="736"/>
      <c r="AA11" s="736"/>
      <c r="AB11" s="736"/>
      <c r="AC11" s="736"/>
      <c r="AD11" s="736"/>
      <c r="AE11" s="736"/>
      <c r="AF11" s="736"/>
      <c r="AG11" s="736"/>
      <c r="AH11" s="736"/>
      <c r="AI11" s="736"/>
      <c r="AJ11" s="736"/>
    </row>
    <row r="12" spans="1:36" ht="18.75" customHeight="1">
      <c r="A12" s="782"/>
      <c r="B12" s="775" t="s">
        <v>64</v>
      </c>
      <c r="C12" s="743" t="s">
        <v>65</v>
      </c>
      <c r="D12" s="744"/>
      <c r="E12" s="744"/>
      <c r="F12" s="726"/>
      <c r="G12" s="765" t="s">
        <v>66</v>
      </c>
      <c r="H12" s="761" t="s">
        <v>67</v>
      </c>
      <c r="I12" s="31" t="s">
        <v>9</v>
      </c>
      <c r="J12" s="32"/>
      <c r="K12" s="33">
        <v>0.05</v>
      </c>
      <c r="L12" s="33">
        <v>0.1</v>
      </c>
      <c r="M12" s="33">
        <v>0.1</v>
      </c>
      <c r="N12" s="33">
        <v>0.1</v>
      </c>
      <c r="O12" s="33">
        <v>0.1</v>
      </c>
      <c r="P12" s="33">
        <v>0.1</v>
      </c>
      <c r="Q12" s="33">
        <v>0.1</v>
      </c>
      <c r="R12" s="33">
        <v>0.1</v>
      </c>
      <c r="S12" s="33">
        <v>0.1</v>
      </c>
      <c r="T12" s="33">
        <v>0.1</v>
      </c>
      <c r="U12" s="33">
        <v>0.05</v>
      </c>
      <c r="V12" s="34">
        <f t="shared" ref="V12:V23" si="3">SUM(J12:U12)</f>
        <v>0.99999999999999989</v>
      </c>
      <c r="W12" s="767">
        <v>0.1</v>
      </c>
      <c r="X12" s="35">
        <f>V12*W12</f>
        <v>9.9999999999999992E-2</v>
      </c>
      <c r="Y12" s="734"/>
      <c r="Z12" s="733"/>
      <c r="AA12" s="733"/>
      <c r="AB12" s="733"/>
      <c r="AC12" s="733"/>
      <c r="AD12" s="733"/>
      <c r="AE12" s="733"/>
      <c r="AF12" s="733"/>
      <c r="AG12" s="733"/>
      <c r="AH12" s="733"/>
      <c r="AI12" s="733"/>
      <c r="AJ12" s="733"/>
    </row>
    <row r="13" spans="1:36" ht="18.75" customHeight="1">
      <c r="A13" s="782"/>
      <c r="B13" s="776"/>
      <c r="C13" s="750"/>
      <c r="D13" s="751"/>
      <c r="E13" s="751"/>
      <c r="F13" s="752"/>
      <c r="G13" s="766"/>
      <c r="H13" s="762"/>
      <c r="I13" s="36" t="s">
        <v>39</v>
      </c>
      <c r="J13" s="37"/>
      <c r="K13" s="38"/>
      <c r="L13" s="39"/>
      <c r="M13" s="39"/>
      <c r="N13" s="39"/>
      <c r="O13" s="39"/>
      <c r="P13" s="39"/>
      <c r="Q13" s="39"/>
      <c r="R13" s="39"/>
      <c r="S13" s="39"/>
      <c r="T13" s="39"/>
      <c r="U13" s="39"/>
      <c r="V13" s="40">
        <f t="shared" si="3"/>
        <v>0</v>
      </c>
      <c r="W13" s="768"/>
      <c r="X13" s="41">
        <f>+V13*W12</f>
        <v>0</v>
      </c>
      <c r="Y13" s="735"/>
      <c r="Z13" s="733"/>
      <c r="AA13" s="733"/>
      <c r="AB13" s="733"/>
      <c r="AC13" s="733"/>
      <c r="AD13" s="733"/>
      <c r="AE13" s="733"/>
      <c r="AF13" s="733"/>
      <c r="AG13" s="733"/>
      <c r="AH13" s="733"/>
      <c r="AI13" s="733"/>
      <c r="AJ13" s="733"/>
    </row>
    <row r="14" spans="1:36" ht="18.75" customHeight="1">
      <c r="A14" s="782"/>
      <c r="B14" s="775" t="s">
        <v>64</v>
      </c>
      <c r="C14" s="770" t="s">
        <v>68</v>
      </c>
      <c r="D14" s="744"/>
      <c r="E14" s="744"/>
      <c r="F14" s="745"/>
      <c r="G14" s="765" t="s">
        <v>61</v>
      </c>
      <c r="H14" s="761" t="s">
        <v>67</v>
      </c>
      <c r="I14" s="31" t="s">
        <v>9</v>
      </c>
      <c r="J14" s="32"/>
      <c r="K14" s="33">
        <v>0.05</v>
      </c>
      <c r="L14" s="33">
        <v>0.1</v>
      </c>
      <c r="M14" s="33">
        <v>0.1</v>
      </c>
      <c r="N14" s="33">
        <v>0.1</v>
      </c>
      <c r="O14" s="33">
        <v>0.1</v>
      </c>
      <c r="P14" s="33">
        <v>0.1</v>
      </c>
      <c r="Q14" s="33">
        <v>0.1</v>
      </c>
      <c r="R14" s="33">
        <v>0.1</v>
      </c>
      <c r="S14" s="33">
        <v>0.1</v>
      </c>
      <c r="T14" s="33">
        <v>0.1</v>
      </c>
      <c r="U14" s="33">
        <v>0.05</v>
      </c>
      <c r="V14" s="34">
        <f t="shared" si="3"/>
        <v>0.99999999999999989</v>
      </c>
      <c r="W14" s="767">
        <v>0.5</v>
      </c>
      <c r="X14" s="35">
        <f>V14*W14</f>
        <v>0.49999999999999994</v>
      </c>
      <c r="Y14" s="734"/>
      <c r="Z14" s="733"/>
      <c r="AA14" s="733"/>
      <c r="AB14" s="733"/>
      <c r="AC14" s="733"/>
      <c r="AD14" s="733"/>
      <c r="AE14" s="733"/>
      <c r="AF14" s="733"/>
      <c r="AG14" s="733"/>
      <c r="AH14" s="733"/>
      <c r="AI14" s="733"/>
      <c r="AJ14" s="733"/>
    </row>
    <row r="15" spans="1:36" ht="18.75" customHeight="1">
      <c r="A15" s="782"/>
      <c r="B15" s="776"/>
      <c r="C15" s="746"/>
      <c r="D15" s="747"/>
      <c r="E15" s="747"/>
      <c r="F15" s="748"/>
      <c r="G15" s="766"/>
      <c r="H15" s="762"/>
      <c r="I15" s="36" t="s">
        <v>39</v>
      </c>
      <c r="J15" s="37"/>
      <c r="K15" s="42"/>
      <c r="L15" s="43"/>
      <c r="M15" s="43"/>
      <c r="N15" s="43"/>
      <c r="O15" s="43"/>
      <c r="P15" s="43"/>
      <c r="Q15" s="43"/>
      <c r="R15" s="43"/>
      <c r="S15" s="43"/>
      <c r="T15" s="43"/>
      <c r="U15" s="43"/>
      <c r="V15" s="40">
        <f t="shared" si="3"/>
        <v>0</v>
      </c>
      <c r="W15" s="768"/>
      <c r="X15" s="41">
        <f>+V15*W14</f>
        <v>0</v>
      </c>
      <c r="Y15" s="735"/>
      <c r="Z15" s="733"/>
      <c r="AA15" s="733"/>
      <c r="AB15" s="733"/>
      <c r="AC15" s="733"/>
      <c r="AD15" s="733"/>
      <c r="AE15" s="733"/>
      <c r="AF15" s="733"/>
      <c r="AG15" s="733"/>
      <c r="AH15" s="733"/>
      <c r="AI15" s="733"/>
      <c r="AJ15" s="733"/>
    </row>
    <row r="16" spans="1:36" ht="18.75" customHeight="1">
      <c r="A16" s="782"/>
      <c r="B16" s="775" t="s">
        <v>64</v>
      </c>
      <c r="C16" s="743" t="s">
        <v>69</v>
      </c>
      <c r="D16" s="744"/>
      <c r="E16" s="744"/>
      <c r="F16" s="745"/>
      <c r="G16" s="765" t="s">
        <v>61</v>
      </c>
      <c r="H16" s="761" t="s">
        <v>67</v>
      </c>
      <c r="I16" s="31" t="s">
        <v>9</v>
      </c>
      <c r="J16" s="32"/>
      <c r="K16" s="33">
        <v>0.05</v>
      </c>
      <c r="L16" s="33">
        <v>0.1</v>
      </c>
      <c r="M16" s="33">
        <v>0.1</v>
      </c>
      <c r="N16" s="33">
        <v>0.1</v>
      </c>
      <c r="O16" s="33">
        <v>0.1</v>
      </c>
      <c r="P16" s="33">
        <v>0.1</v>
      </c>
      <c r="Q16" s="33">
        <v>0.1</v>
      </c>
      <c r="R16" s="33">
        <v>0.1</v>
      </c>
      <c r="S16" s="33">
        <v>0.1</v>
      </c>
      <c r="T16" s="33">
        <v>0.1</v>
      </c>
      <c r="U16" s="33">
        <v>0.05</v>
      </c>
      <c r="V16" s="34">
        <f t="shared" si="3"/>
        <v>0.99999999999999989</v>
      </c>
      <c r="W16" s="767">
        <v>0.4</v>
      </c>
      <c r="X16" s="35">
        <f>V16*W16</f>
        <v>0.39999999999999997</v>
      </c>
      <c r="Y16" s="734"/>
      <c r="Z16" s="733"/>
      <c r="AA16" s="733"/>
      <c r="AB16" s="733"/>
      <c r="AC16" s="733"/>
      <c r="AD16" s="733"/>
      <c r="AE16" s="733"/>
      <c r="AF16" s="733"/>
      <c r="AG16" s="733"/>
      <c r="AH16" s="733"/>
      <c r="AI16" s="733"/>
      <c r="AJ16" s="733"/>
    </row>
    <row r="17" spans="1:36" ht="18.75" customHeight="1">
      <c r="A17" s="782"/>
      <c r="B17" s="776"/>
      <c r="C17" s="746"/>
      <c r="D17" s="747"/>
      <c r="E17" s="747"/>
      <c r="F17" s="748"/>
      <c r="G17" s="766"/>
      <c r="H17" s="762"/>
      <c r="I17" s="36" t="s">
        <v>39</v>
      </c>
      <c r="J17" s="37"/>
      <c r="K17" s="38"/>
      <c r="L17" s="39"/>
      <c r="M17" s="39"/>
      <c r="N17" s="39"/>
      <c r="O17" s="39"/>
      <c r="P17" s="39"/>
      <c r="Q17" s="39"/>
      <c r="R17" s="39"/>
      <c r="S17" s="39"/>
      <c r="T17" s="39"/>
      <c r="U17" s="39"/>
      <c r="V17" s="40">
        <f t="shared" si="3"/>
        <v>0</v>
      </c>
      <c r="W17" s="768"/>
      <c r="X17" s="41">
        <f>+V17*W16</f>
        <v>0</v>
      </c>
      <c r="Y17" s="735"/>
      <c r="Z17" s="733"/>
      <c r="AA17" s="733"/>
      <c r="AB17" s="733"/>
      <c r="AC17" s="733"/>
      <c r="AD17" s="733"/>
      <c r="AE17" s="733"/>
      <c r="AF17" s="733"/>
      <c r="AG17" s="733"/>
      <c r="AH17" s="733"/>
      <c r="AI17" s="733"/>
      <c r="AJ17" s="733"/>
    </row>
    <row r="18" spans="1:36" ht="18.75" customHeight="1">
      <c r="A18" s="782"/>
      <c r="B18" s="780"/>
      <c r="C18" s="749"/>
      <c r="D18" s="744"/>
      <c r="E18" s="744"/>
      <c r="F18" s="726"/>
      <c r="G18" s="769"/>
      <c r="H18" s="761" t="s">
        <v>67</v>
      </c>
      <c r="I18" s="31" t="s">
        <v>9</v>
      </c>
      <c r="J18" s="32"/>
      <c r="K18" s="33"/>
      <c r="L18" s="33"/>
      <c r="M18" s="33"/>
      <c r="N18" s="33"/>
      <c r="O18" s="33"/>
      <c r="P18" s="33"/>
      <c r="Q18" s="33"/>
      <c r="R18" s="33"/>
      <c r="S18" s="33"/>
      <c r="T18" s="33"/>
      <c r="U18" s="33"/>
      <c r="V18" s="34">
        <f t="shared" si="3"/>
        <v>0</v>
      </c>
      <c r="W18" s="767"/>
      <c r="X18" s="35">
        <f>V18*W18</f>
        <v>0</v>
      </c>
      <c r="Y18" s="734"/>
      <c r="Z18" s="733"/>
      <c r="AA18" s="733"/>
      <c r="AB18" s="733"/>
      <c r="AC18" s="733"/>
      <c r="AD18" s="733"/>
      <c r="AE18" s="733"/>
      <c r="AF18" s="733"/>
      <c r="AG18" s="733"/>
      <c r="AH18" s="733"/>
      <c r="AI18" s="733"/>
      <c r="AJ18" s="733"/>
    </row>
    <row r="19" spans="1:36" ht="18.75" customHeight="1">
      <c r="A19" s="782"/>
      <c r="B19" s="776"/>
      <c r="C19" s="750"/>
      <c r="D19" s="751"/>
      <c r="E19" s="751"/>
      <c r="F19" s="752"/>
      <c r="G19" s="766"/>
      <c r="H19" s="762"/>
      <c r="I19" s="36" t="s">
        <v>39</v>
      </c>
      <c r="J19" s="37"/>
      <c r="K19" s="39"/>
      <c r="L19" s="39"/>
      <c r="M19" s="39"/>
      <c r="N19" s="39"/>
      <c r="O19" s="39"/>
      <c r="P19" s="39"/>
      <c r="Q19" s="39"/>
      <c r="R19" s="39"/>
      <c r="S19" s="39"/>
      <c r="T19" s="39"/>
      <c r="U19" s="39"/>
      <c r="V19" s="40">
        <f t="shared" si="3"/>
        <v>0</v>
      </c>
      <c r="W19" s="768"/>
      <c r="X19" s="41">
        <f>+V19*W18</f>
        <v>0</v>
      </c>
      <c r="Y19" s="735"/>
      <c r="Z19" s="733"/>
      <c r="AA19" s="733"/>
      <c r="AB19" s="733"/>
      <c r="AC19" s="733"/>
      <c r="AD19" s="733"/>
      <c r="AE19" s="733"/>
      <c r="AF19" s="733"/>
      <c r="AG19" s="733"/>
      <c r="AH19" s="733"/>
      <c r="AI19" s="733"/>
      <c r="AJ19" s="733"/>
    </row>
    <row r="20" spans="1:36" ht="18.75" customHeight="1">
      <c r="A20" s="782"/>
      <c r="B20" s="780"/>
      <c r="C20" s="743"/>
      <c r="D20" s="744"/>
      <c r="E20" s="744"/>
      <c r="F20" s="726"/>
      <c r="G20" s="765"/>
      <c r="H20" s="761" t="s">
        <v>67</v>
      </c>
      <c r="I20" s="31" t="s">
        <v>9</v>
      </c>
      <c r="J20" s="32"/>
      <c r="K20" s="33"/>
      <c r="L20" s="33"/>
      <c r="M20" s="33"/>
      <c r="N20" s="33"/>
      <c r="O20" s="33"/>
      <c r="P20" s="33"/>
      <c r="Q20" s="33"/>
      <c r="R20" s="33"/>
      <c r="S20" s="33"/>
      <c r="T20" s="33"/>
      <c r="U20" s="33"/>
      <c r="V20" s="34">
        <f t="shared" si="3"/>
        <v>0</v>
      </c>
      <c r="W20" s="767"/>
      <c r="X20" s="35">
        <f>V20*W20</f>
        <v>0</v>
      </c>
      <c r="Y20" s="734"/>
      <c r="Z20" s="733"/>
      <c r="AA20" s="733"/>
      <c r="AB20" s="733"/>
      <c r="AC20" s="733"/>
      <c r="AD20" s="733"/>
      <c r="AE20" s="733"/>
      <c r="AF20" s="733"/>
      <c r="AG20" s="733"/>
      <c r="AH20" s="733"/>
      <c r="AI20" s="733"/>
      <c r="AJ20" s="733"/>
    </row>
    <row r="21" spans="1:36" ht="18.75" customHeight="1">
      <c r="A21" s="782"/>
      <c r="B21" s="776"/>
      <c r="C21" s="750"/>
      <c r="D21" s="751"/>
      <c r="E21" s="751"/>
      <c r="F21" s="752"/>
      <c r="G21" s="766"/>
      <c r="H21" s="762"/>
      <c r="I21" s="36" t="s">
        <v>39</v>
      </c>
      <c r="J21" s="37"/>
      <c r="K21" s="43"/>
      <c r="L21" s="43"/>
      <c r="M21" s="43"/>
      <c r="N21" s="43"/>
      <c r="O21" s="43"/>
      <c r="P21" s="43"/>
      <c r="Q21" s="43"/>
      <c r="R21" s="43"/>
      <c r="S21" s="43"/>
      <c r="T21" s="43"/>
      <c r="U21" s="43"/>
      <c r="V21" s="40">
        <f t="shared" si="3"/>
        <v>0</v>
      </c>
      <c r="W21" s="768"/>
      <c r="X21" s="41">
        <f>+V21*W20</f>
        <v>0</v>
      </c>
      <c r="Y21" s="735"/>
      <c r="Z21" s="733"/>
      <c r="AA21" s="733"/>
      <c r="AB21" s="733"/>
      <c r="AC21" s="733"/>
      <c r="AD21" s="733"/>
      <c r="AE21" s="733"/>
      <c r="AF21" s="733"/>
      <c r="AG21" s="733"/>
      <c r="AH21" s="733"/>
      <c r="AI21" s="733"/>
      <c r="AJ21" s="733"/>
    </row>
    <row r="22" spans="1:36" ht="21" customHeight="1">
      <c r="A22" s="782"/>
      <c r="B22" s="791" t="s">
        <v>70</v>
      </c>
      <c r="C22" s="744"/>
      <c r="D22" s="744"/>
      <c r="E22" s="744"/>
      <c r="F22" s="726"/>
      <c r="G22" s="826"/>
      <c r="H22" s="789" t="s">
        <v>67</v>
      </c>
      <c r="I22" s="44" t="s">
        <v>9</v>
      </c>
      <c r="J22" s="34">
        <f t="shared" ref="J22:U22" si="4">+J12*$W$12+J14*$W$14+J16*$W$16+J18*$W$18+J20*$W$20</f>
        <v>0</v>
      </c>
      <c r="K22" s="34">
        <f t="shared" si="4"/>
        <v>0.05</v>
      </c>
      <c r="L22" s="34">
        <f t="shared" si="4"/>
        <v>0.1</v>
      </c>
      <c r="M22" s="34">
        <f t="shared" si="4"/>
        <v>0.1</v>
      </c>
      <c r="N22" s="34">
        <f t="shared" si="4"/>
        <v>0.1</v>
      </c>
      <c r="O22" s="34">
        <f t="shared" si="4"/>
        <v>0.1</v>
      </c>
      <c r="P22" s="34">
        <f t="shared" si="4"/>
        <v>0.1</v>
      </c>
      <c r="Q22" s="34">
        <f t="shared" si="4"/>
        <v>0.1</v>
      </c>
      <c r="R22" s="34">
        <f t="shared" si="4"/>
        <v>0.1</v>
      </c>
      <c r="S22" s="34">
        <f t="shared" si="4"/>
        <v>0.1</v>
      </c>
      <c r="T22" s="34">
        <f t="shared" si="4"/>
        <v>0.1</v>
      </c>
      <c r="U22" s="34">
        <f t="shared" si="4"/>
        <v>0.05</v>
      </c>
      <c r="V22" s="34">
        <f t="shared" si="3"/>
        <v>0.99999999999999989</v>
      </c>
      <c r="W22" s="774">
        <f>SUM(W12:W21)</f>
        <v>1</v>
      </c>
      <c r="X22" s="35">
        <f>V22*W22</f>
        <v>0.99999999999999989</v>
      </c>
      <c r="Y22" s="734"/>
      <c r="Z22" s="733"/>
      <c r="AA22" s="733"/>
      <c r="AB22" s="733"/>
      <c r="AC22" s="733"/>
      <c r="AD22" s="733"/>
      <c r="AE22" s="733"/>
      <c r="AF22" s="733"/>
      <c r="AG22" s="733"/>
      <c r="AH22" s="733"/>
      <c r="AI22" s="733"/>
      <c r="AJ22" s="733"/>
    </row>
    <row r="23" spans="1:36" ht="21" customHeight="1">
      <c r="A23" s="766"/>
      <c r="B23" s="792"/>
      <c r="C23" s="764"/>
      <c r="D23" s="764"/>
      <c r="E23" s="764"/>
      <c r="F23" s="793"/>
      <c r="G23" s="741"/>
      <c r="H23" s="790"/>
      <c r="I23" s="45" t="s">
        <v>39</v>
      </c>
      <c r="J23" s="46">
        <f t="shared" ref="J23:U23" si="5">+J13*$W$12+J15*$W$14+J17*$W$16+J19*$W$18+J21*$W$20</f>
        <v>0</v>
      </c>
      <c r="K23" s="46">
        <f t="shared" si="5"/>
        <v>0</v>
      </c>
      <c r="L23" s="46">
        <f t="shared" si="5"/>
        <v>0</v>
      </c>
      <c r="M23" s="46">
        <f t="shared" si="5"/>
        <v>0</v>
      </c>
      <c r="N23" s="46">
        <f t="shared" si="5"/>
        <v>0</v>
      </c>
      <c r="O23" s="46">
        <f t="shared" si="5"/>
        <v>0</v>
      </c>
      <c r="P23" s="46">
        <f t="shared" si="5"/>
        <v>0</v>
      </c>
      <c r="Q23" s="46">
        <f t="shared" si="5"/>
        <v>0</v>
      </c>
      <c r="R23" s="46">
        <f t="shared" si="5"/>
        <v>0</v>
      </c>
      <c r="S23" s="46">
        <f t="shared" si="5"/>
        <v>0</v>
      </c>
      <c r="T23" s="46">
        <f t="shared" si="5"/>
        <v>0</v>
      </c>
      <c r="U23" s="46">
        <f t="shared" si="5"/>
        <v>0</v>
      </c>
      <c r="V23" s="46">
        <f t="shared" si="3"/>
        <v>0</v>
      </c>
      <c r="W23" s="757"/>
      <c r="X23" s="47">
        <f>+V23*W22</f>
        <v>0</v>
      </c>
      <c r="Y23" s="735"/>
      <c r="Z23" s="733"/>
      <c r="AA23" s="733"/>
      <c r="AB23" s="733"/>
      <c r="AC23" s="733"/>
      <c r="AD23" s="733"/>
      <c r="AE23" s="733"/>
      <c r="AF23" s="733"/>
      <c r="AG23" s="733"/>
      <c r="AH23" s="733"/>
      <c r="AI23" s="733"/>
      <c r="AJ23" s="733"/>
    </row>
    <row r="24" spans="1:36" ht="34.5" customHeight="1">
      <c r="A24" s="48" t="s">
        <v>17</v>
      </c>
      <c r="B24" s="14" t="s">
        <v>42</v>
      </c>
      <c r="C24" s="14" t="s">
        <v>43</v>
      </c>
      <c r="D24" s="14" t="s">
        <v>19</v>
      </c>
      <c r="E24" s="14" t="s">
        <v>44</v>
      </c>
      <c r="F24" s="15" t="s">
        <v>45</v>
      </c>
      <c r="G24" s="16" t="s">
        <v>46</v>
      </c>
      <c r="H24" s="754" t="s">
        <v>47</v>
      </c>
      <c r="I24" s="755"/>
      <c r="J24" s="14" t="s">
        <v>48</v>
      </c>
      <c r="K24" s="14" t="s">
        <v>28</v>
      </c>
      <c r="L24" s="14" t="s">
        <v>31</v>
      </c>
      <c r="M24" s="14" t="s">
        <v>30</v>
      </c>
      <c r="N24" s="14" t="s">
        <v>49</v>
      </c>
      <c r="O24" s="14" t="s">
        <v>50</v>
      </c>
      <c r="P24" s="14" t="s">
        <v>34</v>
      </c>
      <c r="Q24" s="17" t="s">
        <v>36</v>
      </c>
      <c r="R24" s="14" t="s">
        <v>51</v>
      </c>
      <c r="S24" s="14" t="s">
        <v>52</v>
      </c>
      <c r="T24" s="14" t="s">
        <v>32</v>
      </c>
      <c r="U24" s="14" t="s">
        <v>29</v>
      </c>
      <c r="V24" s="14" t="s">
        <v>53</v>
      </c>
      <c r="W24" s="14" t="s">
        <v>54</v>
      </c>
      <c r="X24" s="49" t="s">
        <v>71</v>
      </c>
      <c r="Y24" s="696" t="s">
        <v>836</v>
      </c>
      <c r="Z24" s="696" t="s">
        <v>837</v>
      </c>
      <c r="AA24" s="696" t="s">
        <v>838</v>
      </c>
      <c r="AB24" s="696" t="s">
        <v>839</v>
      </c>
      <c r="AC24" s="696" t="s">
        <v>840</v>
      </c>
      <c r="AD24" s="696" t="s">
        <v>841</v>
      </c>
      <c r="AE24" s="696" t="s">
        <v>842</v>
      </c>
      <c r="AF24" s="696" t="s">
        <v>843</v>
      </c>
      <c r="AG24" s="696" t="s">
        <v>844</v>
      </c>
      <c r="AH24" s="696" t="s">
        <v>845</v>
      </c>
      <c r="AI24" s="696" t="s">
        <v>846</v>
      </c>
      <c r="AJ24" s="696" t="s">
        <v>847</v>
      </c>
    </row>
    <row r="25" spans="1:36" ht="60.75" customHeight="1">
      <c r="A25" s="777" t="s">
        <v>72</v>
      </c>
      <c r="B25" s="787" t="s">
        <v>57</v>
      </c>
      <c r="C25" s="756" t="s">
        <v>73</v>
      </c>
      <c r="D25" s="827">
        <v>1</v>
      </c>
      <c r="E25" s="756" t="s">
        <v>74</v>
      </c>
      <c r="F25" s="828" t="s">
        <v>75</v>
      </c>
      <c r="G25" s="758" t="s">
        <v>61</v>
      </c>
      <c r="H25" s="785" t="s">
        <v>9</v>
      </c>
      <c r="I25" s="786"/>
      <c r="J25" s="50">
        <f>D25*$J$38</f>
        <v>0</v>
      </c>
      <c r="K25" s="50">
        <f>D25*K38</f>
        <v>5.000000000000001E-3</v>
      </c>
      <c r="L25" s="50">
        <f>D25*L38</f>
        <v>8.0000000000000016E-2</v>
      </c>
      <c r="M25" s="50">
        <f>D25*M38</f>
        <v>0.09</v>
      </c>
      <c r="N25" s="50">
        <f>D25*N38</f>
        <v>0.1</v>
      </c>
      <c r="O25" s="50">
        <f>D25*O38</f>
        <v>0.11</v>
      </c>
      <c r="P25" s="50">
        <f>D25*P38</f>
        <v>0.115</v>
      </c>
      <c r="Q25" s="50">
        <f>D25*Q38</f>
        <v>0.115</v>
      </c>
      <c r="R25" s="50">
        <f>D25*R38</f>
        <v>0.115</v>
      </c>
      <c r="S25" s="50">
        <f>D25*S38</f>
        <v>0.1</v>
      </c>
      <c r="T25" s="50">
        <f>D25*T38</f>
        <v>0.13</v>
      </c>
      <c r="U25" s="50">
        <f>D25*U38</f>
        <v>0.04</v>
      </c>
      <c r="V25" s="51">
        <f t="shared" ref="V25:V26" si="6">SUM(J25:U25)</f>
        <v>1</v>
      </c>
      <c r="W25" s="740">
        <v>0.8</v>
      </c>
      <c r="X25" s="25">
        <f>IF(OR(V25=0,W25=0),0,(V25/V25)*W25)</f>
        <v>0.8</v>
      </c>
      <c r="Y25" s="738"/>
      <c r="Z25" s="733"/>
      <c r="AA25" s="733"/>
      <c r="AB25" s="733"/>
      <c r="AC25" s="733"/>
      <c r="AD25" s="733"/>
      <c r="AE25" s="733"/>
      <c r="AF25" s="733"/>
      <c r="AG25" s="733"/>
      <c r="AH25" s="733"/>
      <c r="AI25" s="733"/>
      <c r="AJ25" s="733"/>
    </row>
    <row r="26" spans="1:36" ht="58.5" customHeight="1">
      <c r="A26" s="778"/>
      <c r="B26" s="788"/>
      <c r="C26" s="757"/>
      <c r="D26" s="764"/>
      <c r="E26" s="757"/>
      <c r="F26" s="829"/>
      <c r="G26" s="741"/>
      <c r="H26" s="783" t="s">
        <v>62</v>
      </c>
      <c r="I26" s="784"/>
      <c r="J26" s="26"/>
      <c r="K26" s="26"/>
      <c r="L26" s="26"/>
      <c r="M26" s="26"/>
      <c r="N26" s="26"/>
      <c r="O26" s="26"/>
      <c r="P26" s="26"/>
      <c r="Q26" s="26"/>
      <c r="R26" s="26"/>
      <c r="S26" s="26"/>
      <c r="T26" s="26"/>
      <c r="U26" s="27"/>
      <c r="V26" s="53">
        <f t="shared" si="6"/>
        <v>0</v>
      </c>
      <c r="W26" s="741"/>
      <c r="X26" s="54">
        <f>IF(OR(V26=0,W25=0),0,(V26/V25*W25))</f>
        <v>0</v>
      </c>
      <c r="Y26" s="733"/>
      <c r="Z26" s="733"/>
      <c r="AA26" s="733"/>
      <c r="AB26" s="733"/>
      <c r="AC26" s="733"/>
      <c r="AD26" s="733"/>
      <c r="AE26" s="733"/>
      <c r="AF26" s="733"/>
      <c r="AG26" s="733"/>
      <c r="AH26" s="733"/>
      <c r="AI26" s="733"/>
      <c r="AJ26" s="733"/>
    </row>
    <row r="27" spans="1:36" ht="31.5" customHeight="1">
      <c r="A27" s="778"/>
      <c r="B27" s="30" t="s">
        <v>63</v>
      </c>
      <c r="C27" s="771" t="s">
        <v>24</v>
      </c>
      <c r="D27" s="772"/>
      <c r="E27" s="772"/>
      <c r="F27" s="772"/>
      <c r="G27" s="772"/>
      <c r="H27" s="772"/>
      <c r="I27" s="772"/>
      <c r="J27" s="772"/>
      <c r="K27" s="772"/>
      <c r="L27" s="772"/>
      <c r="M27" s="772"/>
      <c r="N27" s="772"/>
      <c r="O27" s="772"/>
      <c r="P27" s="772"/>
      <c r="Q27" s="772"/>
      <c r="R27" s="772"/>
      <c r="S27" s="772"/>
      <c r="T27" s="772"/>
      <c r="U27" s="772"/>
      <c r="V27" s="772"/>
      <c r="W27" s="772"/>
      <c r="X27" s="773"/>
      <c r="Y27" s="736" t="s">
        <v>849</v>
      </c>
      <c r="Z27" s="736"/>
      <c r="AA27" s="736"/>
      <c r="AB27" s="736"/>
      <c r="AC27" s="736"/>
      <c r="AD27" s="736"/>
      <c r="AE27" s="736"/>
      <c r="AF27" s="736"/>
      <c r="AG27" s="736"/>
      <c r="AH27" s="736"/>
      <c r="AI27" s="736"/>
      <c r="AJ27" s="736"/>
    </row>
    <row r="28" spans="1:36" ht="22.5" customHeight="1">
      <c r="A28" s="778"/>
      <c r="B28" s="775" t="s">
        <v>76</v>
      </c>
      <c r="C28" s="743" t="s">
        <v>77</v>
      </c>
      <c r="D28" s="744"/>
      <c r="E28" s="744"/>
      <c r="F28" s="726"/>
      <c r="G28" s="765" t="s">
        <v>66</v>
      </c>
      <c r="H28" s="761" t="s">
        <v>67</v>
      </c>
      <c r="I28" s="31" t="s">
        <v>9</v>
      </c>
      <c r="J28" s="55"/>
      <c r="K28" s="55">
        <v>0.05</v>
      </c>
      <c r="L28" s="33">
        <v>0.1</v>
      </c>
      <c r="M28" s="33">
        <v>0.1</v>
      </c>
      <c r="N28" s="33">
        <v>0.1</v>
      </c>
      <c r="O28" s="33">
        <v>0.1</v>
      </c>
      <c r="P28" s="33">
        <v>0.1</v>
      </c>
      <c r="Q28" s="33">
        <v>0.1</v>
      </c>
      <c r="R28" s="33">
        <v>0.1</v>
      </c>
      <c r="S28" s="33">
        <v>0.1</v>
      </c>
      <c r="T28" s="55">
        <v>0.1</v>
      </c>
      <c r="U28" s="55">
        <v>0.05</v>
      </c>
      <c r="V28" s="34">
        <f t="shared" ref="V28:V39" si="7">SUM(J28:U28)</f>
        <v>0.99999999999999989</v>
      </c>
      <c r="W28" s="767">
        <v>0.1</v>
      </c>
      <c r="X28" s="35">
        <f>V28*W28</f>
        <v>9.9999999999999992E-2</v>
      </c>
      <c r="Y28" s="737"/>
      <c r="Z28" s="733"/>
      <c r="AA28" s="733"/>
      <c r="AB28" s="733"/>
      <c r="AC28" s="733"/>
      <c r="AD28" s="733"/>
      <c r="AE28" s="733"/>
      <c r="AF28" s="733"/>
      <c r="AG28" s="733"/>
      <c r="AH28" s="733"/>
      <c r="AI28" s="733"/>
      <c r="AJ28" s="733"/>
    </row>
    <row r="29" spans="1:36" ht="22.5" customHeight="1">
      <c r="A29" s="778"/>
      <c r="B29" s="776"/>
      <c r="C29" s="750"/>
      <c r="D29" s="751"/>
      <c r="E29" s="751"/>
      <c r="F29" s="752"/>
      <c r="G29" s="766"/>
      <c r="H29" s="762"/>
      <c r="I29" s="36" t="s">
        <v>39</v>
      </c>
      <c r="J29" s="37"/>
      <c r="K29" s="39"/>
      <c r="L29" s="39"/>
      <c r="M29" s="39"/>
      <c r="N29" s="39"/>
      <c r="O29" s="39"/>
      <c r="P29" s="39"/>
      <c r="Q29" s="39"/>
      <c r="R29" s="39"/>
      <c r="S29" s="39"/>
      <c r="T29" s="39"/>
      <c r="U29" s="39"/>
      <c r="V29" s="40">
        <f t="shared" si="7"/>
        <v>0</v>
      </c>
      <c r="W29" s="768"/>
      <c r="X29" s="41">
        <f>+V29*W28</f>
        <v>0</v>
      </c>
      <c r="Y29" s="735"/>
      <c r="Z29" s="733"/>
      <c r="AA29" s="733"/>
      <c r="AB29" s="733"/>
      <c r="AC29" s="733"/>
      <c r="AD29" s="733"/>
      <c r="AE29" s="733"/>
      <c r="AF29" s="733"/>
      <c r="AG29" s="733"/>
      <c r="AH29" s="733"/>
      <c r="AI29" s="733"/>
      <c r="AJ29" s="733"/>
    </row>
    <row r="30" spans="1:36" ht="22.5" customHeight="1">
      <c r="A30" s="778"/>
      <c r="B30" s="775" t="s">
        <v>76</v>
      </c>
      <c r="C30" s="743" t="s">
        <v>78</v>
      </c>
      <c r="D30" s="744"/>
      <c r="E30" s="744"/>
      <c r="F30" s="726"/>
      <c r="G30" s="765" t="s">
        <v>61</v>
      </c>
      <c r="H30" s="761" t="s">
        <v>67</v>
      </c>
      <c r="I30" s="31" t="s">
        <v>9</v>
      </c>
      <c r="J30" s="55"/>
      <c r="K30" s="55"/>
      <c r="L30" s="55"/>
      <c r="M30" s="33">
        <v>0.1</v>
      </c>
      <c r="N30" s="33">
        <v>0.1</v>
      </c>
      <c r="O30" s="33">
        <v>0.1</v>
      </c>
      <c r="P30" s="55">
        <v>0.15</v>
      </c>
      <c r="Q30" s="55">
        <v>0.15</v>
      </c>
      <c r="R30" s="55">
        <v>0.15</v>
      </c>
      <c r="S30" s="33">
        <v>0.1</v>
      </c>
      <c r="T30" s="55">
        <v>0.1</v>
      </c>
      <c r="U30" s="55">
        <v>0.05</v>
      </c>
      <c r="V30" s="34">
        <f t="shared" si="7"/>
        <v>1</v>
      </c>
      <c r="W30" s="767">
        <v>0.1</v>
      </c>
      <c r="X30" s="35">
        <f>V30*W30</f>
        <v>0.1</v>
      </c>
      <c r="Y30" s="734"/>
      <c r="Z30" s="733"/>
      <c r="AA30" s="733"/>
      <c r="AB30" s="733"/>
      <c r="AC30" s="733"/>
      <c r="AD30" s="733"/>
      <c r="AE30" s="733"/>
      <c r="AF30" s="733"/>
      <c r="AG30" s="733"/>
      <c r="AH30" s="733"/>
      <c r="AI30" s="733"/>
      <c r="AJ30" s="733"/>
    </row>
    <row r="31" spans="1:36" ht="22.5" customHeight="1">
      <c r="A31" s="778"/>
      <c r="B31" s="776"/>
      <c r="C31" s="750"/>
      <c r="D31" s="751"/>
      <c r="E31" s="751"/>
      <c r="F31" s="752"/>
      <c r="G31" s="766"/>
      <c r="H31" s="762"/>
      <c r="I31" s="36" t="s">
        <v>39</v>
      </c>
      <c r="J31" s="37"/>
      <c r="K31" s="39"/>
      <c r="L31" s="39"/>
      <c r="M31" s="39"/>
      <c r="N31" s="39"/>
      <c r="O31" s="39"/>
      <c r="P31" s="39"/>
      <c r="Q31" s="39"/>
      <c r="R31" s="39"/>
      <c r="S31" s="39"/>
      <c r="T31" s="39"/>
      <c r="U31" s="39"/>
      <c r="V31" s="40">
        <f t="shared" si="7"/>
        <v>0</v>
      </c>
      <c r="W31" s="768"/>
      <c r="X31" s="41">
        <f>+V31*W30</f>
        <v>0</v>
      </c>
      <c r="Y31" s="735"/>
      <c r="Z31" s="733"/>
      <c r="AA31" s="733"/>
      <c r="AB31" s="733"/>
      <c r="AC31" s="733"/>
      <c r="AD31" s="733"/>
      <c r="AE31" s="733"/>
      <c r="AF31" s="733"/>
      <c r="AG31" s="733"/>
      <c r="AH31" s="733"/>
      <c r="AI31" s="733"/>
      <c r="AJ31" s="733"/>
    </row>
    <row r="32" spans="1:36" ht="22.5" customHeight="1">
      <c r="A32" s="778"/>
      <c r="B32" s="775" t="s">
        <v>76</v>
      </c>
      <c r="C32" s="743" t="s">
        <v>79</v>
      </c>
      <c r="D32" s="744"/>
      <c r="E32" s="744"/>
      <c r="F32" s="726"/>
      <c r="G32" s="765" t="s">
        <v>61</v>
      </c>
      <c r="H32" s="761" t="s">
        <v>67</v>
      </c>
      <c r="I32" s="31" t="s">
        <v>9</v>
      </c>
      <c r="J32" s="55"/>
      <c r="K32" s="55"/>
      <c r="L32" s="33">
        <v>0.1</v>
      </c>
      <c r="M32" s="33">
        <v>0.1</v>
      </c>
      <c r="N32" s="33">
        <v>0.1</v>
      </c>
      <c r="O32" s="33">
        <v>0.1</v>
      </c>
      <c r="P32" s="33">
        <v>0.1</v>
      </c>
      <c r="Q32" s="33">
        <v>0.1</v>
      </c>
      <c r="R32" s="33">
        <v>0.1</v>
      </c>
      <c r="S32" s="33">
        <v>0.1</v>
      </c>
      <c r="T32" s="55">
        <v>0.15</v>
      </c>
      <c r="U32" s="55">
        <v>0.05</v>
      </c>
      <c r="V32" s="34">
        <f t="shared" si="7"/>
        <v>1</v>
      </c>
      <c r="W32" s="767">
        <v>0.45</v>
      </c>
      <c r="X32" s="35">
        <f>V32*W32</f>
        <v>0.45</v>
      </c>
      <c r="Y32" s="734"/>
      <c r="Z32" s="733"/>
      <c r="AA32" s="733"/>
      <c r="AB32" s="733"/>
      <c r="AC32" s="733"/>
      <c r="AD32" s="733"/>
      <c r="AE32" s="733"/>
      <c r="AF32" s="733"/>
      <c r="AG32" s="733"/>
      <c r="AH32" s="733"/>
      <c r="AI32" s="733"/>
      <c r="AJ32" s="733"/>
    </row>
    <row r="33" spans="1:36" ht="22.5" customHeight="1">
      <c r="A33" s="778"/>
      <c r="B33" s="776"/>
      <c r="C33" s="750"/>
      <c r="D33" s="751"/>
      <c r="E33" s="751"/>
      <c r="F33" s="752"/>
      <c r="G33" s="766"/>
      <c r="H33" s="762"/>
      <c r="I33" s="36" t="s">
        <v>39</v>
      </c>
      <c r="J33" s="37"/>
      <c r="K33" s="39"/>
      <c r="L33" s="39"/>
      <c r="M33" s="39"/>
      <c r="N33" s="39"/>
      <c r="O33" s="39"/>
      <c r="P33" s="39"/>
      <c r="Q33" s="39"/>
      <c r="R33" s="39"/>
      <c r="S33" s="39"/>
      <c r="T33" s="39"/>
      <c r="U33" s="39"/>
      <c r="V33" s="40">
        <f t="shared" si="7"/>
        <v>0</v>
      </c>
      <c r="W33" s="768"/>
      <c r="X33" s="41">
        <f>+V33*W32</f>
        <v>0</v>
      </c>
      <c r="Y33" s="735"/>
      <c r="Z33" s="733"/>
      <c r="AA33" s="733"/>
      <c r="AB33" s="733"/>
      <c r="AC33" s="733"/>
      <c r="AD33" s="733"/>
      <c r="AE33" s="733"/>
      <c r="AF33" s="733"/>
      <c r="AG33" s="733"/>
      <c r="AH33" s="733"/>
      <c r="AI33" s="733"/>
      <c r="AJ33" s="733"/>
    </row>
    <row r="34" spans="1:36" ht="22.5" customHeight="1">
      <c r="A34" s="778"/>
      <c r="B34" s="775" t="s">
        <v>76</v>
      </c>
      <c r="C34" s="743" t="s">
        <v>95</v>
      </c>
      <c r="D34" s="744"/>
      <c r="E34" s="744"/>
      <c r="F34" s="726"/>
      <c r="G34" s="765" t="s">
        <v>61</v>
      </c>
      <c r="H34" s="761" t="s">
        <v>67</v>
      </c>
      <c r="I34" s="31" t="s">
        <v>9</v>
      </c>
      <c r="J34" s="55"/>
      <c r="K34" s="55"/>
      <c r="L34" s="33">
        <v>0.1</v>
      </c>
      <c r="M34" s="33">
        <v>0.1</v>
      </c>
      <c r="N34" s="33">
        <v>0.1</v>
      </c>
      <c r="O34" s="33">
        <v>0.1</v>
      </c>
      <c r="P34" s="33">
        <v>0.1</v>
      </c>
      <c r="Q34" s="33">
        <v>0.1</v>
      </c>
      <c r="R34" s="33">
        <v>0.1</v>
      </c>
      <c r="S34" s="33">
        <v>0.1</v>
      </c>
      <c r="T34" s="55">
        <v>0.15</v>
      </c>
      <c r="U34" s="55">
        <v>0.05</v>
      </c>
      <c r="V34" s="34">
        <f t="shared" si="7"/>
        <v>1</v>
      </c>
      <c r="W34" s="767">
        <v>0.15</v>
      </c>
      <c r="X34" s="35">
        <f>V34*W34</f>
        <v>0.15</v>
      </c>
      <c r="Y34" s="734"/>
      <c r="Z34" s="733"/>
      <c r="AA34" s="733"/>
      <c r="AB34" s="733"/>
      <c r="AC34" s="733"/>
      <c r="AD34" s="733"/>
      <c r="AE34" s="733"/>
      <c r="AF34" s="733"/>
      <c r="AG34" s="733"/>
      <c r="AH34" s="733"/>
      <c r="AI34" s="733"/>
      <c r="AJ34" s="733"/>
    </row>
    <row r="35" spans="1:36" ht="22.5" customHeight="1">
      <c r="A35" s="778"/>
      <c r="B35" s="776"/>
      <c r="C35" s="750"/>
      <c r="D35" s="751"/>
      <c r="E35" s="751"/>
      <c r="F35" s="752"/>
      <c r="G35" s="766"/>
      <c r="H35" s="762"/>
      <c r="I35" s="36" t="s">
        <v>39</v>
      </c>
      <c r="J35" s="37"/>
      <c r="K35" s="39"/>
      <c r="L35" s="39"/>
      <c r="M35" s="39"/>
      <c r="N35" s="39"/>
      <c r="O35" s="39"/>
      <c r="P35" s="39"/>
      <c r="Q35" s="39"/>
      <c r="R35" s="39"/>
      <c r="S35" s="39"/>
      <c r="T35" s="39"/>
      <c r="U35" s="39"/>
      <c r="V35" s="40">
        <f t="shared" si="7"/>
        <v>0</v>
      </c>
      <c r="W35" s="768"/>
      <c r="X35" s="41">
        <f>+V35*W34</f>
        <v>0</v>
      </c>
      <c r="Y35" s="735"/>
      <c r="Z35" s="733"/>
      <c r="AA35" s="733"/>
      <c r="AB35" s="733"/>
      <c r="AC35" s="733"/>
      <c r="AD35" s="733"/>
      <c r="AE35" s="733"/>
      <c r="AF35" s="733"/>
      <c r="AG35" s="733"/>
      <c r="AH35" s="733"/>
      <c r="AI35" s="733"/>
      <c r="AJ35" s="733"/>
    </row>
    <row r="36" spans="1:36" ht="22.5" customHeight="1">
      <c r="A36" s="778"/>
      <c r="B36" s="775" t="s">
        <v>76</v>
      </c>
      <c r="C36" s="743" t="s">
        <v>96</v>
      </c>
      <c r="D36" s="744"/>
      <c r="E36" s="744"/>
      <c r="F36" s="726"/>
      <c r="G36" s="765" t="s">
        <v>61</v>
      </c>
      <c r="H36" s="761" t="s">
        <v>67</v>
      </c>
      <c r="I36" s="31" t="s">
        <v>9</v>
      </c>
      <c r="J36" s="33"/>
      <c r="K36" s="33"/>
      <c r="L36" s="55">
        <v>0.05</v>
      </c>
      <c r="M36" s="55">
        <v>0.05</v>
      </c>
      <c r="N36" s="55">
        <v>0.1</v>
      </c>
      <c r="O36" s="55">
        <v>0.15</v>
      </c>
      <c r="P36" s="55">
        <v>0.15</v>
      </c>
      <c r="Q36" s="55">
        <v>0.15</v>
      </c>
      <c r="R36" s="55">
        <v>0.15</v>
      </c>
      <c r="S36" s="55">
        <v>0.1</v>
      </c>
      <c r="T36" s="55">
        <v>0.1</v>
      </c>
      <c r="U36" s="33"/>
      <c r="V36" s="34">
        <f t="shared" si="7"/>
        <v>1</v>
      </c>
      <c r="W36" s="767">
        <v>0.2</v>
      </c>
      <c r="X36" s="35">
        <f>V36*W36</f>
        <v>0.2</v>
      </c>
      <c r="Y36" s="734"/>
      <c r="Z36" s="733"/>
      <c r="AA36" s="733"/>
      <c r="AB36" s="733"/>
      <c r="AC36" s="733"/>
      <c r="AD36" s="733"/>
      <c r="AE36" s="733"/>
      <c r="AF36" s="733"/>
      <c r="AG36" s="733"/>
      <c r="AH36" s="733"/>
      <c r="AI36" s="733"/>
      <c r="AJ36" s="733"/>
    </row>
    <row r="37" spans="1:36" ht="22.5" customHeight="1">
      <c r="A37" s="778"/>
      <c r="B37" s="776"/>
      <c r="C37" s="746"/>
      <c r="D37" s="747"/>
      <c r="E37" s="747"/>
      <c r="F37" s="837"/>
      <c r="G37" s="766"/>
      <c r="H37" s="762"/>
      <c r="I37" s="36" t="s">
        <v>39</v>
      </c>
      <c r="J37" s="37"/>
      <c r="K37" s="39"/>
      <c r="L37" s="39"/>
      <c r="M37" s="39"/>
      <c r="N37" s="39"/>
      <c r="O37" s="39"/>
      <c r="P37" s="39"/>
      <c r="Q37" s="39"/>
      <c r="R37" s="39"/>
      <c r="S37" s="39"/>
      <c r="T37" s="39"/>
      <c r="U37" s="39"/>
      <c r="V37" s="40">
        <f t="shared" si="7"/>
        <v>0</v>
      </c>
      <c r="W37" s="768"/>
      <c r="X37" s="41">
        <f>+V37*W36</f>
        <v>0</v>
      </c>
      <c r="Y37" s="735"/>
      <c r="Z37" s="733"/>
      <c r="AA37" s="733"/>
      <c r="AB37" s="733"/>
      <c r="AC37" s="733"/>
      <c r="AD37" s="733"/>
      <c r="AE37" s="733"/>
      <c r="AF37" s="733"/>
      <c r="AG37" s="733"/>
      <c r="AH37" s="733"/>
      <c r="AI37" s="733"/>
      <c r="AJ37" s="733"/>
    </row>
    <row r="38" spans="1:36" ht="18.75" customHeight="1">
      <c r="A38" s="778"/>
      <c r="B38" s="791" t="s">
        <v>70</v>
      </c>
      <c r="C38" s="744"/>
      <c r="D38" s="744"/>
      <c r="E38" s="744"/>
      <c r="F38" s="726"/>
      <c r="G38" s="66"/>
      <c r="H38" s="789" t="s">
        <v>67</v>
      </c>
      <c r="I38" s="44" t="s">
        <v>9</v>
      </c>
      <c r="J38" s="69">
        <f t="shared" ref="J38:U38" si="8">+J28*$W$28+J30*$W$30+J32*$W$32+J34*$W$34+J36*$W$36</f>
        <v>0</v>
      </c>
      <c r="K38" s="69">
        <f t="shared" si="8"/>
        <v>5.000000000000001E-3</v>
      </c>
      <c r="L38" s="69">
        <f t="shared" si="8"/>
        <v>8.0000000000000016E-2</v>
      </c>
      <c r="M38" s="69">
        <f t="shared" si="8"/>
        <v>0.09</v>
      </c>
      <c r="N38" s="69">
        <f t="shared" si="8"/>
        <v>0.1</v>
      </c>
      <c r="O38" s="69">
        <f t="shared" si="8"/>
        <v>0.11</v>
      </c>
      <c r="P38" s="69">
        <f t="shared" si="8"/>
        <v>0.115</v>
      </c>
      <c r="Q38" s="69">
        <f t="shared" si="8"/>
        <v>0.115</v>
      </c>
      <c r="R38" s="69">
        <f t="shared" si="8"/>
        <v>0.115</v>
      </c>
      <c r="S38" s="69">
        <f t="shared" si="8"/>
        <v>0.1</v>
      </c>
      <c r="T38" s="69">
        <f t="shared" si="8"/>
        <v>0.13</v>
      </c>
      <c r="U38" s="69">
        <f t="shared" si="8"/>
        <v>0.04</v>
      </c>
      <c r="V38" s="34">
        <f t="shared" si="7"/>
        <v>1</v>
      </c>
      <c r="W38" s="774">
        <f>SUM(W28:W37)</f>
        <v>1</v>
      </c>
      <c r="X38" s="35">
        <f>V38*W38</f>
        <v>1</v>
      </c>
      <c r="Y38" s="734"/>
      <c r="Z38" s="733"/>
      <c r="AA38" s="733"/>
      <c r="AB38" s="733"/>
      <c r="AC38" s="733"/>
      <c r="AD38" s="733"/>
      <c r="AE38" s="733"/>
      <c r="AF38" s="733"/>
      <c r="AG38" s="733"/>
      <c r="AH38" s="733"/>
      <c r="AI38" s="733"/>
      <c r="AJ38" s="733"/>
    </row>
    <row r="39" spans="1:36" ht="18.75" customHeight="1">
      <c r="A39" s="779"/>
      <c r="B39" s="792"/>
      <c r="C39" s="764"/>
      <c r="D39" s="764"/>
      <c r="E39" s="764"/>
      <c r="F39" s="793"/>
      <c r="G39" s="67"/>
      <c r="H39" s="790"/>
      <c r="I39" s="45" t="s">
        <v>39</v>
      </c>
      <c r="J39" s="46">
        <f t="shared" ref="J39:U39" si="9">+J29*$W$28+J31*$W$30+J33*$W$32+J35*$W$34+J37*$W$36</f>
        <v>0</v>
      </c>
      <c r="K39" s="46">
        <f t="shared" si="9"/>
        <v>0</v>
      </c>
      <c r="L39" s="46">
        <f t="shared" si="9"/>
        <v>0</v>
      </c>
      <c r="M39" s="46">
        <f t="shared" si="9"/>
        <v>0</v>
      </c>
      <c r="N39" s="46">
        <f t="shared" si="9"/>
        <v>0</v>
      </c>
      <c r="O39" s="46">
        <f t="shared" si="9"/>
        <v>0</v>
      </c>
      <c r="P39" s="46">
        <f t="shared" si="9"/>
        <v>0</v>
      </c>
      <c r="Q39" s="46">
        <f t="shared" si="9"/>
        <v>0</v>
      </c>
      <c r="R39" s="46">
        <f t="shared" si="9"/>
        <v>0</v>
      </c>
      <c r="S39" s="46">
        <f t="shared" si="9"/>
        <v>0</v>
      </c>
      <c r="T39" s="46">
        <f t="shared" si="9"/>
        <v>0</v>
      </c>
      <c r="U39" s="46">
        <f t="shared" si="9"/>
        <v>0</v>
      </c>
      <c r="V39" s="46">
        <f t="shared" si="7"/>
        <v>0</v>
      </c>
      <c r="W39" s="757"/>
      <c r="X39" s="47">
        <f>+V39*W38</f>
        <v>0</v>
      </c>
      <c r="Y39" s="735"/>
      <c r="Z39" s="733"/>
      <c r="AA39" s="733"/>
      <c r="AB39" s="733"/>
      <c r="AC39" s="733"/>
      <c r="AD39" s="733"/>
      <c r="AE39" s="733"/>
      <c r="AF39" s="733"/>
      <c r="AG39" s="733"/>
      <c r="AH39" s="733"/>
      <c r="AI39" s="733"/>
      <c r="AJ39" s="733"/>
    </row>
    <row r="40" spans="1:36" ht="18" customHeight="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row>
    <row r="41" spans="1:36" ht="18" customHeight="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row>
    <row r="42" spans="1:36" ht="43.5" customHeigh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row>
    <row r="43" spans="1:36" ht="16.5" customHeigh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row>
    <row r="44" spans="1:36" ht="16.5" customHeigh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row>
    <row r="45" spans="1:36" ht="16.5" customHeigh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row>
    <row r="46" spans="1:36" ht="16.5" customHeight="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row>
    <row r="47" spans="1:36" ht="16.5" customHeight="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row>
    <row r="48" spans="1:36" ht="16.5" customHeight="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row>
    <row r="49" spans="1:34" ht="16.5" customHeight="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row>
    <row r="50" spans="1:34" ht="16.5" customHeigh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row>
    <row r="51" spans="1:34" ht="16.5" customHeigh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row>
    <row r="52" spans="1:34" ht="16.5" customHeigh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row>
    <row r="53" spans="1:34" ht="15" customHeight="1">
      <c r="A53" s="1"/>
      <c r="B53" s="1"/>
      <c r="C53" s="1"/>
      <c r="D53" s="1"/>
      <c r="E53" s="1"/>
      <c r="F53" s="1"/>
      <c r="G53" s="52"/>
      <c r="H53" s="1"/>
      <c r="I53" s="1"/>
      <c r="J53" s="1"/>
      <c r="K53" s="1"/>
      <c r="L53" s="1"/>
      <c r="M53" s="1"/>
      <c r="N53" s="1"/>
      <c r="O53" s="1"/>
      <c r="P53" s="1"/>
      <c r="Q53" s="1"/>
      <c r="R53" s="1"/>
      <c r="S53" s="1"/>
      <c r="T53" s="1"/>
      <c r="U53" s="1"/>
      <c r="V53" s="1"/>
      <c r="W53" s="1"/>
      <c r="X53" s="71"/>
      <c r="Y53" s="1"/>
      <c r="Z53" s="1"/>
      <c r="AA53" s="1"/>
      <c r="AB53" s="1"/>
      <c r="AC53" s="1"/>
      <c r="AD53" s="1"/>
      <c r="AE53" s="1"/>
      <c r="AF53" s="1"/>
      <c r="AG53" s="1"/>
      <c r="AH53" s="1"/>
    </row>
    <row r="54" spans="1:34" ht="15" customHeight="1">
      <c r="A54" s="1"/>
      <c r="B54" s="1"/>
      <c r="C54" s="1"/>
      <c r="D54" s="1"/>
      <c r="E54" s="1"/>
      <c r="F54" s="1"/>
      <c r="G54" s="52"/>
      <c r="H54" s="1"/>
      <c r="I54" s="1"/>
      <c r="J54" s="1"/>
      <c r="K54" s="1"/>
      <c r="L54" s="1"/>
      <c r="M54" s="1"/>
      <c r="N54" s="1"/>
      <c r="O54" s="1"/>
      <c r="P54" s="1"/>
      <c r="Q54" s="1"/>
      <c r="R54" s="1"/>
      <c r="S54" s="1"/>
      <c r="T54" s="1"/>
      <c r="U54" s="1"/>
      <c r="V54" s="1"/>
      <c r="W54" s="1"/>
      <c r="X54" s="71"/>
      <c r="Y54" s="1"/>
      <c r="Z54" s="1"/>
      <c r="AA54" s="1"/>
      <c r="AB54" s="1"/>
      <c r="AC54" s="1"/>
      <c r="AD54" s="1"/>
      <c r="AE54" s="1"/>
      <c r="AF54" s="1"/>
      <c r="AG54" s="1"/>
      <c r="AH54" s="1"/>
    </row>
    <row r="55" spans="1:34" ht="15" customHeight="1">
      <c r="A55" s="1"/>
      <c r="B55" s="1"/>
      <c r="C55" s="1"/>
      <c r="D55" s="1"/>
      <c r="E55" s="1"/>
      <c r="F55" s="1"/>
      <c r="G55" s="52"/>
      <c r="H55" s="1"/>
      <c r="I55" s="1"/>
      <c r="J55" s="1"/>
      <c r="K55" s="1"/>
      <c r="L55" s="1"/>
      <c r="M55" s="1"/>
      <c r="N55" s="1"/>
      <c r="O55" s="1"/>
      <c r="P55" s="1"/>
      <c r="Q55" s="1"/>
      <c r="R55" s="1"/>
      <c r="S55" s="1"/>
      <c r="T55" s="1"/>
      <c r="U55" s="1"/>
      <c r="V55" s="1"/>
      <c r="W55" s="1"/>
      <c r="X55" s="71"/>
      <c r="Y55" s="1"/>
      <c r="Z55" s="1"/>
      <c r="AA55" s="1"/>
      <c r="AB55" s="1"/>
      <c r="AC55" s="1"/>
      <c r="AD55" s="1"/>
      <c r="AE55" s="1"/>
      <c r="AF55" s="1"/>
      <c r="AG55" s="1"/>
      <c r="AH55" s="1"/>
    </row>
    <row r="56" spans="1:34" ht="15" customHeight="1">
      <c r="A56" s="1"/>
      <c r="B56" s="1"/>
      <c r="C56" s="1"/>
      <c r="D56" s="1"/>
      <c r="E56" s="1"/>
      <c r="F56" s="1"/>
      <c r="G56" s="52"/>
      <c r="H56" s="1"/>
      <c r="I56" s="1"/>
      <c r="J56" s="1"/>
      <c r="K56" s="1"/>
      <c r="L56" s="1"/>
      <c r="M56" s="1"/>
      <c r="N56" s="1"/>
      <c r="O56" s="1"/>
      <c r="P56" s="1"/>
      <c r="Q56" s="1"/>
      <c r="R56" s="1"/>
      <c r="S56" s="1"/>
      <c r="T56" s="1"/>
      <c r="U56" s="1"/>
      <c r="V56" s="1"/>
      <c r="W56" s="1"/>
      <c r="X56" s="71"/>
      <c r="Y56" s="1"/>
      <c r="Z56" s="1"/>
      <c r="AA56" s="1"/>
      <c r="AB56" s="1"/>
      <c r="AC56" s="1"/>
      <c r="AD56" s="1"/>
      <c r="AE56" s="1"/>
      <c r="AF56" s="1"/>
      <c r="AG56" s="1"/>
      <c r="AH56" s="1"/>
    </row>
    <row r="57" spans="1:34" ht="15" customHeight="1">
      <c r="A57" s="1"/>
      <c r="B57" s="1"/>
      <c r="C57" s="1"/>
      <c r="D57" s="1"/>
      <c r="E57" s="1"/>
      <c r="F57" s="1"/>
      <c r="G57" s="52"/>
      <c r="H57" s="1"/>
      <c r="I57" s="1"/>
      <c r="J57" s="1"/>
      <c r="K57" s="1"/>
      <c r="L57" s="1"/>
      <c r="M57" s="1"/>
      <c r="N57" s="1"/>
      <c r="O57" s="1"/>
      <c r="P57" s="1"/>
      <c r="Q57" s="1"/>
      <c r="R57" s="1"/>
      <c r="S57" s="1"/>
      <c r="T57" s="1"/>
      <c r="U57" s="1"/>
      <c r="V57" s="1"/>
      <c r="W57" s="1"/>
      <c r="X57" s="71"/>
      <c r="Y57" s="1"/>
      <c r="Z57" s="1"/>
      <c r="AA57" s="1"/>
      <c r="AB57" s="1"/>
      <c r="AC57" s="1"/>
      <c r="AD57" s="1"/>
      <c r="AE57" s="1"/>
      <c r="AF57" s="1"/>
      <c r="AG57" s="1"/>
      <c r="AH57" s="1"/>
    </row>
    <row r="58" spans="1:34" ht="15" customHeight="1">
      <c r="A58" s="1"/>
      <c r="B58" s="1"/>
      <c r="C58" s="1"/>
      <c r="D58" s="1"/>
      <c r="E58" s="1"/>
      <c r="F58" s="1"/>
      <c r="G58" s="52"/>
      <c r="H58" s="1"/>
      <c r="I58" s="1"/>
      <c r="J58" s="1"/>
      <c r="K58" s="1"/>
      <c r="L58" s="1"/>
      <c r="M58" s="1"/>
      <c r="N58" s="1"/>
      <c r="O58" s="1"/>
      <c r="P58" s="1"/>
      <c r="Q58" s="1"/>
      <c r="R58" s="1"/>
      <c r="S58" s="1"/>
      <c r="T58" s="1"/>
      <c r="U58" s="1"/>
      <c r="V58" s="1"/>
      <c r="W58" s="1"/>
      <c r="X58" s="71"/>
      <c r="Y58" s="1"/>
      <c r="Z58" s="1"/>
      <c r="AA58" s="1"/>
      <c r="AB58" s="1"/>
      <c r="AC58" s="1"/>
      <c r="AD58" s="1"/>
      <c r="AE58" s="1"/>
      <c r="AF58" s="1"/>
      <c r="AG58" s="1"/>
      <c r="AH58" s="1"/>
    </row>
    <row r="59" spans="1:34" ht="15" customHeight="1">
      <c r="A59" s="1"/>
      <c r="B59" s="1"/>
      <c r="C59" s="1"/>
      <c r="D59" s="1"/>
      <c r="E59" s="1"/>
      <c r="F59" s="1"/>
      <c r="G59" s="52"/>
      <c r="H59" s="1"/>
      <c r="I59" s="1"/>
      <c r="J59" s="1"/>
      <c r="K59" s="1"/>
      <c r="L59" s="1"/>
      <c r="M59" s="1"/>
      <c r="N59" s="1"/>
      <c r="O59" s="1"/>
      <c r="P59" s="1"/>
      <c r="Q59" s="1"/>
      <c r="R59" s="1"/>
      <c r="S59" s="1"/>
      <c r="T59" s="1"/>
      <c r="U59" s="1"/>
      <c r="V59" s="1"/>
      <c r="W59" s="1"/>
      <c r="X59" s="71"/>
      <c r="Y59" s="1"/>
      <c r="Z59" s="1"/>
      <c r="AA59" s="1"/>
      <c r="AB59" s="1"/>
      <c r="AC59" s="1"/>
      <c r="AD59" s="1"/>
      <c r="AE59" s="1"/>
      <c r="AF59" s="1"/>
      <c r="AG59" s="1"/>
      <c r="AH59" s="1"/>
    </row>
    <row r="60" spans="1:34" ht="15" customHeight="1">
      <c r="A60" s="1"/>
      <c r="B60" s="1"/>
      <c r="C60" s="1"/>
      <c r="D60" s="1"/>
      <c r="E60" s="1"/>
      <c r="F60" s="1"/>
      <c r="G60" s="52"/>
      <c r="H60" s="1"/>
      <c r="I60" s="1"/>
      <c r="J60" s="1"/>
      <c r="K60" s="1"/>
      <c r="L60" s="1"/>
      <c r="M60" s="1"/>
      <c r="N60" s="1"/>
      <c r="O60" s="1"/>
      <c r="P60" s="1"/>
      <c r="Q60" s="1"/>
      <c r="R60" s="1"/>
      <c r="S60" s="1"/>
      <c r="T60" s="1"/>
      <c r="U60" s="1"/>
      <c r="V60" s="1"/>
      <c r="W60" s="1"/>
      <c r="X60" s="71"/>
      <c r="Y60" s="1"/>
      <c r="Z60" s="1"/>
      <c r="AA60" s="1"/>
      <c r="AB60" s="1"/>
      <c r="AC60" s="1"/>
      <c r="AD60" s="1"/>
      <c r="AE60" s="1"/>
      <c r="AF60" s="1"/>
      <c r="AG60" s="1"/>
      <c r="AH60" s="1"/>
    </row>
    <row r="61" spans="1:34" ht="15" customHeight="1">
      <c r="A61" s="1"/>
      <c r="B61" s="1"/>
      <c r="C61" s="1"/>
      <c r="D61" s="1"/>
      <c r="E61" s="1"/>
      <c r="F61" s="1"/>
      <c r="G61" s="52"/>
      <c r="H61" s="1"/>
      <c r="I61" s="1"/>
      <c r="J61" s="1"/>
      <c r="K61" s="1"/>
      <c r="L61" s="1"/>
      <c r="M61" s="1"/>
      <c r="N61" s="1"/>
      <c r="O61" s="1"/>
      <c r="P61" s="1"/>
      <c r="Q61" s="1"/>
      <c r="R61" s="1"/>
      <c r="S61" s="1"/>
      <c r="T61" s="1"/>
      <c r="U61" s="1"/>
      <c r="V61" s="1"/>
      <c r="W61" s="1"/>
      <c r="X61" s="71"/>
      <c r="Y61" s="1"/>
      <c r="Z61" s="1"/>
      <c r="AA61" s="1"/>
      <c r="AB61" s="1"/>
      <c r="AC61" s="1"/>
      <c r="AD61" s="1"/>
      <c r="AE61" s="1"/>
      <c r="AF61" s="1"/>
      <c r="AG61" s="1"/>
      <c r="AH61" s="1"/>
    </row>
    <row r="62" spans="1:34" ht="15" customHeight="1">
      <c r="A62" s="1"/>
      <c r="B62" s="1"/>
      <c r="C62" s="1"/>
      <c r="D62" s="1"/>
      <c r="E62" s="1"/>
      <c r="F62" s="1"/>
      <c r="G62" s="52"/>
      <c r="H62" s="1"/>
      <c r="I62" s="1"/>
      <c r="J62" s="1"/>
      <c r="K62" s="1"/>
      <c r="L62" s="1"/>
      <c r="M62" s="1"/>
      <c r="N62" s="1"/>
      <c r="O62" s="1"/>
      <c r="P62" s="1"/>
      <c r="Q62" s="1"/>
      <c r="R62" s="1"/>
      <c r="S62" s="1"/>
      <c r="T62" s="1"/>
      <c r="U62" s="1"/>
      <c r="V62" s="1"/>
      <c r="W62" s="1"/>
      <c r="X62" s="71"/>
      <c r="Y62" s="1"/>
      <c r="Z62" s="1"/>
      <c r="AA62" s="1"/>
      <c r="AB62" s="1"/>
      <c r="AC62" s="1"/>
      <c r="AD62" s="1"/>
      <c r="AE62" s="1"/>
      <c r="AF62" s="1"/>
      <c r="AG62" s="1"/>
      <c r="AH62" s="1"/>
    </row>
    <row r="63" spans="1:34" ht="15" customHeight="1">
      <c r="A63" s="1"/>
      <c r="B63" s="1"/>
      <c r="C63" s="1"/>
      <c r="D63" s="1"/>
      <c r="E63" s="1"/>
      <c r="F63" s="1"/>
      <c r="G63" s="52"/>
      <c r="H63" s="1"/>
      <c r="I63" s="1"/>
      <c r="J63" s="1"/>
      <c r="K63" s="1"/>
      <c r="L63" s="1"/>
      <c r="M63" s="1"/>
      <c r="N63" s="1"/>
      <c r="O63" s="1"/>
      <c r="P63" s="1"/>
      <c r="Q63" s="1"/>
      <c r="R63" s="1"/>
      <c r="S63" s="1"/>
      <c r="T63" s="1"/>
      <c r="U63" s="1"/>
      <c r="V63" s="1"/>
      <c r="W63" s="1"/>
      <c r="X63" s="71"/>
      <c r="Y63" s="1"/>
      <c r="Z63" s="1"/>
      <c r="AA63" s="1"/>
      <c r="AB63" s="1"/>
      <c r="AC63" s="1"/>
      <c r="AD63" s="1"/>
      <c r="AE63" s="1"/>
      <c r="AF63" s="1"/>
      <c r="AG63" s="1"/>
      <c r="AH63" s="1"/>
    </row>
    <row r="64" spans="1:34" ht="15" customHeight="1">
      <c r="A64" s="1"/>
      <c r="B64" s="1"/>
      <c r="C64" s="1"/>
      <c r="D64" s="1"/>
      <c r="E64" s="1"/>
      <c r="F64" s="1"/>
      <c r="G64" s="52"/>
      <c r="H64" s="1"/>
      <c r="I64" s="1"/>
      <c r="J64" s="1"/>
      <c r="K64" s="1"/>
      <c r="L64" s="1"/>
      <c r="M64" s="1"/>
      <c r="N64" s="1"/>
      <c r="O64" s="1"/>
      <c r="P64" s="1"/>
      <c r="Q64" s="1"/>
      <c r="R64" s="1"/>
      <c r="S64" s="1"/>
      <c r="T64" s="1"/>
      <c r="U64" s="1"/>
      <c r="V64" s="1"/>
      <c r="W64" s="1"/>
      <c r="X64" s="71"/>
      <c r="Y64" s="1"/>
      <c r="Z64" s="1"/>
      <c r="AA64" s="1"/>
      <c r="AB64" s="1"/>
      <c r="AC64" s="1"/>
      <c r="AD64" s="1"/>
      <c r="AE64" s="1"/>
      <c r="AF64" s="1"/>
      <c r="AG64" s="1"/>
      <c r="AH64" s="1"/>
    </row>
    <row r="65" spans="1:34" ht="15" customHeight="1">
      <c r="A65" s="1"/>
      <c r="B65" s="1"/>
      <c r="C65" s="1"/>
      <c r="D65" s="1"/>
      <c r="E65" s="1"/>
      <c r="F65" s="1"/>
      <c r="G65" s="52"/>
      <c r="H65" s="1"/>
      <c r="I65" s="1"/>
      <c r="J65" s="1"/>
      <c r="K65" s="1"/>
      <c r="L65" s="1"/>
      <c r="M65" s="1"/>
      <c r="N65" s="1"/>
      <c r="O65" s="1"/>
      <c r="P65" s="1"/>
      <c r="Q65" s="1"/>
      <c r="R65" s="1"/>
      <c r="S65" s="1"/>
      <c r="T65" s="1"/>
      <c r="U65" s="1"/>
      <c r="V65" s="1"/>
      <c r="W65" s="1"/>
      <c r="X65" s="71"/>
      <c r="Y65" s="1"/>
      <c r="Z65" s="1"/>
      <c r="AA65" s="1"/>
      <c r="AB65" s="1"/>
      <c r="AC65" s="1"/>
      <c r="AD65" s="1"/>
      <c r="AE65" s="1"/>
      <c r="AF65" s="1"/>
      <c r="AG65" s="1"/>
      <c r="AH65" s="1"/>
    </row>
    <row r="66" spans="1:34" ht="15" customHeight="1">
      <c r="A66" s="1"/>
      <c r="B66" s="1"/>
      <c r="C66" s="1"/>
      <c r="D66" s="1"/>
      <c r="E66" s="1"/>
      <c r="F66" s="1"/>
      <c r="G66" s="52"/>
      <c r="H66" s="1"/>
      <c r="I66" s="1"/>
      <c r="J66" s="1"/>
      <c r="K66" s="1"/>
      <c r="L66" s="1"/>
      <c r="M66" s="1"/>
      <c r="N66" s="1"/>
      <c r="O66" s="1"/>
      <c r="P66" s="1"/>
      <c r="Q66" s="1"/>
      <c r="R66" s="1"/>
      <c r="S66" s="1"/>
      <c r="T66" s="1"/>
      <c r="U66" s="1"/>
      <c r="V66" s="1"/>
      <c r="W66" s="1"/>
      <c r="X66" s="71"/>
      <c r="Y66" s="1"/>
      <c r="Z66" s="1"/>
      <c r="AA66" s="1"/>
      <c r="AB66" s="1"/>
      <c r="AC66" s="1"/>
      <c r="AD66" s="1"/>
      <c r="AE66" s="1"/>
      <c r="AF66" s="1"/>
      <c r="AG66" s="1"/>
      <c r="AH66" s="1"/>
    </row>
    <row r="67" spans="1:34" ht="15" customHeight="1">
      <c r="A67" s="1"/>
      <c r="B67" s="1"/>
      <c r="C67" s="1"/>
      <c r="D67" s="1"/>
      <c r="E67" s="1"/>
      <c r="F67" s="1"/>
      <c r="G67" s="52"/>
      <c r="H67" s="1"/>
      <c r="I67" s="1"/>
      <c r="J67" s="1"/>
      <c r="K67" s="1"/>
      <c r="L67" s="1"/>
      <c r="M67" s="1"/>
      <c r="N67" s="1"/>
      <c r="O67" s="1"/>
      <c r="P67" s="1"/>
      <c r="Q67" s="1"/>
      <c r="R67" s="1"/>
      <c r="S67" s="1"/>
      <c r="T67" s="1"/>
      <c r="U67" s="1"/>
      <c r="V67" s="1"/>
      <c r="W67" s="1"/>
      <c r="X67" s="71"/>
      <c r="Y67" s="1"/>
      <c r="Z67" s="1"/>
      <c r="AA67" s="1"/>
      <c r="AB67" s="1"/>
      <c r="AC67" s="1"/>
      <c r="AD67" s="1"/>
      <c r="AE67" s="1"/>
      <c r="AF67" s="1"/>
      <c r="AG67" s="1"/>
      <c r="AH67" s="1"/>
    </row>
    <row r="68" spans="1:34" ht="15" customHeight="1">
      <c r="A68" s="1"/>
      <c r="B68" s="1"/>
      <c r="C68" s="1"/>
      <c r="D68" s="1"/>
      <c r="E68" s="1"/>
      <c r="F68" s="1"/>
      <c r="G68" s="52"/>
      <c r="H68" s="1"/>
      <c r="I68" s="1"/>
      <c r="J68" s="1"/>
      <c r="K68" s="1"/>
      <c r="L68" s="1"/>
      <c r="M68" s="1"/>
      <c r="N68" s="1"/>
      <c r="O68" s="1"/>
      <c r="P68" s="1"/>
      <c r="Q68" s="1"/>
      <c r="R68" s="1"/>
      <c r="S68" s="1"/>
      <c r="T68" s="1"/>
      <c r="U68" s="1"/>
      <c r="V68" s="1"/>
      <c r="W68" s="1"/>
      <c r="X68" s="71"/>
      <c r="Y68" s="1"/>
      <c r="Z68" s="1"/>
      <c r="AA68" s="1"/>
      <c r="AB68" s="1"/>
      <c r="AC68" s="1"/>
      <c r="AD68" s="1"/>
      <c r="AE68" s="1"/>
      <c r="AF68" s="1"/>
      <c r="AG68" s="1"/>
      <c r="AH68" s="1"/>
    </row>
    <row r="69" spans="1:34" ht="15" customHeight="1">
      <c r="A69" s="1"/>
      <c r="B69" s="1"/>
      <c r="C69" s="1"/>
      <c r="D69" s="1"/>
      <c r="E69" s="1"/>
      <c r="F69" s="1"/>
      <c r="G69" s="52"/>
      <c r="H69" s="1"/>
      <c r="I69" s="1"/>
      <c r="J69" s="1"/>
      <c r="K69" s="1"/>
      <c r="L69" s="1"/>
      <c r="M69" s="1"/>
      <c r="N69" s="1"/>
      <c r="O69" s="1"/>
      <c r="P69" s="1"/>
      <c r="Q69" s="1"/>
      <c r="R69" s="1"/>
      <c r="S69" s="1"/>
      <c r="T69" s="1"/>
      <c r="U69" s="1"/>
      <c r="V69" s="1"/>
      <c r="W69" s="1"/>
      <c r="X69" s="71"/>
      <c r="Y69" s="1"/>
      <c r="Z69" s="1"/>
      <c r="AA69" s="1"/>
      <c r="AB69" s="1"/>
      <c r="AC69" s="1"/>
      <c r="AD69" s="1"/>
      <c r="AE69" s="1"/>
      <c r="AF69" s="1"/>
      <c r="AG69" s="1"/>
      <c r="AH69" s="1"/>
    </row>
    <row r="70" spans="1:34" ht="15" customHeight="1">
      <c r="A70" s="1"/>
      <c r="B70" s="1"/>
      <c r="C70" s="1"/>
      <c r="D70" s="1"/>
      <c r="E70" s="1"/>
      <c r="F70" s="1"/>
      <c r="G70" s="52"/>
      <c r="H70" s="1"/>
      <c r="I70" s="1"/>
      <c r="J70" s="1"/>
      <c r="K70" s="1"/>
      <c r="L70" s="1"/>
      <c r="M70" s="1"/>
      <c r="N70" s="1"/>
      <c r="O70" s="1"/>
      <c r="P70" s="1"/>
      <c r="Q70" s="1"/>
      <c r="R70" s="1"/>
      <c r="S70" s="1"/>
      <c r="T70" s="1"/>
      <c r="U70" s="1"/>
      <c r="V70" s="1"/>
      <c r="W70" s="1"/>
      <c r="X70" s="71"/>
      <c r="Y70" s="1"/>
      <c r="Z70" s="1"/>
      <c r="AA70" s="1"/>
      <c r="AB70" s="1"/>
      <c r="AC70" s="1"/>
      <c r="AD70" s="1"/>
      <c r="AE70" s="1"/>
      <c r="AF70" s="1"/>
      <c r="AG70" s="1"/>
      <c r="AH70" s="1"/>
    </row>
    <row r="71" spans="1:34" ht="15" customHeight="1">
      <c r="A71" s="1"/>
      <c r="B71" s="1"/>
      <c r="C71" s="1"/>
      <c r="D71" s="1"/>
      <c r="E71" s="1"/>
      <c r="F71" s="1"/>
      <c r="G71" s="52"/>
      <c r="H71" s="1"/>
      <c r="I71" s="1"/>
      <c r="J71" s="1"/>
      <c r="K71" s="1"/>
      <c r="L71" s="1"/>
      <c r="M71" s="1"/>
      <c r="N71" s="1"/>
      <c r="O71" s="1"/>
      <c r="P71" s="1"/>
      <c r="Q71" s="1"/>
      <c r="R71" s="1"/>
      <c r="S71" s="1"/>
      <c r="T71" s="1"/>
      <c r="U71" s="1"/>
      <c r="V71" s="1"/>
      <c r="W71" s="1"/>
      <c r="X71" s="71"/>
      <c r="Y71" s="1"/>
      <c r="Z71" s="1"/>
      <c r="AA71" s="1"/>
      <c r="AB71" s="1"/>
      <c r="AC71" s="1"/>
      <c r="AD71" s="1"/>
      <c r="AE71" s="1"/>
      <c r="AF71" s="1"/>
      <c r="AG71" s="1"/>
      <c r="AH71" s="1"/>
    </row>
    <row r="72" spans="1:34" ht="15" customHeight="1">
      <c r="A72" s="1"/>
      <c r="B72" s="1"/>
      <c r="C72" s="1"/>
      <c r="D72" s="1"/>
      <c r="E72" s="1"/>
      <c r="F72" s="1"/>
      <c r="G72" s="52"/>
      <c r="H72" s="1"/>
      <c r="I72" s="1"/>
      <c r="J72" s="1"/>
      <c r="K72" s="1"/>
      <c r="L72" s="1"/>
      <c r="M72" s="1"/>
      <c r="N72" s="1"/>
      <c r="O72" s="1"/>
      <c r="P72" s="1"/>
      <c r="Q72" s="1"/>
      <c r="R72" s="1"/>
      <c r="S72" s="1"/>
      <c r="T72" s="1"/>
      <c r="U72" s="1"/>
      <c r="V72" s="1"/>
      <c r="W72" s="1"/>
      <c r="X72" s="71"/>
      <c r="Y72" s="1"/>
      <c r="Z72" s="52"/>
      <c r="AA72" s="52"/>
      <c r="AB72" s="52"/>
      <c r="AC72" s="52"/>
      <c r="AD72" s="52"/>
      <c r="AE72" s="52"/>
      <c r="AF72" s="73">
        <v>4000000</v>
      </c>
      <c r="AG72" s="73">
        <v>1000000</v>
      </c>
      <c r="AH72" s="73">
        <f>AF72+AG72</f>
        <v>5000000</v>
      </c>
    </row>
    <row r="73" spans="1:34" ht="15" customHeight="1">
      <c r="A73" s="1"/>
      <c r="B73" s="1"/>
      <c r="C73" s="1"/>
      <c r="D73" s="1"/>
      <c r="E73" s="1"/>
      <c r="F73" s="1"/>
      <c r="G73" s="52"/>
      <c r="H73" s="1"/>
      <c r="I73" s="1"/>
      <c r="J73" s="1"/>
      <c r="K73" s="1"/>
      <c r="L73" s="1"/>
      <c r="M73" s="1"/>
      <c r="N73" s="1"/>
      <c r="O73" s="1"/>
      <c r="P73" s="1"/>
      <c r="Q73" s="1"/>
      <c r="R73" s="1"/>
      <c r="S73" s="1"/>
      <c r="T73" s="1"/>
      <c r="U73" s="1"/>
      <c r="V73" s="1"/>
      <c r="W73" s="1"/>
      <c r="X73" s="71"/>
      <c r="Y73" s="1"/>
      <c r="Z73" s="52"/>
      <c r="AA73" s="52"/>
      <c r="AB73" s="52"/>
      <c r="AC73" s="52"/>
      <c r="AD73" s="52"/>
      <c r="AE73" s="52"/>
      <c r="AF73" s="73">
        <f>AF72-GEOGRAF!AA94</f>
        <v>4000000</v>
      </c>
      <c r="AG73" s="73">
        <f>AG72-GEOGRAF!AB94</f>
        <v>1000000</v>
      </c>
      <c r="AH73" s="73">
        <f>AH72-GEOGRAF!AC94</f>
        <v>5000000</v>
      </c>
    </row>
    <row r="74" spans="1:34" ht="15" customHeight="1">
      <c r="A74" s="1"/>
      <c r="B74" s="1"/>
      <c r="C74" s="1"/>
      <c r="D74" s="1"/>
      <c r="E74" s="1"/>
      <c r="F74" s="1"/>
      <c r="G74" s="52"/>
      <c r="H74" s="1"/>
      <c r="I74" s="1"/>
      <c r="J74" s="1"/>
      <c r="K74" s="1"/>
      <c r="L74" s="1"/>
      <c r="M74" s="1"/>
      <c r="N74" s="1"/>
      <c r="O74" s="1"/>
      <c r="P74" s="1"/>
      <c r="Q74" s="1"/>
      <c r="R74" s="1"/>
      <c r="S74" s="1"/>
      <c r="T74" s="1"/>
      <c r="U74" s="1"/>
      <c r="V74" s="1"/>
      <c r="W74" s="1"/>
      <c r="X74" s="71"/>
      <c r="Y74" s="1"/>
      <c r="Z74" s="52"/>
      <c r="AA74" s="52"/>
      <c r="AB74" s="52"/>
      <c r="AC74" s="52"/>
      <c r="AD74" s="52"/>
      <c r="AE74" s="52"/>
      <c r="AF74" s="52"/>
      <c r="AG74" s="52"/>
      <c r="AH74" s="52"/>
    </row>
    <row r="75" spans="1:34" ht="15" customHeight="1">
      <c r="A75" s="1"/>
      <c r="B75" s="1"/>
      <c r="C75" s="1"/>
      <c r="D75" s="1"/>
      <c r="E75" s="1"/>
      <c r="F75" s="1"/>
      <c r="G75" s="52"/>
      <c r="H75" s="1"/>
      <c r="I75" s="1"/>
      <c r="J75" s="1"/>
      <c r="K75" s="1"/>
      <c r="L75" s="1"/>
      <c r="M75" s="1"/>
      <c r="N75" s="1"/>
      <c r="O75" s="1"/>
      <c r="P75" s="1"/>
      <c r="Q75" s="1"/>
      <c r="R75" s="1"/>
      <c r="S75" s="1"/>
      <c r="T75" s="1"/>
      <c r="U75" s="1"/>
      <c r="V75" s="1"/>
      <c r="W75" s="1"/>
      <c r="X75" s="71"/>
      <c r="Y75" s="1"/>
      <c r="Z75" s="831" t="s">
        <v>101</v>
      </c>
      <c r="AA75" s="830" t="s">
        <v>17</v>
      </c>
      <c r="AB75" s="830" t="s">
        <v>43</v>
      </c>
      <c r="AC75" s="830" t="s">
        <v>103</v>
      </c>
      <c r="AD75" s="830" t="s">
        <v>24</v>
      </c>
      <c r="AE75" s="833" t="s">
        <v>104</v>
      </c>
      <c r="AF75" s="834"/>
      <c r="AG75" s="834"/>
      <c r="AH75" s="835"/>
    </row>
    <row r="76" spans="1:34" ht="15" customHeight="1">
      <c r="A76" s="1"/>
      <c r="B76" s="1"/>
      <c r="C76" s="1"/>
      <c r="D76" s="1"/>
      <c r="E76" s="1"/>
      <c r="F76" s="1"/>
      <c r="G76" s="52"/>
      <c r="H76" s="1"/>
      <c r="I76" s="1"/>
      <c r="J76" s="1"/>
      <c r="K76" s="1"/>
      <c r="L76" s="1"/>
      <c r="M76" s="1"/>
      <c r="N76" s="1"/>
      <c r="O76" s="1"/>
      <c r="P76" s="1"/>
      <c r="Q76" s="1"/>
      <c r="R76" s="1"/>
      <c r="S76" s="1"/>
      <c r="T76" s="1"/>
      <c r="U76" s="1"/>
      <c r="V76" s="1"/>
      <c r="W76" s="1"/>
      <c r="X76" s="71"/>
      <c r="Y76" s="1"/>
      <c r="Z76" s="832"/>
      <c r="AA76" s="741"/>
      <c r="AB76" s="741"/>
      <c r="AC76" s="741"/>
      <c r="AD76" s="741"/>
      <c r="AE76" s="74" t="s">
        <v>106</v>
      </c>
      <c r="AF76" s="75" t="s">
        <v>108</v>
      </c>
      <c r="AG76" s="75" t="s">
        <v>109</v>
      </c>
      <c r="AH76" s="76" t="s">
        <v>110</v>
      </c>
    </row>
    <row r="77" spans="1:34" ht="15" customHeight="1">
      <c r="A77" s="1"/>
      <c r="B77" s="1"/>
      <c r="C77" s="1"/>
      <c r="D77" s="1"/>
      <c r="E77" s="1"/>
      <c r="F77" s="1"/>
      <c r="G77" s="52"/>
      <c r="H77" s="1"/>
      <c r="I77" s="1"/>
      <c r="J77" s="1"/>
      <c r="K77" s="1"/>
      <c r="L77" s="1"/>
      <c r="M77" s="1"/>
      <c r="N77" s="1"/>
      <c r="O77" s="1"/>
      <c r="P77" s="1"/>
      <c r="Q77" s="1"/>
      <c r="R77" s="1"/>
      <c r="S77" s="1"/>
      <c r="T77" s="1"/>
      <c r="U77" s="1"/>
      <c r="V77" s="1"/>
      <c r="W77" s="1"/>
      <c r="X77" s="71"/>
      <c r="Y77" s="1"/>
      <c r="Z77" s="847" t="s">
        <v>111</v>
      </c>
      <c r="AA77" s="846" t="s">
        <v>56</v>
      </c>
      <c r="AB77" s="838" t="s">
        <v>58</v>
      </c>
      <c r="AC77" s="839"/>
      <c r="AD77" s="846" t="s">
        <v>112</v>
      </c>
      <c r="AE77" s="77" t="s">
        <v>113</v>
      </c>
      <c r="AF77" s="78">
        <v>897156233</v>
      </c>
      <c r="AG77" s="78"/>
      <c r="AH77" s="79">
        <f t="shared" ref="AH77:AH112" si="10">AF77+AG77</f>
        <v>897156233</v>
      </c>
    </row>
    <row r="78" spans="1:34" ht="15" customHeight="1">
      <c r="A78" s="1"/>
      <c r="B78" s="1"/>
      <c r="C78" s="1"/>
      <c r="D78" s="1"/>
      <c r="E78" s="1"/>
      <c r="F78" s="1"/>
      <c r="G78" s="52"/>
      <c r="H78" s="1"/>
      <c r="I78" s="1"/>
      <c r="J78" s="1"/>
      <c r="K78" s="1"/>
      <c r="L78" s="1"/>
      <c r="M78" s="1"/>
      <c r="N78" s="1"/>
      <c r="O78" s="1"/>
      <c r="P78" s="1"/>
      <c r="Q78" s="1"/>
      <c r="R78" s="1"/>
      <c r="S78" s="1"/>
      <c r="T78" s="1"/>
      <c r="U78" s="1"/>
      <c r="V78" s="1"/>
      <c r="W78" s="1"/>
      <c r="X78" s="71"/>
      <c r="Y78" s="1"/>
      <c r="Z78" s="778"/>
      <c r="AA78" s="782"/>
      <c r="AB78" s="782"/>
      <c r="AC78" s="782"/>
      <c r="AD78" s="782"/>
      <c r="AE78" s="80" t="s">
        <v>114</v>
      </c>
      <c r="AF78" s="81"/>
      <c r="AG78" s="81"/>
      <c r="AH78" s="82">
        <f t="shared" si="10"/>
        <v>0</v>
      </c>
    </row>
    <row r="79" spans="1:34" ht="15" customHeight="1">
      <c r="A79" s="1"/>
      <c r="B79" s="1"/>
      <c r="C79" s="1"/>
      <c r="D79" s="1"/>
      <c r="E79" s="1"/>
      <c r="F79" s="1"/>
      <c r="G79" s="52"/>
      <c r="H79" s="1"/>
      <c r="I79" s="1"/>
      <c r="J79" s="1"/>
      <c r="K79" s="1"/>
      <c r="L79" s="1"/>
      <c r="M79" s="1"/>
      <c r="N79" s="1"/>
      <c r="O79" s="1"/>
      <c r="P79" s="1"/>
      <c r="Q79" s="1"/>
      <c r="R79" s="1"/>
      <c r="S79" s="1"/>
      <c r="T79" s="1"/>
      <c r="U79" s="1"/>
      <c r="V79" s="1"/>
      <c r="W79" s="1"/>
      <c r="X79" s="71"/>
      <c r="Y79" s="1"/>
      <c r="Z79" s="778"/>
      <c r="AA79" s="782"/>
      <c r="AB79" s="782"/>
      <c r="AC79" s="782"/>
      <c r="AD79" s="782"/>
      <c r="AE79" s="83" t="s">
        <v>115</v>
      </c>
      <c r="AF79" s="81">
        <v>2524000000</v>
      </c>
      <c r="AG79" s="81"/>
      <c r="AH79" s="82">
        <f t="shared" si="10"/>
        <v>2524000000</v>
      </c>
    </row>
    <row r="80" spans="1:34" ht="15" customHeight="1">
      <c r="A80" s="1"/>
      <c r="B80" s="1"/>
      <c r="C80" s="1"/>
      <c r="D80" s="1"/>
      <c r="E80" s="1"/>
      <c r="F80" s="1"/>
      <c r="G80" s="52"/>
      <c r="H80" s="1"/>
      <c r="I80" s="1"/>
      <c r="J80" s="1"/>
      <c r="K80" s="1"/>
      <c r="L80" s="1"/>
      <c r="M80" s="1"/>
      <c r="N80" s="1"/>
      <c r="O80" s="1"/>
      <c r="P80" s="1"/>
      <c r="Q80" s="1"/>
      <c r="R80" s="1"/>
      <c r="S80" s="1"/>
      <c r="T80" s="1"/>
      <c r="U80" s="1"/>
      <c r="V80" s="1"/>
      <c r="W80" s="1"/>
      <c r="X80" s="71"/>
      <c r="Y80" s="1"/>
      <c r="Z80" s="778"/>
      <c r="AA80" s="782"/>
      <c r="AB80" s="782"/>
      <c r="AC80" s="782"/>
      <c r="AD80" s="766"/>
      <c r="AE80" s="84" t="s">
        <v>116</v>
      </c>
      <c r="AF80" s="85"/>
      <c r="AG80" s="85"/>
      <c r="AH80" s="86">
        <f t="shared" si="10"/>
        <v>0</v>
      </c>
    </row>
    <row r="81" spans="1:34" ht="15" customHeight="1">
      <c r="A81" s="1"/>
      <c r="B81" s="1"/>
      <c r="C81" s="1"/>
      <c r="D81" s="1"/>
      <c r="E81" s="1"/>
      <c r="F81" s="1"/>
      <c r="G81" s="52"/>
      <c r="H81" s="1"/>
      <c r="I81" s="1"/>
      <c r="J81" s="1"/>
      <c r="K81" s="1"/>
      <c r="L81" s="1"/>
      <c r="M81" s="1"/>
      <c r="N81" s="1"/>
      <c r="O81" s="1"/>
      <c r="P81" s="1"/>
      <c r="Q81" s="1"/>
      <c r="R81" s="1"/>
      <c r="S81" s="1"/>
      <c r="T81" s="1"/>
      <c r="U81" s="1"/>
      <c r="V81" s="1"/>
      <c r="W81" s="1"/>
      <c r="X81" s="71"/>
      <c r="Y81" s="1"/>
      <c r="Z81" s="778"/>
      <c r="AA81" s="782"/>
      <c r="AB81" s="782"/>
      <c r="AC81" s="782"/>
      <c r="AD81" s="843" t="s">
        <v>117</v>
      </c>
      <c r="AE81" s="87" t="s">
        <v>113</v>
      </c>
      <c r="AF81" s="88"/>
      <c r="AG81" s="88"/>
      <c r="AH81" s="89">
        <f t="shared" si="10"/>
        <v>0</v>
      </c>
    </row>
    <row r="82" spans="1:34" ht="15" customHeight="1">
      <c r="A82" s="1"/>
      <c r="B82" s="1"/>
      <c r="C82" s="1"/>
      <c r="D82" s="1"/>
      <c r="E82" s="1"/>
      <c r="F82" s="1"/>
      <c r="G82" s="52"/>
      <c r="H82" s="1"/>
      <c r="I82" s="1"/>
      <c r="J82" s="1"/>
      <c r="K82" s="1"/>
      <c r="L82" s="1"/>
      <c r="M82" s="1"/>
      <c r="N82" s="1"/>
      <c r="O82" s="1"/>
      <c r="P82" s="1"/>
      <c r="Q82" s="1"/>
      <c r="R82" s="1"/>
      <c r="S82" s="1"/>
      <c r="T82" s="1"/>
      <c r="U82" s="1"/>
      <c r="V82" s="1"/>
      <c r="W82" s="1"/>
      <c r="X82" s="71"/>
      <c r="Y82" s="1"/>
      <c r="Z82" s="778"/>
      <c r="AA82" s="782"/>
      <c r="AB82" s="782"/>
      <c r="AC82" s="782"/>
      <c r="AD82" s="782"/>
      <c r="AE82" s="80" t="s">
        <v>114</v>
      </c>
      <c r="AF82" s="81"/>
      <c r="AG82" s="81"/>
      <c r="AH82" s="82">
        <f t="shared" si="10"/>
        <v>0</v>
      </c>
    </row>
    <row r="83" spans="1:34" ht="15" customHeight="1">
      <c r="A83" s="1"/>
      <c r="B83" s="1"/>
      <c r="C83" s="1"/>
      <c r="D83" s="1"/>
      <c r="E83" s="1"/>
      <c r="F83" s="1"/>
      <c r="G83" s="52"/>
      <c r="H83" s="1"/>
      <c r="I83" s="1"/>
      <c r="J83" s="1"/>
      <c r="K83" s="1"/>
      <c r="L83" s="1"/>
      <c r="M83" s="1"/>
      <c r="N83" s="1"/>
      <c r="O83" s="1"/>
      <c r="P83" s="1"/>
      <c r="Q83" s="1"/>
      <c r="R83" s="1"/>
      <c r="S83" s="1"/>
      <c r="T83" s="1"/>
      <c r="U83" s="1"/>
      <c r="V83" s="1"/>
      <c r="W83" s="1"/>
      <c r="X83" s="71"/>
      <c r="Y83" s="1"/>
      <c r="Z83" s="778"/>
      <c r="AA83" s="782"/>
      <c r="AB83" s="782"/>
      <c r="AC83" s="782"/>
      <c r="AD83" s="782"/>
      <c r="AE83" s="83" t="s">
        <v>115</v>
      </c>
      <c r="AF83" s="81"/>
      <c r="AG83" s="81"/>
      <c r="AH83" s="82">
        <f t="shared" si="10"/>
        <v>0</v>
      </c>
    </row>
    <row r="84" spans="1:34" ht="15" customHeight="1">
      <c r="A84" s="1"/>
      <c r="B84" s="1"/>
      <c r="C84" s="1"/>
      <c r="D84" s="1"/>
      <c r="E84" s="1"/>
      <c r="F84" s="1"/>
      <c r="G84" s="52"/>
      <c r="H84" s="1"/>
      <c r="I84" s="1"/>
      <c r="J84" s="1"/>
      <c r="K84" s="1"/>
      <c r="L84" s="1"/>
      <c r="M84" s="1"/>
      <c r="N84" s="1"/>
      <c r="O84" s="1"/>
      <c r="P84" s="1"/>
      <c r="Q84" s="1"/>
      <c r="R84" s="1"/>
      <c r="S84" s="1"/>
      <c r="T84" s="1"/>
      <c r="U84" s="1"/>
      <c r="V84" s="1"/>
      <c r="W84" s="1"/>
      <c r="X84" s="71"/>
      <c r="Y84" s="1"/>
      <c r="Z84" s="778"/>
      <c r="AA84" s="782"/>
      <c r="AB84" s="782"/>
      <c r="AC84" s="782"/>
      <c r="AD84" s="766"/>
      <c r="AE84" s="84" t="s">
        <v>116</v>
      </c>
      <c r="AF84" s="85"/>
      <c r="AG84" s="85"/>
      <c r="AH84" s="86">
        <f t="shared" si="10"/>
        <v>0</v>
      </c>
    </row>
    <row r="85" spans="1:34" ht="15" customHeight="1">
      <c r="A85" s="1"/>
      <c r="B85" s="1"/>
      <c r="C85" s="1"/>
      <c r="D85" s="1"/>
      <c r="E85" s="1"/>
      <c r="F85" s="1"/>
      <c r="G85" s="52"/>
      <c r="H85" s="1"/>
      <c r="I85" s="1"/>
      <c r="J85" s="1"/>
      <c r="K85" s="1"/>
      <c r="L85" s="1"/>
      <c r="M85" s="1"/>
      <c r="N85" s="1"/>
      <c r="O85" s="1"/>
      <c r="P85" s="1"/>
      <c r="Q85" s="1"/>
      <c r="R85" s="1"/>
      <c r="S85" s="1"/>
      <c r="T85" s="1"/>
      <c r="U85" s="1"/>
      <c r="V85" s="1"/>
      <c r="W85" s="1"/>
      <c r="X85" s="71"/>
      <c r="Y85" s="1"/>
      <c r="Z85" s="778"/>
      <c r="AA85" s="782"/>
      <c r="AB85" s="782"/>
      <c r="AC85" s="782"/>
      <c r="AD85" s="843" t="s">
        <v>118</v>
      </c>
      <c r="AE85" s="87" t="s">
        <v>113</v>
      </c>
      <c r="AF85" s="88"/>
      <c r="AG85" s="88"/>
      <c r="AH85" s="89">
        <f t="shared" si="10"/>
        <v>0</v>
      </c>
    </row>
    <row r="86" spans="1:34" ht="15" customHeight="1">
      <c r="A86" s="1"/>
      <c r="B86" s="1"/>
      <c r="C86" s="1"/>
      <c r="D86" s="1"/>
      <c r="E86" s="1"/>
      <c r="F86" s="1"/>
      <c r="G86" s="52"/>
      <c r="H86" s="1"/>
      <c r="I86" s="1"/>
      <c r="J86" s="1"/>
      <c r="K86" s="1"/>
      <c r="L86" s="1"/>
      <c r="M86" s="1"/>
      <c r="N86" s="1"/>
      <c r="O86" s="1"/>
      <c r="P86" s="1"/>
      <c r="Q86" s="1"/>
      <c r="R86" s="1"/>
      <c r="S86" s="1"/>
      <c r="T86" s="1"/>
      <c r="U86" s="1"/>
      <c r="V86" s="1"/>
      <c r="W86" s="1"/>
      <c r="X86" s="71"/>
      <c r="Y86" s="1"/>
      <c r="Z86" s="778"/>
      <c r="AA86" s="782"/>
      <c r="AB86" s="782"/>
      <c r="AC86" s="782"/>
      <c r="AD86" s="782"/>
      <c r="AE86" s="80" t="s">
        <v>114</v>
      </c>
      <c r="AF86" s="81"/>
      <c r="AG86" s="81"/>
      <c r="AH86" s="82">
        <f t="shared" si="10"/>
        <v>0</v>
      </c>
    </row>
    <row r="87" spans="1:34" ht="15" customHeight="1">
      <c r="A87" s="1"/>
      <c r="B87" s="1"/>
      <c r="C87" s="1"/>
      <c r="D87" s="1"/>
      <c r="E87" s="1"/>
      <c r="F87" s="1"/>
      <c r="G87" s="52"/>
      <c r="H87" s="1"/>
      <c r="I87" s="1"/>
      <c r="J87" s="1"/>
      <c r="K87" s="1"/>
      <c r="L87" s="1"/>
      <c r="M87" s="1"/>
      <c r="N87" s="1"/>
      <c r="O87" s="1"/>
      <c r="P87" s="1"/>
      <c r="Q87" s="1"/>
      <c r="R87" s="1"/>
      <c r="S87" s="1"/>
      <c r="T87" s="1"/>
      <c r="U87" s="1"/>
      <c r="V87" s="1"/>
      <c r="W87" s="1"/>
      <c r="X87" s="71"/>
      <c r="Y87" s="1"/>
      <c r="Z87" s="778"/>
      <c r="AA87" s="782"/>
      <c r="AB87" s="782"/>
      <c r="AC87" s="782"/>
      <c r="AD87" s="782"/>
      <c r="AE87" s="83" t="s">
        <v>115</v>
      </c>
      <c r="AF87" s="81"/>
      <c r="AG87" s="81"/>
      <c r="AH87" s="82">
        <f t="shared" si="10"/>
        <v>0</v>
      </c>
    </row>
    <row r="88" spans="1:34" ht="15" customHeight="1">
      <c r="A88" s="1"/>
      <c r="B88" s="1"/>
      <c r="C88" s="1"/>
      <c r="D88" s="1"/>
      <c r="E88" s="1"/>
      <c r="F88" s="1"/>
      <c r="G88" s="52"/>
      <c r="H88" s="1"/>
      <c r="I88" s="1"/>
      <c r="J88" s="1"/>
      <c r="K88" s="1"/>
      <c r="L88" s="1"/>
      <c r="M88" s="1"/>
      <c r="N88" s="1"/>
      <c r="O88" s="1"/>
      <c r="P88" s="1"/>
      <c r="Q88" s="1"/>
      <c r="R88" s="1"/>
      <c r="S88" s="1"/>
      <c r="T88" s="1"/>
      <c r="U88" s="1"/>
      <c r="V88" s="1"/>
      <c r="W88" s="1"/>
      <c r="X88" s="71"/>
      <c r="Y88" s="1"/>
      <c r="Z88" s="778"/>
      <c r="AA88" s="741"/>
      <c r="AB88" s="741"/>
      <c r="AC88" s="741"/>
      <c r="AD88" s="741"/>
      <c r="AE88" s="90" t="s">
        <v>116</v>
      </c>
      <c r="AF88" s="91"/>
      <c r="AG88" s="91"/>
      <c r="AH88" s="92">
        <f t="shared" si="10"/>
        <v>0</v>
      </c>
    </row>
    <row r="89" spans="1:34" ht="15" customHeight="1">
      <c r="A89" s="1"/>
      <c r="B89" s="1"/>
      <c r="C89" s="1"/>
      <c r="D89" s="1"/>
      <c r="E89" s="1"/>
      <c r="F89" s="1"/>
      <c r="G89" s="52"/>
      <c r="H89" s="1"/>
      <c r="I89" s="1"/>
      <c r="J89" s="1"/>
      <c r="K89" s="1"/>
      <c r="L89" s="1"/>
      <c r="M89" s="1"/>
      <c r="N89" s="1"/>
      <c r="O89" s="1"/>
      <c r="P89" s="1"/>
      <c r="Q89" s="1"/>
      <c r="R89" s="1"/>
      <c r="S89" s="1"/>
      <c r="T89" s="1"/>
      <c r="U89" s="1"/>
      <c r="V89" s="1"/>
      <c r="W89" s="1"/>
      <c r="X89" s="71"/>
      <c r="Y89" s="1"/>
      <c r="Z89" s="778"/>
      <c r="AA89" s="846" t="s">
        <v>121</v>
      </c>
      <c r="AB89" s="838" t="s">
        <v>58</v>
      </c>
      <c r="AC89" s="839">
        <v>22715</v>
      </c>
      <c r="AD89" s="846" t="s">
        <v>123</v>
      </c>
      <c r="AE89" s="77" t="s">
        <v>113</v>
      </c>
      <c r="AF89" s="78"/>
      <c r="AG89" s="78"/>
      <c r="AH89" s="79">
        <f t="shared" si="10"/>
        <v>0</v>
      </c>
    </row>
    <row r="90" spans="1:34" ht="15" customHeight="1">
      <c r="A90" s="1"/>
      <c r="B90" s="1"/>
      <c r="C90" s="1"/>
      <c r="D90" s="1"/>
      <c r="E90" s="1"/>
      <c r="F90" s="1"/>
      <c r="G90" s="52"/>
      <c r="H90" s="1"/>
      <c r="I90" s="1"/>
      <c r="J90" s="1"/>
      <c r="K90" s="1"/>
      <c r="L90" s="1"/>
      <c r="M90" s="1"/>
      <c r="N90" s="1"/>
      <c r="O90" s="1"/>
      <c r="P90" s="1"/>
      <c r="Q90" s="1"/>
      <c r="R90" s="1"/>
      <c r="S90" s="1"/>
      <c r="T90" s="1"/>
      <c r="U90" s="1"/>
      <c r="V90" s="1"/>
      <c r="W90" s="1"/>
      <c r="X90" s="71"/>
      <c r="Y90" s="1"/>
      <c r="Z90" s="778"/>
      <c r="AA90" s="782"/>
      <c r="AB90" s="782"/>
      <c r="AC90" s="782"/>
      <c r="AD90" s="782"/>
      <c r="AE90" s="80" t="s">
        <v>114</v>
      </c>
      <c r="AF90" s="81"/>
      <c r="AG90" s="81"/>
      <c r="AH90" s="82">
        <f t="shared" si="10"/>
        <v>0</v>
      </c>
    </row>
    <row r="91" spans="1:34" ht="15" customHeight="1">
      <c r="A91" s="1"/>
      <c r="B91" s="1"/>
      <c r="C91" s="1"/>
      <c r="D91" s="1"/>
      <c r="E91" s="1"/>
      <c r="F91" s="1"/>
      <c r="G91" s="52"/>
      <c r="H91" s="1"/>
      <c r="I91" s="1"/>
      <c r="J91" s="1"/>
      <c r="K91" s="1"/>
      <c r="L91" s="1"/>
      <c r="M91" s="1"/>
      <c r="N91" s="1"/>
      <c r="O91" s="1"/>
      <c r="P91" s="1"/>
      <c r="Q91" s="1"/>
      <c r="R91" s="1"/>
      <c r="S91" s="1"/>
      <c r="T91" s="1"/>
      <c r="U91" s="1"/>
      <c r="V91" s="1"/>
      <c r="W91" s="1"/>
      <c r="X91" s="71"/>
      <c r="Y91" s="1"/>
      <c r="Z91" s="778"/>
      <c r="AA91" s="782"/>
      <c r="AB91" s="782"/>
      <c r="AC91" s="782"/>
      <c r="AD91" s="782"/>
      <c r="AE91" s="83" t="s">
        <v>115</v>
      </c>
      <c r="AF91" s="81"/>
      <c r="AG91" s="81"/>
      <c r="AH91" s="82">
        <f t="shared" si="10"/>
        <v>0</v>
      </c>
    </row>
    <row r="92" spans="1:34" ht="15" customHeight="1">
      <c r="A92" s="1"/>
      <c r="B92" s="1"/>
      <c r="C92" s="1"/>
      <c r="D92" s="1"/>
      <c r="E92" s="1"/>
      <c r="F92" s="1"/>
      <c r="G92" s="52"/>
      <c r="H92" s="1"/>
      <c r="I92" s="1"/>
      <c r="J92" s="1"/>
      <c r="K92" s="1"/>
      <c r="L92" s="1"/>
      <c r="M92" s="1"/>
      <c r="N92" s="1"/>
      <c r="O92" s="1"/>
      <c r="P92" s="1"/>
      <c r="Q92" s="1"/>
      <c r="R92" s="1"/>
      <c r="S92" s="1"/>
      <c r="T92" s="1"/>
      <c r="U92" s="1"/>
      <c r="V92" s="1"/>
      <c r="W92" s="1"/>
      <c r="X92" s="71"/>
      <c r="Y92" s="1"/>
      <c r="Z92" s="778"/>
      <c r="AA92" s="782"/>
      <c r="AB92" s="782"/>
      <c r="AC92" s="782"/>
      <c r="AD92" s="766"/>
      <c r="AE92" s="84" t="s">
        <v>116</v>
      </c>
      <c r="AF92" s="85"/>
      <c r="AG92" s="85"/>
      <c r="AH92" s="86">
        <f t="shared" si="10"/>
        <v>0</v>
      </c>
    </row>
    <row r="93" spans="1:34" ht="15" customHeight="1">
      <c r="A93" s="1"/>
      <c r="B93" s="1"/>
      <c r="C93" s="1"/>
      <c r="D93" s="1"/>
      <c r="E93" s="1"/>
      <c r="F93" s="1"/>
      <c r="G93" s="52"/>
      <c r="H93" s="1"/>
      <c r="I93" s="1"/>
      <c r="J93" s="1"/>
      <c r="K93" s="1"/>
      <c r="L93" s="1"/>
      <c r="M93" s="1"/>
      <c r="N93" s="1"/>
      <c r="O93" s="1"/>
      <c r="P93" s="1"/>
      <c r="Q93" s="1"/>
      <c r="R93" s="1"/>
      <c r="S93" s="1"/>
      <c r="T93" s="1"/>
      <c r="U93" s="1"/>
      <c r="V93" s="1"/>
      <c r="W93" s="1"/>
      <c r="X93" s="71"/>
      <c r="Y93" s="1"/>
      <c r="Z93" s="778"/>
      <c r="AA93" s="782"/>
      <c r="AB93" s="782"/>
      <c r="AC93" s="782"/>
      <c r="AD93" s="843" t="s">
        <v>124</v>
      </c>
      <c r="AE93" s="87" t="s">
        <v>113</v>
      </c>
      <c r="AF93" s="88">
        <v>712000000</v>
      </c>
      <c r="AG93" s="88"/>
      <c r="AH93" s="89">
        <f t="shared" si="10"/>
        <v>712000000</v>
      </c>
    </row>
    <row r="94" spans="1:34" ht="15" customHeight="1">
      <c r="A94" s="1"/>
      <c r="B94" s="1"/>
      <c r="C94" s="1"/>
      <c r="D94" s="1"/>
      <c r="E94" s="1"/>
      <c r="F94" s="1"/>
      <c r="G94" s="52"/>
      <c r="H94" s="1"/>
      <c r="I94" s="1"/>
      <c r="J94" s="1"/>
      <c r="K94" s="1"/>
      <c r="L94" s="1"/>
      <c r="M94" s="1"/>
      <c r="N94" s="1"/>
      <c r="O94" s="1"/>
      <c r="P94" s="1"/>
      <c r="Q94" s="1"/>
      <c r="R94" s="1"/>
      <c r="S94" s="1"/>
      <c r="T94" s="1"/>
      <c r="U94" s="1"/>
      <c r="V94" s="1"/>
      <c r="W94" s="1"/>
      <c r="X94" s="71"/>
      <c r="Y94" s="1"/>
      <c r="Z94" s="778"/>
      <c r="AA94" s="782"/>
      <c r="AB94" s="782"/>
      <c r="AC94" s="782"/>
      <c r="AD94" s="782"/>
      <c r="AE94" s="80" t="s">
        <v>114</v>
      </c>
      <c r="AF94" s="81">
        <v>356989000</v>
      </c>
      <c r="AG94" s="81"/>
      <c r="AH94" s="82">
        <f t="shared" si="10"/>
        <v>356989000</v>
      </c>
    </row>
    <row r="95" spans="1:34" ht="15" customHeight="1">
      <c r="A95" s="1"/>
      <c r="B95" s="1"/>
      <c r="C95" s="1"/>
      <c r="D95" s="1"/>
      <c r="E95" s="1"/>
      <c r="F95" s="1"/>
      <c r="G95" s="52"/>
      <c r="H95" s="1"/>
      <c r="I95" s="1"/>
      <c r="J95" s="1"/>
      <c r="K95" s="1"/>
      <c r="L95" s="1"/>
      <c r="M95" s="1"/>
      <c r="N95" s="1"/>
      <c r="O95" s="1"/>
      <c r="P95" s="1"/>
      <c r="Q95" s="1"/>
      <c r="R95" s="1"/>
      <c r="S95" s="1"/>
      <c r="T95" s="1"/>
      <c r="U95" s="1"/>
      <c r="V95" s="1"/>
      <c r="W95" s="1"/>
      <c r="X95" s="71"/>
      <c r="Y95" s="1"/>
      <c r="Z95" s="778"/>
      <c r="AA95" s="782"/>
      <c r="AB95" s="782"/>
      <c r="AC95" s="782"/>
      <c r="AD95" s="782"/>
      <c r="AE95" s="83" t="s">
        <v>115</v>
      </c>
      <c r="AF95" s="81">
        <v>4100000000</v>
      </c>
      <c r="AG95" s="81"/>
      <c r="AH95" s="82">
        <f t="shared" si="10"/>
        <v>4100000000</v>
      </c>
    </row>
    <row r="96" spans="1:34" ht="15" customHeight="1">
      <c r="A96" s="1"/>
      <c r="B96" s="1"/>
      <c r="C96" s="1"/>
      <c r="D96" s="1"/>
      <c r="E96" s="1"/>
      <c r="F96" s="1"/>
      <c r="G96" s="52"/>
      <c r="H96" s="1"/>
      <c r="I96" s="1"/>
      <c r="J96" s="1"/>
      <c r="K96" s="1"/>
      <c r="L96" s="1"/>
      <c r="M96" s="1"/>
      <c r="N96" s="1"/>
      <c r="O96" s="1"/>
      <c r="P96" s="1"/>
      <c r="Q96" s="1"/>
      <c r="R96" s="1"/>
      <c r="S96" s="1"/>
      <c r="T96" s="1"/>
      <c r="U96" s="1"/>
      <c r="V96" s="1"/>
      <c r="W96" s="1"/>
      <c r="X96" s="71"/>
      <c r="Y96" s="1"/>
      <c r="Z96" s="778"/>
      <c r="AA96" s="782"/>
      <c r="AB96" s="782"/>
      <c r="AC96" s="782"/>
      <c r="AD96" s="766"/>
      <c r="AE96" s="84" t="s">
        <v>116</v>
      </c>
      <c r="AF96" s="85"/>
      <c r="AG96" s="85"/>
      <c r="AH96" s="86">
        <f t="shared" si="10"/>
        <v>0</v>
      </c>
    </row>
    <row r="97" spans="1:34" ht="15" customHeight="1">
      <c r="A97" s="1"/>
      <c r="B97" s="1"/>
      <c r="C97" s="1"/>
      <c r="D97" s="1"/>
      <c r="E97" s="1"/>
      <c r="F97" s="1"/>
      <c r="G97" s="52"/>
      <c r="H97" s="1"/>
      <c r="I97" s="1"/>
      <c r="J97" s="1"/>
      <c r="K97" s="1"/>
      <c r="L97" s="1"/>
      <c r="M97" s="1"/>
      <c r="N97" s="1"/>
      <c r="O97" s="1"/>
      <c r="P97" s="1"/>
      <c r="Q97" s="1"/>
      <c r="R97" s="1"/>
      <c r="S97" s="1"/>
      <c r="T97" s="1"/>
      <c r="U97" s="1"/>
      <c r="V97" s="1"/>
      <c r="W97" s="1"/>
      <c r="X97" s="71"/>
      <c r="Y97" s="1"/>
      <c r="Z97" s="778"/>
      <c r="AA97" s="782"/>
      <c r="AB97" s="782"/>
      <c r="AC97" s="782"/>
      <c r="AD97" s="843" t="s">
        <v>125</v>
      </c>
      <c r="AE97" s="87" t="s">
        <v>113</v>
      </c>
      <c r="AF97" s="88"/>
      <c r="AG97" s="88"/>
      <c r="AH97" s="89">
        <f t="shared" si="10"/>
        <v>0</v>
      </c>
    </row>
    <row r="98" spans="1:34" ht="15" customHeight="1">
      <c r="A98" s="1"/>
      <c r="B98" s="1"/>
      <c r="C98" s="1"/>
      <c r="D98" s="1"/>
      <c r="E98" s="1"/>
      <c r="F98" s="1"/>
      <c r="G98" s="52"/>
      <c r="H98" s="1"/>
      <c r="I98" s="1"/>
      <c r="J98" s="1"/>
      <c r="K98" s="1"/>
      <c r="L98" s="1"/>
      <c r="M98" s="1"/>
      <c r="N98" s="1"/>
      <c r="O98" s="1"/>
      <c r="P98" s="1"/>
      <c r="Q98" s="1"/>
      <c r="R98" s="1"/>
      <c r="S98" s="1"/>
      <c r="T98" s="1"/>
      <c r="U98" s="1"/>
      <c r="V98" s="1"/>
      <c r="W98" s="1"/>
      <c r="X98" s="71"/>
      <c r="Y98" s="1"/>
      <c r="Z98" s="778"/>
      <c r="AA98" s="782"/>
      <c r="AB98" s="782"/>
      <c r="AC98" s="782"/>
      <c r="AD98" s="782"/>
      <c r="AE98" s="80" t="s">
        <v>114</v>
      </c>
      <c r="AF98" s="81"/>
      <c r="AG98" s="81"/>
      <c r="AH98" s="82">
        <f t="shared" si="10"/>
        <v>0</v>
      </c>
    </row>
    <row r="99" spans="1:34" ht="15" customHeight="1">
      <c r="A99" s="1"/>
      <c r="B99" s="1"/>
      <c r="C99" s="1"/>
      <c r="D99" s="1"/>
      <c r="E99" s="1"/>
      <c r="F99" s="1"/>
      <c r="G99" s="52"/>
      <c r="H99" s="1"/>
      <c r="I99" s="1"/>
      <c r="J99" s="1"/>
      <c r="K99" s="1"/>
      <c r="L99" s="1"/>
      <c r="M99" s="1"/>
      <c r="N99" s="1"/>
      <c r="O99" s="1"/>
      <c r="P99" s="1"/>
      <c r="Q99" s="1"/>
      <c r="R99" s="1"/>
      <c r="S99" s="1"/>
      <c r="T99" s="1"/>
      <c r="U99" s="1"/>
      <c r="V99" s="1"/>
      <c r="W99" s="1"/>
      <c r="X99" s="71"/>
      <c r="Y99" s="1"/>
      <c r="Z99" s="778"/>
      <c r="AA99" s="782"/>
      <c r="AB99" s="782"/>
      <c r="AC99" s="782"/>
      <c r="AD99" s="782"/>
      <c r="AE99" s="83" t="s">
        <v>115</v>
      </c>
      <c r="AF99" s="81"/>
      <c r="AG99" s="81"/>
      <c r="AH99" s="82">
        <f t="shared" si="10"/>
        <v>0</v>
      </c>
    </row>
    <row r="100" spans="1:34" ht="15" customHeight="1">
      <c r="A100" s="1"/>
      <c r="B100" s="1"/>
      <c r="C100" s="1"/>
      <c r="D100" s="1"/>
      <c r="E100" s="1"/>
      <c r="F100" s="1"/>
      <c r="G100" s="52"/>
      <c r="H100" s="1"/>
      <c r="I100" s="1"/>
      <c r="J100" s="1"/>
      <c r="K100" s="1"/>
      <c r="L100" s="1"/>
      <c r="M100" s="1"/>
      <c r="N100" s="1"/>
      <c r="O100" s="1"/>
      <c r="P100" s="1"/>
      <c r="Q100" s="1"/>
      <c r="R100" s="1"/>
      <c r="S100" s="1"/>
      <c r="T100" s="1"/>
      <c r="U100" s="1"/>
      <c r="V100" s="1"/>
      <c r="W100" s="1"/>
      <c r="X100" s="71"/>
      <c r="Y100" s="1"/>
      <c r="Z100" s="778"/>
      <c r="AA100" s="741"/>
      <c r="AB100" s="741"/>
      <c r="AC100" s="741"/>
      <c r="AD100" s="741"/>
      <c r="AE100" s="90" t="s">
        <v>116</v>
      </c>
      <c r="AF100" s="91"/>
      <c r="AG100" s="91"/>
      <c r="AH100" s="92">
        <f t="shared" si="10"/>
        <v>0</v>
      </c>
    </row>
    <row r="101" spans="1:34" ht="15" customHeight="1">
      <c r="A101" s="1"/>
      <c r="B101" s="1"/>
      <c r="C101" s="1"/>
      <c r="D101" s="1"/>
      <c r="E101" s="1"/>
      <c r="F101" s="1"/>
      <c r="G101" s="52"/>
      <c r="H101" s="1"/>
      <c r="I101" s="1"/>
      <c r="J101" s="1"/>
      <c r="K101" s="1"/>
      <c r="L101" s="1"/>
      <c r="M101" s="1"/>
      <c r="N101" s="1"/>
      <c r="O101" s="1"/>
      <c r="P101" s="1"/>
      <c r="Q101" s="1"/>
      <c r="R101" s="1"/>
      <c r="S101" s="1"/>
      <c r="T101" s="1"/>
      <c r="U101" s="1"/>
      <c r="V101" s="1"/>
      <c r="W101" s="1"/>
      <c r="X101" s="71"/>
      <c r="Y101" s="1"/>
      <c r="Z101" s="778"/>
      <c r="AA101" s="836" t="s">
        <v>72</v>
      </c>
      <c r="AB101" s="844" t="s">
        <v>58</v>
      </c>
      <c r="AC101" s="845">
        <v>79262346</v>
      </c>
      <c r="AD101" s="836" t="s">
        <v>126</v>
      </c>
      <c r="AE101" s="83" t="s">
        <v>113</v>
      </c>
      <c r="AF101" s="81">
        <v>1748517211</v>
      </c>
      <c r="AG101" s="81">
        <v>2656899000</v>
      </c>
      <c r="AH101" s="82">
        <f t="shared" si="10"/>
        <v>4405416211</v>
      </c>
    </row>
    <row r="102" spans="1:34" ht="15" customHeight="1">
      <c r="A102" s="1"/>
      <c r="B102" s="1"/>
      <c r="C102" s="1"/>
      <c r="D102" s="1"/>
      <c r="E102" s="1"/>
      <c r="F102" s="1"/>
      <c r="G102" s="52"/>
      <c r="H102" s="1"/>
      <c r="I102" s="1"/>
      <c r="J102" s="1"/>
      <c r="K102" s="1"/>
      <c r="L102" s="1"/>
      <c r="M102" s="1"/>
      <c r="N102" s="1"/>
      <c r="O102" s="1"/>
      <c r="P102" s="1"/>
      <c r="Q102" s="1"/>
      <c r="R102" s="1"/>
      <c r="S102" s="1"/>
      <c r="T102" s="1"/>
      <c r="U102" s="1"/>
      <c r="V102" s="1"/>
      <c r="W102" s="1"/>
      <c r="X102" s="71"/>
      <c r="Y102" s="1"/>
      <c r="Z102" s="778"/>
      <c r="AA102" s="782"/>
      <c r="AB102" s="782"/>
      <c r="AC102" s="782"/>
      <c r="AD102" s="782"/>
      <c r="AE102" s="80" t="s">
        <v>114</v>
      </c>
      <c r="AF102" s="81">
        <v>456337556</v>
      </c>
      <c r="AG102" s="81">
        <v>256899655</v>
      </c>
      <c r="AH102" s="82">
        <f t="shared" si="10"/>
        <v>713237211</v>
      </c>
    </row>
    <row r="103" spans="1:34" ht="15" customHeight="1">
      <c r="A103" s="1"/>
      <c r="B103" s="1"/>
      <c r="C103" s="1"/>
      <c r="D103" s="1"/>
      <c r="E103" s="1"/>
      <c r="F103" s="1"/>
      <c r="G103" s="52"/>
      <c r="H103" s="1"/>
      <c r="I103" s="1"/>
      <c r="J103" s="1"/>
      <c r="K103" s="1"/>
      <c r="L103" s="1"/>
      <c r="M103" s="1"/>
      <c r="N103" s="1"/>
      <c r="O103" s="1"/>
      <c r="P103" s="1"/>
      <c r="Q103" s="1"/>
      <c r="R103" s="1"/>
      <c r="S103" s="1"/>
      <c r="T103" s="1"/>
      <c r="U103" s="1"/>
      <c r="V103" s="1"/>
      <c r="W103" s="1"/>
      <c r="X103" s="71"/>
      <c r="Y103" s="1"/>
      <c r="Z103" s="778"/>
      <c r="AA103" s="782"/>
      <c r="AB103" s="782"/>
      <c r="AC103" s="782"/>
      <c r="AD103" s="782"/>
      <c r="AE103" s="83" t="s">
        <v>115</v>
      </c>
      <c r="AF103" s="81">
        <v>0</v>
      </c>
      <c r="AG103" s="81">
        <v>1586201345</v>
      </c>
      <c r="AH103" s="82">
        <f t="shared" si="10"/>
        <v>1586201345</v>
      </c>
    </row>
    <row r="104" spans="1:34" ht="15" customHeight="1">
      <c r="A104" s="1"/>
      <c r="B104" s="1"/>
      <c r="C104" s="1"/>
      <c r="D104" s="1"/>
      <c r="E104" s="1"/>
      <c r="F104" s="1"/>
      <c r="G104" s="52"/>
      <c r="H104" s="1"/>
      <c r="I104" s="1"/>
      <c r="J104" s="1"/>
      <c r="K104" s="1"/>
      <c r="L104" s="1"/>
      <c r="M104" s="1"/>
      <c r="N104" s="1"/>
      <c r="O104" s="1"/>
      <c r="P104" s="1"/>
      <c r="Q104" s="1"/>
      <c r="R104" s="1"/>
      <c r="S104" s="1"/>
      <c r="T104" s="1"/>
      <c r="U104" s="1"/>
      <c r="V104" s="1"/>
      <c r="W104" s="1"/>
      <c r="X104" s="71"/>
      <c r="Y104" s="1"/>
      <c r="Z104" s="778"/>
      <c r="AA104" s="782"/>
      <c r="AB104" s="782"/>
      <c r="AC104" s="782"/>
      <c r="AD104" s="766"/>
      <c r="AE104" s="84" t="s">
        <v>116</v>
      </c>
      <c r="AF104" s="85"/>
      <c r="AG104" s="85"/>
      <c r="AH104" s="86">
        <f t="shared" si="10"/>
        <v>0</v>
      </c>
    </row>
    <row r="105" spans="1:34" ht="15" customHeight="1">
      <c r="A105" s="1"/>
      <c r="B105" s="1"/>
      <c r="C105" s="1"/>
      <c r="D105" s="1"/>
      <c r="E105" s="1"/>
      <c r="F105" s="1"/>
      <c r="G105" s="52"/>
      <c r="H105" s="1"/>
      <c r="I105" s="1"/>
      <c r="J105" s="1"/>
      <c r="K105" s="1"/>
      <c r="L105" s="1"/>
      <c r="M105" s="1"/>
      <c r="N105" s="1"/>
      <c r="O105" s="1"/>
      <c r="P105" s="1"/>
      <c r="Q105" s="1"/>
      <c r="R105" s="1"/>
      <c r="S105" s="1"/>
      <c r="T105" s="1"/>
      <c r="U105" s="1"/>
      <c r="V105" s="1"/>
      <c r="W105" s="1"/>
      <c r="X105" s="71"/>
      <c r="Y105" s="1"/>
      <c r="Z105" s="778"/>
      <c r="AA105" s="782"/>
      <c r="AB105" s="782"/>
      <c r="AC105" s="782"/>
      <c r="AD105" s="843" t="s">
        <v>124</v>
      </c>
      <c r="AE105" s="87" t="s">
        <v>113</v>
      </c>
      <c r="AF105" s="88"/>
      <c r="AG105" s="88"/>
      <c r="AH105" s="89">
        <f t="shared" si="10"/>
        <v>0</v>
      </c>
    </row>
    <row r="106" spans="1:34" ht="15" customHeight="1">
      <c r="A106" s="1"/>
      <c r="B106" s="1"/>
      <c r="C106" s="1"/>
      <c r="D106" s="1"/>
      <c r="E106" s="1"/>
      <c r="F106" s="1"/>
      <c r="G106" s="52"/>
      <c r="H106" s="1"/>
      <c r="I106" s="1"/>
      <c r="J106" s="1"/>
      <c r="K106" s="1"/>
      <c r="L106" s="1"/>
      <c r="M106" s="1"/>
      <c r="N106" s="1"/>
      <c r="O106" s="1"/>
      <c r="P106" s="1"/>
      <c r="Q106" s="1"/>
      <c r="R106" s="1"/>
      <c r="S106" s="1"/>
      <c r="T106" s="1"/>
      <c r="U106" s="1"/>
      <c r="V106" s="1"/>
      <c r="W106" s="1"/>
      <c r="X106" s="71"/>
      <c r="Y106" s="1"/>
      <c r="Z106" s="778"/>
      <c r="AA106" s="782"/>
      <c r="AB106" s="782"/>
      <c r="AC106" s="782"/>
      <c r="AD106" s="782"/>
      <c r="AE106" s="80" t="s">
        <v>114</v>
      </c>
      <c r="AF106" s="81"/>
      <c r="AG106" s="81"/>
      <c r="AH106" s="82">
        <f t="shared" si="10"/>
        <v>0</v>
      </c>
    </row>
    <row r="107" spans="1:34" ht="15" customHeight="1">
      <c r="A107" s="1"/>
      <c r="B107" s="1"/>
      <c r="C107" s="1"/>
      <c r="D107" s="1"/>
      <c r="E107" s="1"/>
      <c r="F107" s="1"/>
      <c r="G107" s="52"/>
      <c r="H107" s="1"/>
      <c r="I107" s="1"/>
      <c r="J107" s="1"/>
      <c r="K107" s="1"/>
      <c r="L107" s="1"/>
      <c r="M107" s="1"/>
      <c r="N107" s="1"/>
      <c r="O107" s="1"/>
      <c r="P107" s="1"/>
      <c r="Q107" s="1"/>
      <c r="R107" s="1"/>
      <c r="S107" s="1"/>
      <c r="T107" s="1"/>
      <c r="U107" s="1"/>
      <c r="V107" s="1"/>
      <c r="W107" s="1"/>
      <c r="X107" s="71"/>
      <c r="Y107" s="1"/>
      <c r="Z107" s="778"/>
      <c r="AA107" s="782"/>
      <c r="AB107" s="782"/>
      <c r="AC107" s="782"/>
      <c r="AD107" s="782"/>
      <c r="AE107" s="83" t="s">
        <v>115</v>
      </c>
      <c r="AF107" s="81"/>
      <c r="AG107" s="81"/>
      <c r="AH107" s="82">
        <f t="shared" si="10"/>
        <v>0</v>
      </c>
    </row>
    <row r="108" spans="1:34" ht="15" customHeight="1">
      <c r="A108" s="1"/>
      <c r="B108" s="1"/>
      <c r="C108" s="1"/>
      <c r="D108" s="1"/>
      <c r="E108" s="1"/>
      <c r="F108" s="1"/>
      <c r="G108" s="52"/>
      <c r="H108" s="1"/>
      <c r="I108" s="1"/>
      <c r="J108" s="1"/>
      <c r="K108" s="1"/>
      <c r="L108" s="1"/>
      <c r="M108" s="1"/>
      <c r="N108" s="1"/>
      <c r="O108" s="1"/>
      <c r="P108" s="1"/>
      <c r="Q108" s="1"/>
      <c r="R108" s="1"/>
      <c r="S108" s="1"/>
      <c r="T108" s="1"/>
      <c r="U108" s="1"/>
      <c r="V108" s="1"/>
      <c r="W108" s="1"/>
      <c r="X108" s="71"/>
      <c r="Y108" s="1"/>
      <c r="Z108" s="778"/>
      <c r="AA108" s="782"/>
      <c r="AB108" s="782"/>
      <c r="AC108" s="782"/>
      <c r="AD108" s="766"/>
      <c r="AE108" s="84" t="s">
        <v>116</v>
      </c>
      <c r="AF108" s="85"/>
      <c r="AG108" s="85"/>
      <c r="AH108" s="86">
        <f t="shared" si="10"/>
        <v>0</v>
      </c>
    </row>
    <row r="109" spans="1:34" ht="15" customHeight="1">
      <c r="A109" s="1"/>
      <c r="B109" s="1"/>
      <c r="C109" s="1"/>
      <c r="D109" s="1"/>
      <c r="E109" s="1"/>
      <c r="F109" s="1"/>
      <c r="G109" s="52"/>
      <c r="H109" s="1"/>
      <c r="I109" s="1"/>
      <c r="J109" s="1"/>
      <c r="K109" s="1"/>
      <c r="L109" s="1"/>
      <c r="M109" s="1"/>
      <c r="N109" s="1"/>
      <c r="O109" s="1"/>
      <c r="P109" s="1"/>
      <c r="Q109" s="1"/>
      <c r="R109" s="1"/>
      <c r="S109" s="1"/>
      <c r="T109" s="1"/>
      <c r="U109" s="1"/>
      <c r="V109" s="1"/>
      <c r="W109" s="1"/>
      <c r="X109" s="71"/>
      <c r="Y109" s="1"/>
      <c r="Z109" s="778"/>
      <c r="AA109" s="782"/>
      <c r="AB109" s="782"/>
      <c r="AC109" s="782"/>
      <c r="AD109" s="843" t="s">
        <v>125</v>
      </c>
      <c r="AE109" s="87" t="s">
        <v>113</v>
      </c>
      <c r="AF109" s="88"/>
      <c r="AG109" s="88"/>
      <c r="AH109" s="89">
        <f t="shared" si="10"/>
        <v>0</v>
      </c>
    </row>
    <row r="110" spans="1:34" ht="15" customHeight="1">
      <c r="A110" s="1"/>
      <c r="B110" s="1"/>
      <c r="C110" s="1"/>
      <c r="D110" s="1"/>
      <c r="E110" s="1"/>
      <c r="F110" s="1"/>
      <c r="G110" s="52"/>
      <c r="H110" s="1"/>
      <c r="I110" s="1"/>
      <c r="J110" s="1"/>
      <c r="K110" s="1"/>
      <c r="L110" s="1"/>
      <c r="M110" s="1"/>
      <c r="N110" s="1"/>
      <c r="O110" s="1"/>
      <c r="P110" s="1"/>
      <c r="Q110" s="1"/>
      <c r="R110" s="1"/>
      <c r="S110" s="1"/>
      <c r="T110" s="1"/>
      <c r="U110" s="1"/>
      <c r="V110" s="1"/>
      <c r="W110" s="1"/>
      <c r="X110" s="71"/>
      <c r="Y110" s="1"/>
      <c r="Z110" s="778"/>
      <c r="AA110" s="782"/>
      <c r="AB110" s="782"/>
      <c r="AC110" s="782"/>
      <c r="AD110" s="782"/>
      <c r="AE110" s="80" t="s">
        <v>114</v>
      </c>
      <c r="AF110" s="81"/>
      <c r="AG110" s="81"/>
      <c r="AH110" s="82">
        <f t="shared" si="10"/>
        <v>0</v>
      </c>
    </row>
    <row r="111" spans="1:34" ht="15" customHeight="1">
      <c r="A111" s="1"/>
      <c r="B111" s="1"/>
      <c r="C111" s="1"/>
      <c r="D111" s="1"/>
      <c r="E111" s="1"/>
      <c r="F111" s="1"/>
      <c r="G111" s="52"/>
      <c r="H111" s="1"/>
      <c r="I111" s="1"/>
      <c r="J111" s="1"/>
      <c r="K111" s="1"/>
      <c r="L111" s="1"/>
      <c r="M111" s="1"/>
      <c r="N111" s="1"/>
      <c r="O111" s="1"/>
      <c r="P111" s="1"/>
      <c r="Q111" s="1"/>
      <c r="R111" s="1"/>
      <c r="S111" s="1"/>
      <c r="T111" s="1"/>
      <c r="U111" s="1"/>
      <c r="V111" s="1"/>
      <c r="W111" s="1"/>
      <c r="X111" s="71"/>
      <c r="Y111" s="1"/>
      <c r="Z111" s="778"/>
      <c r="AA111" s="782"/>
      <c r="AB111" s="782"/>
      <c r="AC111" s="782"/>
      <c r="AD111" s="782"/>
      <c r="AE111" s="83" t="s">
        <v>115</v>
      </c>
      <c r="AF111" s="81"/>
      <c r="AG111" s="81"/>
      <c r="AH111" s="82">
        <f t="shared" si="10"/>
        <v>0</v>
      </c>
    </row>
    <row r="112" spans="1:34" ht="15" customHeight="1">
      <c r="A112" s="1"/>
      <c r="B112" s="1"/>
      <c r="C112" s="1"/>
      <c r="D112" s="1"/>
      <c r="E112" s="1"/>
      <c r="F112" s="1"/>
      <c r="G112" s="52"/>
      <c r="H112" s="1"/>
      <c r="I112" s="1"/>
      <c r="J112" s="1"/>
      <c r="K112" s="1"/>
      <c r="L112" s="1"/>
      <c r="M112" s="1"/>
      <c r="N112" s="1"/>
      <c r="O112" s="1"/>
      <c r="P112" s="1"/>
      <c r="Q112" s="1"/>
      <c r="R112" s="1"/>
      <c r="S112" s="1"/>
      <c r="T112" s="1"/>
      <c r="U112" s="1"/>
      <c r="V112" s="1"/>
      <c r="W112" s="1"/>
      <c r="X112" s="71"/>
      <c r="Y112" s="1"/>
      <c r="Z112" s="832"/>
      <c r="AA112" s="741"/>
      <c r="AB112" s="741"/>
      <c r="AC112" s="741"/>
      <c r="AD112" s="741"/>
      <c r="AE112" s="90" t="s">
        <v>116</v>
      </c>
      <c r="AF112" s="91"/>
      <c r="AG112" s="91"/>
      <c r="AH112" s="92">
        <f t="shared" si="10"/>
        <v>0</v>
      </c>
    </row>
    <row r="113" spans="1:34" ht="15" customHeight="1">
      <c r="A113" s="1"/>
      <c r="B113" s="1"/>
      <c r="C113" s="1"/>
      <c r="D113" s="1"/>
      <c r="E113" s="1"/>
      <c r="F113" s="1"/>
      <c r="G113" s="52"/>
      <c r="H113" s="1"/>
      <c r="I113" s="1"/>
      <c r="J113" s="1"/>
      <c r="K113" s="1"/>
      <c r="L113" s="1"/>
      <c r="M113" s="1"/>
      <c r="N113" s="1"/>
      <c r="O113" s="1"/>
      <c r="P113" s="1"/>
      <c r="Q113" s="1"/>
      <c r="R113" s="1"/>
      <c r="S113" s="1"/>
      <c r="T113" s="1"/>
      <c r="U113" s="1"/>
      <c r="V113" s="1"/>
      <c r="W113" s="1"/>
      <c r="X113" s="71"/>
      <c r="Y113" s="1"/>
      <c r="Z113" s="840" t="s">
        <v>128</v>
      </c>
      <c r="AA113" s="841"/>
      <c r="AB113" s="841"/>
      <c r="AC113" s="841"/>
      <c r="AD113" s="841"/>
      <c r="AE113" s="842"/>
      <c r="AF113" s="97">
        <f t="shared" ref="AF113:AH113" si="11">SUM(AF77:AF112)</f>
        <v>10795000000</v>
      </c>
      <c r="AG113" s="97">
        <f t="shared" si="11"/>
        <v>4500000000</v>
      </c>
      <c r="AH113" s="98">
        <f t="shared" si="11"/>
        <v>15295000000</v>
      </c>
    </row>
    <row r="114" spans="1:34" ht="15" customHeight="1">
      <c r="A114" s="1"/>
      <c r="B114" s="1"/>
      <c r="C114" s="1"/>
      <c r="D114" s="1"/>
      <c r="E114" s="1"/>
      <c r="F114" s="1"/>
      <c r="G114" s="52"/>
      <c r="H114" s="1"/>
      <c r="I114" s="1"/>
      <c r="J114" s="1"/>
      <c r="K114" s="1"/>
      <c r="L114" s="1"/>
      <c r="M114" s="1"/>
      <c r="N114" s="1"/>
      <c r="O114" s="1"/>
      <c r="P114" s="1"/>
      <c r="Q114" s="1"/>
      <c r="R114" s="1"/>
      <c r="S114" s="1"/>
      <c r="T114" s="1"/>
      <c r="U114" s="1"/>
      <c r="V114" s="1"/>
      <c r="W114" s="1"/>
      <c r="X114" s="71"/>
      <c r="Y114" s="1"/>
      <c r="Z114" s="52"/>
      <c r="AA114" s="52"/>
      <c r="AB114" s="52"/>
      <c r="AC114" s="52"/>
      <c r="AD114" s="52"/>
      <c r="AE114" s="52"/>
      <c r="AF114" s="73">
        <v>10795000000</v>
      </c>
      <c r="AG114" s="73">
        <v>4500000000</v>
      </c>
      <c r="AH114" s="73">
        <f>AF114+AG114</f>
        <v>15295000000</v>
      </c>
    </row>
    <row r="115" spans="1:34" ht="15" customHeight="1">
      <c r="A115" s="1"/>
      <c r="B115" s="1"/>
      <c r="C115" s="1"/>
      <c r="D115" s="1"/>
      <c r="E115" s="1"/>
      <c r="F115" s="1"/>
      <c r="G115" s="52"/>
      <c r="H115" s="1"/>
      <c r="I115" s="1"/>
      <c r="J115" s="1"/>
      <c r="K115" s="1"/>
      <c r="L115" s="1"/>
      <c r="M115" s="1"/>
      <c r="N115" s="1"/>
      <c r="O115" s="1"/>
      <c r="P115" s="1"/>
      <c r="Q115" s="1"/>
      <c r="R115" s="1"/>
      <c r="S115" s="1"/>
      <c r="T115" s="1"/>
      <c r="U115" s="1"/>
      <c r="V115" s="1"/>
      <c r="W115" s="1"/>
      <c r="X115" s="71"/>
      <c r="Y115" s="1"/>
      <c r="Z115" s="52"/>
      <c r="AA115" s="52"/>
      <c r="AB115" s="52"/>
      <c r="AC115" s="52"/>
      <c r="AD115" s="52"/>
      <c r="AE115" s="52"/>
      <c r="AF115" s="73">
        <f>AF113-AF114</f>
        <v>0</v>
      </c>
      <c r="AG115" s="73"/>
      <c r="AH115" s="73">
        <f>AH114-AH113</f>
        <v>0</v>
      </c>
    </row>
    <row r="116" spans="1:34" ht="15.75" customHeight="1">
      <c r="A116" s="1"/>
      <c r="B116" s="1"/>
      <c r="C116" s="1"/>
      <c r="D116" s="1"/>
      <c r="E116" s="1"/>
      <c r="F116" s="1"/>
      <c r="G116" s="52"/>
      <c r="H116" s="1"/>
      <c r="I116" s="1"/>
      <c r="J116" s="1"/>
      <c r="K116" s="1"/>
      <c r="L116" s="1"/>
      <c r="M116" s="1"/>
      <c r="N116" s="1"/>
      <c r="O116" s="1"/>
      <c r="P116" s="1"/>
      <c r="Q116" s="1"/>
      <c r="R116" s="1"/>
      <c r="S116" s="1"/>
      <c r="T116" s="1"/>
      <c r="U116" s="1"/>
      <c r="V116" s="1"/>
      <c r="W116" s="1"/>
      <c r="X116" s="71"/>
      <c r="Y116" s="1"/>
      <c r="Z116" s="1"/>
      <c r="AA116" s="1"/>
      <c r="AB116" s="1"/>
      <c r="AC116" s="1"/>
      <c r="AD116" s="1"/>
      <c r="AE116" s="1"/>
      <c r="AF116" s="1"/>
      <c r="AG116" s="1"/>
      <c r="AH116" s="1"/>
    </row>
    <row r="117" spans="1:34" ht="15.75" customHeight="1">
      <c r="A117" s="1"/>
      <c r="B117" s="1"/>
      <c r="C117" s="1"/>
      <c r="D117" s="1"/>
      <c r="E117" s="1"/>
      <c r="F117" s="1"/>
      <c r="G117" s="52"/>
      <c r="H117" s="1"/>
      <c r="I117" s="1"/>
      <c r="J117" s="1"/>
      <c r="K117" s="1"/>
      <c r="L117" s="1"/>
      <c r="M117" s="1"/>
      <c r="N117" s="1"/>
      <c r="O117" s="1"/>
      <c r="P117" s="1"/>
      <c r="Q117" s="1"/>
      <c r="R117" s="1"/>
      <c r="S117" s="1"/>
      <c r="T117" s="1"/>
      <c r="U117" s="1"/>
      <c r="V117" s="1"/>
      <c r="W117" s="1"/>
      <c r="X117" s="71"/>
      <c r="Y117" s="1"/>
      <c r="Z117" s="1"/>
      <c r="AA117" s="1"/>
      <c r="AB117" s="1"/>
      <c r="AC117" s="1"/>
      <c r="AD117" s="1"/>
      <c r="AE117" s="1"/>
      <c r="AF117" s="1"/>
      <c r="AG117" s="1"/>
      <c r="AH117" s="1"/>
    </row>
    <row r="118" spans="1:34" ht="15.75" customHeight="1">
      <c r="A118" s="1"/>
      <c r="B118" s="1"/>
      <c r="C118" s="1"/>
      <c r="D118" s="1"/>
      <c r="E118" s="1"/>
      <c r="F118" s="1"/>
      <c r="G118" s="52"/>
      <c r="H118" s="1"/>
      <c r="I118" s="1"/>
      <c r="J118" s="1"/>
      <c r="K118" s="1"/>
      <c r="L118" s="1"/>
      <c r="M118" s="1"/>
      <c r="N118" s="1"/>
      <c r="O118" s="1"/>
      <c r="P118" s="1"/>
      <c r="Q118" s="1"/>
      <c r="R118" s="1"/>
      <c r="S118" s="1"/>
      <c r="T118" s="1"/>
      <c r="U118" s="1"/>
      <c r="V118" s="1"/>
      <c r="W118" s="1"/>
      <c r="X118" s="71"/>
      <c r="Y118" s="1"/>
      <c r="Z118" s="1"/>
      <c r="AA118" s="1"/>
      <c r="AB118" s="1"/>
      <c r="AC118" s="1"/>
      <c r="AD118" s="1"/>
      <c r="AE118" s="1"/>
      <c r="AF118" s="1"/>
      <c r="AG118" s="1"/>
      <c r="AH118" s="1"/>
    </row>
    <row r="119" spans="1:34" ht="15.75" customHeight="1">
      <c r="A119" s="1"/>
      <c r="B119" s="1"/>
      <c r="C119" s="1"/>
      <c r="D119" s="1"/>
      <c r="E119" s="1"/>
      <c r="F119" s="1"/>
      <c r="G119" s="52"/>
      <c r="H119" s="1"/>
      <c r="I119" s="1"/>
      <c r="J119" s="1"/>
      <c r="K119" s="1"/>
      <c r="L119" s="1"/>
      <c r="M119" s="1"/>
      <c r="N119" s="1"/>
      <c r="O119" s="1"/>
      <c r="P119" s="1"/>
      <c r="Q119" s="1"/>
      <c r="R119" s="1"/>
      <c r="S119" s="1"/>
      <c r="T119" s="1"/>
      <c r="U119" s="1"/>
      <c r="V119" s="1"/>
      <c r="W119" s="1"/>
      <c r="X119" s="71"/>
      <c r="Y119" s="1"/>
      <c r="Z119" s="1"/>
      <c r="AA119" s="1"/>
      <c r="AB119" s="1"/>
      <c r="AC119" s="1"/>
      <c r="AD119" s="1"/>
      <c r="AE119" s="1"/>
      <c r="AF119" s="1"/>
      <c r="AG119" s="1"/>
      <c r="AH119" s="1"/>
    </row>
    <row r="120" spans="1:34" ht="15.75" customHeight="1">
      <c r="A120" s="1"/>
      <c r="B120" s="1"/>
      <c r="C120" s="1"/>
      <c r="D120" s="1"/>
      <c r="E120" s="1"/>
      <c r="F120" s="1"/>
      <c r="G120" s="52"/>
      <c r="H120" s="1"/>
      <c r="I120" s="1"/>
      <c r="J120" s="1"/>
      <c r="K120" s="1"/>
      <c r="L120" s="1"/>
      <c r="M120" s="1"/>
      <c r="N120" s="1"/>
      <c r="O120" s="1"/>
      <c r="P120" s="1"/>
      <c r="Q120" s="1"/>
      <c r="R120" s="1"/>
      <c r="S120" s="1"/>
      <c r="T120" s="1"/>
      <c r="U120" s="1"/>
      <c r="V120" s="1"/>
      <c r="W120" s="1"/>
      <c r="X120" s="71"/>
      <c r="Y120" s="1"/>
      <c r="Z120" s="1"/>
      <c r="AA120" s="1"/>
      <c r="AB120" s="1"/>
      <c r="AC120" s="1"/>
      <c r="AD120" s="1"/>
      <c r="AE120" s="1"/>
      <c r="AF120" s="1"/>
      <c r="AG120" s="1"/>
      <c r="AH120" s="1"/>
    </row>
    <row r="121" spans="1:34" ht="15.75" customHeight="1">
      <c r="A121" s="1"/>
      <c r="B121" s="1"/>
      <c r="C121" s="1"/>
      <c r="D121" s="1"/>
      <c r="E121" s="1"/>
      <c r="F121" s="1"/>
      <c r="G121" s="52"/>
      <c r="H121" s="1"/>
      <c r="I121" s="1"/>
      <c r="J121" s="1"/>
      <c r="K121" s="1"/>
      <c r="L121" s="1"/>
      <c r="M121" s="1"/>
      <c r="N121" s="1"/>
      <c r="O121" s="1"/>
      <c r="P121" s="1"/>
      <c r="Q121" s="1"/>
      <c r="R121" s="1"/>
      <c r="S121" s="1"/>
      <c r="T121" s="1"/>
      <c r="U121" s="1"/>
      <c r="V121" s="1"/>
      <c r="W121" s="1"/>
      <c r="X121" s="71"/>
      <c r="Y121" s="1"/>
      <c r="Z121" s="1"/>
      <c r="AA121" s="1"/>
      <c r="AB121" s="1"/>
      <c r="AC121" s="1"/>
      <c r="AD121" s="1"/>
      <c r="AE121" s="1"/>
      <c r="AF121" s="1"/>
      <c r="AG121" s="1"/>
      <c r="AH121" s="1"/>
    </row>
    <row r="122" spans="1:34" ht="15.75" customHeight="1">
      <c r="A122" s="1"/>
      <c r="B122" s="1"/>
      <c r="C122" s="1"/>
      <c r="D122" s="1"/>
      <c r="E122" s="1"/>
      <c r="F122" s="1"/>
      <c r="G122" s="52"/>
      <c r="H122" s="1"/>
      <c r="I122" s="1"/>
      <c r="J122" s="1"/>
      <c r="K122" s="1"/>
      <c r="L122" s="1"/>
      <c r="M122" s="1"/>
      <c r="N122" s="1"/>
      <c r="O122" s="1"/>
      <c r="P122" s="1"/>
      <c r="Q122" s="1"/>
      <c r="R122" s="1"/>
      <c r="S122" s="1"/>
      <c r="T122" s="1"/>
      <c r="U122" s="1"/>
      <c r="V122" s="1"/>
      <c r="W122" s="1"/>
      <c r="X122" s="71"/>
      <c r="Y122" s="1"/>
      <c r="Z122" s="1"/>
      <c r="AA122" s="1"/>
      <c r="AB122" s="1"/>
      <c r="AC122" s="1"/>
      <c r="AD122" s="1"/>
      <c r="AE122" s="1"/>
      <c r="AF122" s="1"/>
      <c r="AG122" s="1"/>
      <c r="AH122" s="1"/>
    </row>
    <row r="123" spans="1:34" ht="15.75" customHeight="1">
      <c r="A123" s="1"/>
      <c r="B123" s="1"/>
      <c r="C123" s="1"/>
      <c r="D123" s="1"/>
      <c r="E123" s="1"/>
      <c r="F123" s="1"/>
      <c r="G123" s="52"/>
      <c r="H123" s="1"/>
      <c r="I123" s="1"/>
      <c r="J123" s="1"/>
      <c r="K123" s="1"/>
      <c r="L123" s="1"/>
      <c r="M123" s="1"/>
      <c r="N123" s="1"/>
      <c r="O123" s="1"/>
      <c r="P123" s="1"/>
      <c r="Q123" s="1"/>
      <c r="R123" s="1"/>
      <c r="S123" s="1"/>
      <c r="T123" s="1"/>
      <c r="U123" s="1"/>
      <c r="V123" s="1"/>
      <c r="W123" s="1"/>
      <c r="X123" s="71"/>
      <c r="Y123" s="1"/>
      <c r="Z123" s="1"/>
      <c r="AA123" s="1"/>
      <c r="AB123" s="1"/>
      <c r="AC123" s="1"/>
      <c r="AD123" s="1"/>
      <c r="AE123" s="1"/>
      <c r="AF123" s="1"/>
      <c r="AG123" s="1"/>
      <c r="AH123" s="1"/>
    </row>
    <row r="124" spans="1:34" ht="15.75" customHeight="1">
      <c r="A124" s="1"/>
      <c r="B124" s="1"/>
      <c r="C124" s="1"/>
      <c r="D124" s="1"/>
      <c r="E124" s="1"/>
      <c r="F124" s="1"/>
      <c r="G124" s="52"/>
      <c r="H124" s="1"/>
      <c r="I124" s="1"/>
      <c r="J124" s="1"/>
      <c r="K124" s="1"/>
      <c r="L124" s="1"/>
      <c r="M124" s="1"/>
      <c r="N124" s="1"/>
      <c r="O124" s="1"/>
      <c r="P124" s="1"/>
      <c r="Q124" s="1"/>
      <c r="R124" s="1"/>
      <c r="S124" s="1"/>
      <c r="T124" s="1"/>
      <c r="U124" s="1"/>
      <c r="V124" s="1"/>
      <c r="W124" s="1"/>
      <c r="X124" s="71"/>
      <c r="Y124" s="1"/>
      <c r="Z124" s="1"/>
      <c r="AA124" s="1"/>
      <c r="AB124" s="1"/>
      <c r="AC124" s="1"/>
      <c r="AD124" s="1"/>
      <c r="AE124" s="1"/>
      <c r="AF124" s="1"/>
      <c r="AG124" s="1"/>
      <c r="AH124" s="1"/>
    </row>
    <row r="125" spans="1:34" ht="15.75" customHeight="1">
      <c r="A125" s="1"/>
      <c r="B125" s="1"/>
      <c r="C125" s="1"/>
      <c r="D125" s="1"/>
      <c r="E125" s="1"/>
      <c r="F125" s="1"/>
      <c r="G125" s="52"/>
      <c r="H125" s="1"/>
      <c r="I125" s="1"/>
      <c r="J125" s="1"/>
      <c r="K125" s="1"/>
      <c r="L125" s="1"/>
      <c r="M125" s="1"/>
      <c r="N125" s="1"/>
      <c r="O125" s="1"/>
      <c r="P125" s="1"/>
      <c r="Q125" s="1"/>
      <c r="R125" s="1"/>
      <c r="S125" s="1"/>
      <c r="T125" s="1"/>
      <c r="U125" s="1"/>
      <c r="V125" s="1"/>
      <c r="W125" s="1"/>
      <c r="X125" s="71"/>
      <c r="Y125" s="1"/>
      <c r="Z125" s="1"/>
      <c r="AA125" s="1"/>
      <c r="AB125" s="1"/>
      <c r="AC125" s="1"/>
      <c r="AD125" s="1"/>
      <c r="AE125" s="1"/>
      <c r="AF125" s="1"/>
      <c r="AG125" s="1"/>
      <c r="AH125" s="1"/>
    </row>
    <row r="126" spans="1:34" ht="15.75" customHeight="1">
      <c r="A126" s="1"/>
      <c r="B126" s="1"/>
      <c r="C126" s="1"/>
      <c r="D126" s="1"/>
      <c r="E126" s="1"/>
      <c r="F126" s="1"/>
      <c r="G126" s="52"/>
      <c r="H126" s="1"/>
      <c r="I126" s="1"/>
      <c r="J126" s="1"/>
      <c r="K126" s="1"/>
      <c r="L126" s="1"/>
      <c r="M126" s="1"/>
      <c r="N126" s="1"/>
      <c r="O126" s="1"/>
      <c r="P126" s="1"/>
      <c r="Q126" s="1"/>
      <c r="R126" s="1"/>
      <c r="S126" s="1"/>
      <c r="T126" s="1"/>
      <c r="U126" s="1"/>
      <c r="V126" s="1"/>
      <c r="W126" s="1"/>
      <c r="X126" s="71"/>
      <c r="Y126" s="1"/>
      <c r="Z126" s="1"/>
      <c r="AA126" s="1"/>
      <c r="AB126" s="1"/>
      <c r="AC126" s="1"/>
      <c r="AD126" s="1"/>
      <c r="AE126" s="1"/>
      <c r="AF126" s="1"/>
      <c r="AG126" s="1"/>
      <c r="AH126" s="1"/>
    </row>
    <row r="127" spans="1:34" ht="15.75" customHeight="1">
      <c r="A127" s="1"/>
      <c r="B127" s="1"/>
      <c r="C127" s="1"/>
      <c r="D127" s="1"/>
      <c r="E127" s="1"/>
      <c r="F127" s="1"/>
      <c r="G127" s="52"/>
      <c r="H127" s="1"/>
      <c r="I127" s="1"/>
      <c r="J127" s="1"/>
      <c r="K127" s="1"/>
      <c r="L127" s="1"/>
      <c r="M127" s="1"/>
      <c r="N127" s="1"/>
      <c r="O127" s="1"/>
      <c r="P127" s="1"/>
      <c r="Q127" s="1"/>
      <c r="R127" s="1"/>
      <c r="S127" s="1"/>
      <c r="T127" s="1"/>
      <c r="U127" s="1"/>
      <c r="V127" s="1"/>
      <c r="W127" s="1"/>
      <c r="X127" s="71"/>
      <c r="Y127" s="1"/>
      <c r="Z127" s="1"/>
      <c r="AA127" s="1"/>
      <c r="AB127" s="1"/>
      <c r="AC127" s="1"/>
      <c r="AD127" s="1"/>
      <c r="AE127" s="1"/>
      <c r="AF127" s="1"/>
      <c r="AG127" s="1"/>
      <c r="AH127" s="1"/>
    </row>
    <row r="128" spans="1:34" ht="15.75" customHeight="1">
      <c r="A128" s="1"/>
      <c r="B128" s="1"/>
      <c r="C128" s="1"/>
      <c r="D128" s="1"/>
      <c r="E128" s="1"/>
      <c r="F128" s="1"/>
      <c r="G128" s="52"/>
      <c r="H128" s="1"/>
      <c r="I128" s="1"/>
      <c r="J128" s="1"/>
      <c r="K128" s="1"/>
      <c r="L128" s="1"/>
      <c r="M128" s="1"/>
      <c r="N128" s="1"/>
      <c r="O128" s="1"/>
      <c r="P128" s="1"/>
      <c r="Q128" s="1"/>
      <c r="R128" s="1"/>
      <c r="S128" s="1"/>
      <c r="T128" s="1"/>
      <c r="U128" s="1"/>
      <c r="V128" s="1"/>
      <c r="W128" s="1"/>
      <c r="X128" s="71"/>
      <c r="Y128" s="1"/>
      <c r="Z128" s="1"/>
      <c r="AA128" s="1"/>
      <c r="AB128" s="1"/>
      <c r="AC128" s="1"/>
      <c r="AD128" s="1"/>
      <c r="AE128" s="1"/>
      <c r="AF128" s="1"/>
      <c r="AG128" s="1"/>
      <c r="AH128" s="1"/>
    </row>
    <row r="129" spans="1:34" ht="15.75" customHeight="1">
      <c r="A129" s="1"/>
      <c r="B129" s="1"/>
      <c r="C129" s="1"/>
      <c r="D129" s="1"/>
      <c r="E129" s="1"/>
      <c r="F129" s="1"/>
      <c r="G129" s="52"/>
      <c r="H129" s="1"/>
      <c r="I129" s="1"/>
      <c r="J129" s="1"/>
      <c r="K129" s="1"/>
      <c r="L129" s="1"/>
      <c r="M129" s="1"/>
      <c r="N129" s="1"/>
      <c r="O129" s="1"/>
      <c r="P129" s="1"/>
      <c r="Q129" s="1"/>
      <c r="R129" s="1"/>
      <c r="S129" s="1"/>
      <c r="T129" s="1"/>
      <c r="U129" s="1"/>
      <c r="V129" s="1"/>
      <c r="W129" s="1"/>
      <c r="X129" s="71"/>
      <c r="Y129" s="1"/>
      <c r="Z129" s="1"/>
      <c r="AA129" s="1"/>
      <c r="AB129" s="1"/>
      <c r="AC129" s="1"/>
      <c r="AD129" s="1"/>
      <c r="AE129" s="1"/>
      <c r="AF129" s="1"/>
      <c r="AG129" s="1"/>
      <c r="AH129" s="1"/>
    </row>
    <row r="130" spans="1:34" ht="15.75" customHeight="1">
      <c r="A130" s="1"/>
      <c r="B130" s="1"/>
      <c r="C130" s="1"/>
      <c r="D130" s="1"/>
      <c r="E130" s="1"/>
      <c r="F130" s="1"/>
      <c r="G130" s="52"/>
      <c r="H130" s="1"/>
      <c r="I130" s="1"/>
      <c r="J130" s="1"/>
      <c r="K130" s="1"/>
      <c r="L130" s="1"/>
      <c r="M130" s="1"/>
      <c r="N130" s="1"/>
      <c r="O130" s="1"/>
      <c r="P130" s="1"/>
      <c r="Q130" s="1"/>
      <c r="R130" s="1"/>
      <c r="S130" s="1"/>
      <c r="T130" s="1"/>
      <c r="U130" s="1"/>
      <c r="V130" s="1"/>
      <c r="W130" s="1"/>
      <c r="X130" s="71"/>
      <c r="Y130" s="1"/>
      <c r="Z130" s="1"/>
      <c r="AA130" s="1"/>
      <c r="AB130" s="1"/>
      <c r="AC130" s="1"/>
      <c r="AD130" s="1"/>
      <c r="AE130" s="1"/>
      <c r="AF130" s="1"/>
      <c r="AG130" s="1"/>
      <c r="AH130" s="1"/>
    </row>
    <row r="131" spans="1:34" ht="15.75" customHeight="1">
      <c r="A131" s="1"/>
      <c r="B131" s="1"/>
      <c r="C131" s="1"/>
      <c r="D131" s="1"/>
      <c r="E131" s="1"/>
      <c r="F131" s="1"/>
      <c r="G131" s="52"/>
      <c r="H131" s="1"/>
      <c r="I131" s="1"/>
      <c r="J131" s="1"/>
      <c r="K131" s="1"/>
      <c r="L131" s="1"/>
      <c r="M131" s="1"/>
      <c r="N131" s="1"/>
      <c r="O131" s="1"/>
      <c r="P131" s="1"/>
      <c r="Q131" s="1"/>
      <c r="R131" s="1"/>
      <c r="S131" s="1"/>
      <c r="T131" s="1"/>
      <c r="U131" s="1"/>
      <c r="V131" s="1"/>
      <c r="W131" s="1"/>
      <c r="X131" s="71"/>
      <c r="Y131" s="1"/>
      <c r="Z131" s="1"/>
      <c r="AA131" s="1"/>
      <c r="AB131" s="1"/>
      <c r="AC131" s="1"/>
      <c r="AD131" s="1"/>
      <c r="AE131" s="1"/>
      <c r="AF131" s="1"/>
      <c r="AG131" s="1"/>
      <c r="AH131" s="1"/>
    </row>
    <row r="132" spans="1:34" ht="15.75" customHeight="1">
      <c r="A132" s="1"/>
      <c r="B132" s="1"/>
      <c r="C132" s="1"/>
      <c r="D132" s="1"/>
      <c r="E132" s="1"/>
      <c r="F132" s="1"/>
      <c r="G132" s="52"/>
      <c r="H132" s="1"/>
      <c r="I132" s="1"/>
      <c r="J132" s="1"/>
      <c r="K132" s="1"/>
      <c r="L132" s="1"/>
      <c r="M132" s="1"/>
      <c r="N132" s="1"/>
      <c r="O132" s="1"/>
      <c r="P132" s="1"/>
      <c r="Q132" s="1"/>
      <c r="R132" s="1"/>
      <c r="S132" s="1"/>
      <c r="T132" s="1"/>
      <c r="U132" s="1"/>
      <c r="V132" s="1"/>
      <c r="W132" s="1"/>
      <c r="X132" s="71"/>
      <c r="Y132" s="1"/>
      <c r="Z132" s="1"/>
      <c r="AA132" s="1"/>
      <c r="AB132" s="1"/>
      <c r="AC132" s="1"/>
      <c r="AD132" s="1"/>
      <c r="AE132" s="1"/>
      <c r="AF132" s="1"/>
      <c r="AG132" s="1"/>
      <c r="AH132" s="1"/>
    </row>
    <row r="133" spans="1:34" ht="15.75" customHeight="1">
      <c r="A133" s="1"/>
      <c r="B133" s="1"/>
      <c r="C133" s="1"/>
      <c r="D133" s="1"/>
      <c r="E133" s="1"/>
      <c r="F133" s="1"/>
      <c r="G133" s="52"/>
      <c r="H133" s="1"/>
      <c r="I133" s="1"/>
      <c r="J133" s="1"/>
      <c r="K133" s="1"/>
      <c r="L133" s="1"/>
      <c r="M133" s="1"/>
      <c r="N133" s="1"/>
      <c r="O133" s="1"/>
      <c r="P133" s="1"/>
      <c r="Q133" s="1"/>
      <c r="R133" s="1"/>
      <c r="S133" s="1"/>
      <c r="T133" s="1"/>
      <c r="U133" s="1"/>
      <c r="V133" s="1"/>
      <c r="W133" s="1"/>
      <c r="X133" s="71"/>
      <c r="Y133" s="1"/>
      <c r="Z133" s="1"/>
      <c r="AA133" s="1"/>
      <c r="AB133" s="1"/>
      <c r="AC133" s="1"/>
      <c r="AD133" s="1"/>
      <c r="AE133" s="1"/>
      <c r="AF133" s="1"/>
      <c r="AG133" s="1"/>
      <c r="AH133" s="1"/>
    </row>
    <row r="134" spans="1:34" ht="15.75" customHeight="1">
      <c r="A134" s="1"/>
      <c r="B134" s="1"/>
      <c r="C134" s="1"/>
      <c r="D134" s="1"/>
      <c r="E134" s="1"/>
      <c r="F134" s="1"/>
      <c r="G134" s="52"/>
      <c r="H134" s="1"/>
      <c r="I134" s="1"/>
      <c r="J134" s="1"/>
      <c r="K134" s="1"/>
      <c r="L134" s="1"/>
      <c r="M134" s="1"/>
      <c r="N134" s="1"/>
      <c r="O134" s="1"/>
      <c r="P134" s="1"/>
      <c r="Q134" s="1"/>
      <c r="R134" s="1"/>
      <c r="S134" s="1"/>
      <c r="T134" s="1"/>
      <c r="U134" s="1"/>
      <c r="V134" s="1"/>
      <c r="W134" s="1"/>
      <c r="X134" s="71"/>
      <c r="Y134" s="1"/>
      <c r="Z134" s="1"/>
      <c r="AA134" s="1"/>
      <c r="AB134" s="1"/>
      <c r="AC134" s="1"/>
      <c r="AD134" s="1"/>
      <c r="AE134" s="1"/>
      <c r="AF134" s="1"/>
      <c r="AG134" s="1"/>
      <c r="AH134" s="1"/>
    </row>
    <row r="135" spans="1:34" ht="15.75" customHeight="1">
      <c r="A135" s="1"/>
      <c r="B135" s="1"/>
      <c r="C135" s="1"/>
      <c r="D135" s="1"/>
      <c r="E135" s="1"/>
      <c r="F135" s="1"/>
      <c r="G135" s="52"/>
      <c r="H135" s="1"/>
      <c r="I135" s="1"/>
      <c r="J135" s="1"/>
      <c r="K135" s="1"/>
      <c r="L135" s="1"/>
      <c r="M135" s="1"/>
      <c r="N135" s="1"/>
      <c r="O135" s="1"/>
      <c r="P135" s="1"/>
      <c r="Q135" s="1"/>
      <c r="R135" s="1"/>
      <c r="S135" s="1"/>
      <c r="T135" s="1"/>
      <c r="U135" s="1"/>
      <c r="V135" s="1"/>
      <c r="W135" s="1"/>
      <c r="X135" s="71"/>
      <c r="Y135" s="1"/>
      <c r="Z135" s="1"/>
      <c r="AA135" s="1"/>
      <c r="AB135" s="1"/>
      <c r="AC135" s="1"/>
      <c r="AD135" s="1"/>
      <c r="AE135" s="1"/>
      <c r="AF135" s="1"/>
      <c r="AG135" s="1"/>
      <c r="AH135" s="1"/>
    </row>
    <row r="136" spans="1:34" ht="15.75" customHeight="1">
      <c r="A136" s="1"/>
      <c r="B136" s="1"/>
      <c r="C136" s="1"/>
      <c r="D136" s="1"/>
      <c r="E136" s="1"/>
      <c r="F136" s="1"/>
      <c r="G136" s="52"/>
      <c r="H136" s="1"/>
      <c r="I136" s="1"/>
      <c r="J136" s="1"/>
      <c r="K136" s="1"/>
      <c r="L136" s="1"/>
      <c r="M136" s="1"/>
      <c r="N136" s="1"/>
      <c r="O136" s="1"/>
      <c r="P136" s="1"/>
      <c r="Q136" s="1"/>
      <c r="R136" s="1"/>
      <c r="S136" s="1"/>
      <c r="T136" s="1"/>
      <c r="U136" s="1"/>
      <c r="V136" s="1"/>
      <c r="W136" s="1"/>
      <c r="X136" s="71"/>
      <c r="Y136" s="1"/>
      <c r="Z136" s="1"/>
      <c r="AA136" s="1"/>
      <c r="AB136" s="1"/>
      <c r="AC136" s="1"/>
      <c r="AD136" s="1"/>
      <c r="AE136" s="1"/>
      <c r="AF136" s="1"/>
      <c r="AG136" s="1"/>
      <c r="AH136" s="1"/>
    </row>
    <row r="137" spans="1:34" ht="15.75" customHeight="1">
      <c r="A137" s="1"/>
      <c r="B137" s="1"/>
      <c r="C137" s="1"/>
      <c r="D137" s="1"/>
      <c r="E137" s="1"/>
      <c r="F137" s="1"/>
      <c r="G137" s="52"/>
      <c r="H137" s="1"/>
      <c r="I137" s="1"/>
      <c r="J137" s="1"/>
      <c r="K137" s="1"/>
      <c r="L137" s="1"/>
      <c r="M137" s="1"/>
      <c r="N137" s="1"/>
      <c r="O137" s="1"/>
      <c r="P137" s="1"/>
      <c r="Q137" s="1"/>
      <c r="R137" s="1"/>
      <c r="S137" s="1"/>
      <c r="T137" s="1"/>
      <c r="U137" s="1"/>
      <c r="V137" s="1"/>
      <c r="W137" s="1"/>
      <c r="X137" s="71"/>
      <c r="Y137" s="1"/>
      <c r="Z137" s="1"/>
      <c r="AA137" s="1"/>
      <c r="AB137" s="1"/>
      <c r="AC137" s="1"/>
      <c r="AD137" s="1"/>
      <c r="AE137" s="1"/>
      <c r="AF137" s="1"/>
      <c r="AG137" s="1"/>
      <c r="AH137" s="1"/>
    </row>
    <row r="138" spans="1:34" ht="15.75" customHeight="1">
      <c r="A138" s="1"/>
      <c r="B138" s="1"/>
      <c r="C138" s="1"/>
      <c r="D138" s="1"/>
      <c r="E138" s="1"/>
      <c r="F138" s="1"/>
      <c r="G138" s="52"/>
      <c r="H138" s="1"/>
      <c r="I138" s="1"/>
      <c r="J138" s="1"/>
      <c r="K138" s="1"/>
      <c r="L138" s="1"/>
      <c r="M138" s="1"/>
      <c r="N138" s="1"/>
      <c r="O138" s="1"/>
      <c r="P138" s="1"/>
      <c r="Q138" s="1"/>
      <c r="R138" s="1"/>
      <c r="S138" s="1"/>
      <c r="T138" s="1"/>
      <c r="U138" s="1"/>
      <c r="V138" s="1"/>
      <c r="W138" s="1"/>
      <c r="X138" s="71"/>
      <c r="Y138" s="1"/>
      <c r="Z138" s="1"/>
      <c r="AA138" s="1"/>
      <c r="AB138" s="1"/>
      <c r="AC138" s="1"/>
      <c r="AD138" s="1"/>
      <c r="AE138" s="1"/>
      <c r="AF138" s="1"/>
      <c r="AG138" s="1"/>
      <c r="AH138" s="1"/>
    </row>
    <row r="139" spans="1:34" ht="15.75" customHeight="1">
      <c r="A139" s="1"/>
      <c r="B139" s="1"/>
      <c r="C139" s="1"/>
      <c r="D139" s="1"/>
      <c r="E139" s="1"/>
      <c r="F139" s="1"/>
      <c r="G139" s="52"/>
      <c r="H139" s="1"/>
      <c r="I139" s="1"/>
      <c r="J139" s="1"/>
      <c r="K139" s="1"/>
      <c r="L139" s="1"/>
      <c r="M139" s="1"/>
      <c r="N139" s="1"/>
      <c r="O139" s="1"/>
      <c r="P139" s="1"/>
      <c r="Q139" s="1"/>
      <c r="R139" s="1"/>
      <c r="S139" s="1"/>
      <c r="T139" s="1"/>
      <c r="U139" s="1"/>
      <c r="V139" s="1"/>
      <c r="W139" s="1"/>
      <c r="X139" s="71"/>
      <c r="Y139" s="1"/>
      <c r="Z139" s="1"/>
      <c r="AA139" s="1"/>
      <c r="AB139" s="1"/>
      <c r="AC139" s="1"/>
      <c r="AD139" s="1"/>
      <c r="AE139" s="1"/>
      <c r="AF139" s="1"/>
      <c r="AG139" s="1"/>
      <c r="AH139" s="1"/>
    </row>
    <row r="140" spans="1:34" ht="15.75" customHeight="1">
      <c r="A140" s="1"/>
      <c r="B140" s="1"/>
      <c r="C140" s="1"/>
      <c r="D140" s="1"/>
      <c r="E140" s="1"/>
      <c r="F140" s="1"/>
      <c r="G140" s="52"/>
      <c r="H140" s="1"/>
      <c r="I140" s="1"/>
      <c r="J140" s="1"/>
      <c r="K140" s="1"/>
      <c r="L140" s="1"/>
      <c r="M140" s="1"/>
      <c r="N140" s="1"/>
      <c r="O140" s="1"/>
      <c r="P140" s="1"/>
      <c r="Q140" s="1"/>
      <c r="R140" s="1"/>
      <c r="S140" s="1"/>
      <c r="T140" s="1"/>
      <c r="U140" s="1"/>
      <c r="V140" s="1"/>
      <c r="W140" s="1"/>
      <c r="X140" s="71"/>
      <c r="Y140" s="1"/>
      <c r="Z140" s="1"/>
      <c r="AA140" s="1"/>
      <c r="AB140" s="1"/>
      <c r="AC140" s="1"/>
      <c r="AD140" s="1"/>
      <c r="AE140" s="1"/>
      <c r="AF140" s="1"/>
      <c r="AG140" s="1"/>
      <c r="AH140" s="1"/>
    </row>
    <row r="141" spans="1:34" ht="15.75" customHeight="1">
      <c r="A141" s="1"/>
      <c r="B141" s="1"/>
      <c r="C141" s="1"/>
      <c r="D141" s="1"/>
      <c r="E141" s="1"/>
      <c r="F141" s="1"/>
      <c r="G141" s="52"/>
      <c r="H141" s="1"/>
      <c r="I141" s="1"/>
      <c r="J141" s="1"/>
      <c r="K141" s="1"/>
      <c r="L141" s="1"/>
      <c r="M141" s="1"/>
      <c r="N141" s="1"/>
      <c r="O141" s="1"/>
      <c r="P141" s="1"/>
      <c r="Q141" s="1"/>
      <c r="R141" s="1"/>
      <c r="S141" s="1"/>
      <c r="T141" s="1"/>
      <c r="U141" s="1"/>
      <c r="V141" s="1"/>
      <c r="W141" s="1"/>
      <c r="X141" s="71"/>
      <c r="Y141" s="1"/>
      <c r="Z141" s="1"/>
      <c r="AA141" s="1"/>
      <c r="AB141" s="1"/>
      <c r="AC141" s="1"/>
      <c r="AD141" s="1"/>
      <c r="AE141" s="1"/>
      <c r="AF141" s="1"/>
      <c r="AG141" s="1"/>
      <c r="AH141" s="1"/>
    </row>
    <row r="142" spans="1:34" ht="15.75" customHeight="1">
      <c r="A142" s="1"/>
      <c r="B142" s="1"/>
      <c r="C142" s="1"/>
      <c r="D142" s="1"/>
      <c r="E142" s="1"/>
      <c r="F142" s="1"/>
      <c r="G142" s="52"/>
      <c r="H142" s="1"/>
      <c r="I142" s="1"/>
      <c r="J142" s="1"/>
      <c r="K142" s="1"/>
      <c r="L142" s="1"/>
      <c r="M142" s="1"/>
      <c r="N142" s="1"/>
      <c r="O142" s="1"/>
      <c r="P142" s="1"/>
      <c r="Q142" s="1"/>
      <c r="R142" s="1"/>
      <c r="S142" s="1"/>
      <c r="T142" s="1"/>
      <c r="U142" s="1"/>
      <c r="V142" s="1"/>
      <c r="W142" s="1"/>
      <c r="X142" s="71"/>
      <c r="Y142" s="1"/>
      <c r="Z142" s="1"/>
      <c r="AA142" s="1"/>
      <c r="AB142" s="1"/>
      <c r="AC142" s="1"/>
      <c r="AD142" s="1"/>
      <c r="AE142" s="1"/>
      <c r="AF142" s="1"/>
      <c r="AG142" s="1"/>
      <c r="AH142" s="1"/>
    </row>
    <row r="143" spans="1:34" ht="15.75" customHeight="1">
      <c r="A143" s="1"/>
      <c r="B143" s="1"/>
      <c r="C143" s="1"/>
      <c r="D143" s="1"/>
      <c r="E143" s="1"/>
      <c r="F143" s="1"/>
      <c r="G143" s="52"/>
      <c r="H143" s="1"/>
      <c r="I143" s="1"/>
      <c r="J143" s="1"/>
      <c r="K143" s="1"/>
      <c r="L143" s="1"/>
      <c r="M143" s="1"/>
      <c r="N143" s="1"/>
      <c r="O143" s="1"/>
      <c r="P143" s="1"/>
      <c r="Q143" s="1"/>
      <c r="R143" s="1"/>
      <c r="S143" s="1"/>
      <c r="T143" s="1"/>
      <c r="U143" s="1"/>
      <c r="V143" s="1"/>
      <c r="W143" s="1"/>
      <c r="X143" s="71"/>
      <c r="Y143" s="1"/>
      <c r="Z143" s="1"/>
      <c r="AA143" s="1"/>
      <c r="AB143" s="1"/>
      <c r="AC143" s="1"/>
      <c r="AD143" s="1"/>
      <c r="AE143" s="1"/>
      <c r="AF143" s="1"/>
      <c r="AG143" s="1"/>
      <c r="AH143" s="1"/>
    </row>
    <row r="144" spans="1:34" ht="15.75" customHeight="1">
      <c r="A144" s="1"/>
      <c r="B144" s="1"/>
      <c r="C144" s="1"/>
      <c r="D144" s="1"/>
      <c r="E144" s="1"/>
      <c r="F144" s="1"/>
      <c r="G144" s="52"/>
      <c r="H144" s="1"/>
      <c r="I144" s="1"/>
      <c r="J144" s="1"/>
      <c r="K144" s="1"/>
      <c r="L144" s="1"/>
      <c r="M144" s="1"/>
      <c r="N144" s="1"/>
      <c r="O144" s="1"/>
      <c r="P144" s="1"/>
      <c r="Q144" s="1"/>
      <c r="R144" s="1"/>
      <c r="S144" s="1"/>
      <c r="T144" s="1"/>
      <c r="U144" s="1"/>
      <c r="V144" s="1"/>
      <c r="W144" s="1"/>
      <c r="X144" s="71"/>
      <c r="Y144" s="1"/>
      <c r="Z144" s="1"/>
      <c r="AA144" s="1"/>
      <c r="AB144" s="1"/>
      <c r="AC144" s="1"/>
      <c r="AD144" s="1"/>
      <c r="AE144" s="1"/>
      <c r="AF144" s="1"/>
      <c r="AG144" s="1"/>
      <c r="AH144" s="1"/>
    </row>
    <row r="145" spans="1:34" ht="15.75" customHeight="1">
      <c r="A145" s="1"/>
      <c r="B145" s="1"/>
      <c r="C145" s="1"/>
      <c r="D145" s="1"/>
      <c r="E145" s="1"/>
      <c r="F145" s="1"/>
      <c r="G145" s="52"/>
      <c r="H145" s="1"/>
      <c r="I145" s="1"/>
      <c r="J145" s="1"/>
      <c r="K145" s="1"/>
      <c r="L145" s="1"/>
      <c r="M145" s="1"/>
      <c r="N145" s="1"/>
      <c r="O145" s="1"/>
      <c r="P145" s="1"/>
      <c r="Q145" s="1"/>
      <c r="R145" s="1"/>
      <c r="S145" s="1"/>
      <c r="T145" s="1"/>
      <c r="U145" s="1"/>
      <c r="V145" s="1"/>
      <c r="W145" s="1"/>
      <c r="X145" s="71"/>
      <c r="Y145" s="1"/>
      <c r="Z145" s="1"/>
      <c r="AA145" s="1"/>
      <c r="AB145" s="1"/>
      <c r="AC145" s="1"/>
      <c r="AD145" s="1"/>
      <c r="AE145" s="1"/>
      <c r="AF145" s="1"/>
      <c r="AG145" s="1"/>
      <c r="AH145" s="1"/>
    </row>
    <row r="146" spans="1:34" ht="15.75" customHeight="1">
      <c r="A146" s="1"/>
      <c r="B146" s="1"/>
      <c r="C146" s="1"/>
      <c r="D146" s="1"/>
      <c r="E146" s="1"/>
      <c r="F146" s="1"/>
      <c r="G146" s="52"/>
      <c r="H146" s="1"/>
      <c r="I146" s="1"/>
      <c r="J146" s="1"/>
      <c r="K146" s="1"/>
      <c r="L146" s="1"/>
      <c r="M146" s="1"/>
      <c r="N146" s="1"/>
      <c r="O146" s="1"/>
      <c r="P146" s="1"/>
      <c r="Q146" s="1"/>
      <c r="R146" s="1"/>
      <c r="S146" s="1"/>
      <c r="T146" s="1"/>
      <c r="U146" s="1"/>
      <c r="V146" s="1"/>
      <c r="W146" s="1"/>
      <c r="X146" s="71"/>
      <c r="Y146" s="1"/>
      <c r="Z146" s="1"/>
      <c r="AA146" s="1"/>
      <c r="AB146" s="1"/>
      <c r="AC146" s="1"/>
      <c r="AD146" s="1"/>
      <c r="AE146" s="1"/>
      <c r="AF146" s="1"/>
      <c r="AG146" s="1"/>
      <c r="AH146" s="1"/>
    </row>
    <row r="147" spans="1:34" ht="15.75" customHeight="1">
      <c r="A147" s="1"/>
      <c r="B147" s="1"/>
      <c r="C147" s="1"/>
      <c r="D147" s="1"/>
      <c r="E147" s="1"/>
      <c r="F147" s="1"/>
      <c r="G147" s="52"/>
      <c r="H147" s="1"/>
      <c r="I147" s="1"/>
      <c r="J147" s="1"/>
      <c r="K147" s="1"/>
      <c r="L147" s="1"/>
      <c r="M147" s="1"/>
      <c r="N147" s="1"/>
      <c r="O147" s="1"/>
      <c r="P147" s="1"/>
      <c r="Q147" s="1"/>
      <c r="R147" s="1"/>
      <c r="S147" s="1"/>
      <c r="T147" s="1"/>
      <c r="U147" s="1"/>
      <c r="V147" s="1"/>
      <c r="W147" s="1"/>
      <c r="X147" s="71"/>
      <c r="Y147" s="1"/>
      <c r="Z147" s="1"/>
      <c r="AA147" s="1"/>
      <c r="AB147" s="1"/>
      <c r="AC147" s="1"/>
      <c r="AD147" s="1"/>
      <c r="AE147" s="1"/>
      <c r="AF147" s="1"/>
      <c r="AG147" s="1"/>
      <c r="AH147" s="1"/>
    </row>
    <row r="148" spans="1:34" ht="15.75" customHeight="1">
      <c r="A148" s="1"/>
      <c r="B148" s="1"/>
      <c r="C148" s="1"/>
      <c r="D148" s="1"/>
      <c r="E148" s="1"/>
      <c r="F148" s="1"/>
      <c r="G148" s="52"/>
      <c r="H148" s="1"/>
      <c r="I148" s="1"/>
      <c r="J148" s="1"/>
      <c r="K148" s="1"/>
      <c r="L148" s="1"/>
      <c r="M148" s="1"/>
      <c r="N148" s="1"/>
      <c r="O148" s="1"/>
      <c r="P148" s="1"/>
      <c r="Q148" s="1"/>
      <c r="R148" s="1"/>
      <c r="S148" s="1"/>
      <c r="T148" s="1"/>
      <c r="U148" s="1"/>
      <c r="V148" s="1"/>
      <c r="W148" s="1"/>
      <c r="X148" s="71"/>
      <c r="Y148" s="1"/>
      <c r="Z148" s="1"/>
      <c r="AA148" s="1"/>
      <c r="AB148" s="1"/>
      <c r="AC148" s="1"/>
      <c r="AD148" s="1"/>
      <c r="AE148" s="1"/>
      <c r="AF148" s="1"/>
      <c r="AG148" s="1"/>
      <c r="AH148" s="1"/>
    </row>
    <row r="149" spans="1:34" ht="15.75" customHeight="1">
      <c r="A149" s="1"/>
      <c r="B149" s="1"/>
      <c r="C149" s="1"/>
      <c r="D149" s="1"/>
      <c r="E149" s="1"/>
      <c r="F149" s="1"/>
      <c r="G149" s="52"/>
      <c r="H149" s="1"/>
      <c r="I149" s="1"/>
      <c r="J149" s="1"/>
      <c r="K149" s="1"/>
      <c r="L149" s="1"/>
      <c r="M149" s="1"/>
      <c r="N149" s="1"/>
      <c r="O149" s="1"/>
      <c r="P149" s="1"/>
      <c r="Q149" s="1"/>
      <c r="R149" s="1"/>
      <c r="S149" s="1"/>
      <c r="T149" s="1"/>
      <c r="U149" s="1"/>
      <c r="V149" s="1"/>
      <c r="W149" s="1"/>
      <c r="X149" s="71"/>
      <c r="Y149" s="1"/>
      <c r="Z149" s="1"/>
      <c r="AA149" s="1"/>
      <c r="AB149" s="1"/>
      <c r="AC149" s="1"/>
      <c r="AD149" s="1"/>
      <c r="AE149" s="1"/>
      <c r="AF149" s="1"/>
      <c r="AG149" s="1"/>
      <c r="AH149" s="1"/>
    </row>
    <row r="150" spans="1:34" ht="15.75" customHeight="1">
      <c r="A150" s="1"/>
      <c r="B150" s="1"/>
      <c r="C150" s="1"/>
      <c r="D150" s="1"/>
      <c r="E150" s="1"/>
      <c r="F150" s="1"/>
      <c r="G150" s="52"/>
      <c r="H150" s="1"/>
      <c r="I150" s="1"/>
      <c r="J150" s="1"/>
      <c r="K150" s="1"/>
      <c r="L150" s="1"/>
      <c r="M150" s="1"/>
      <c r="N150" s="1"/>
      <c r="O150" s="1"/>
      <c r="P150" s="1"/>
      <c r="Q150" s="1"/>
      <c r="R150" s="1"/>
      <c r="S150" s="1"/>
      <c r="T150" s="1"/>
      <c r="U150" s="1"/>
      <c r="V150" s="1"/>
      <c r="W150" s="1"/>
      <c r="X150" s="71"/>
      <c r="Y150" s="1"/>
      <c r="Z150" s="1"/>
      <c r="AA150" s="1"/>
      <c r="AB150" s="1"/>
      <c r="AC150" s="1"/>
      <c r="AD150" s="1"/>
      <c r="AE150" s="1"/>
      <c r="AF150" s="1"/>
      <c r="AG150" s="1"/>
      <c r="AH150" s="1"/>
    </row>
    <row r="151" spans="1:34" ht="15.75" customHeight="1">
      <c r="A151" s="1"/>
      <c r="B151" s="1"/>
      <c r="C151" s="1"/>
      <c r="D151" s="1"/>
      <c r="E151" s="1"/>
      <c r="F151" s="1"/>
      <c r="G151" s="52"/>
      <c r="H151" s="1"/>
      <c r="I151" s="1"/>
      <c r="J151" s="1"/>
      <c r="K151" s="1"/>
      <c r="L151" s="1"/>
      <c r="M151" s="1"/>
      <c r="N151" s="1"/>
      <c r="O151" s="1"/>
      <c r="P151" s="1"/>
      <c r="Q151" s="1"/>
      <c r="R151" s="1"/>
      <c r="S151" s="1"/>
      <c r="T151" s="1"/>
      <c r="U151" s="1"/>
      <c r="V151" s="1"/>
      <c r="W151" s="1"/>
      <c r="X151" s="71"/>
      <c r="Y151" s="1"/>
      <c r="Z151" s="1"/>
      <c r="AA151" s="1"/>
      <c r="AB151" s="1"/>
      <c r="AC151" s="1"/>
      <c r="AD151" s="1"/>
      <c r="AE151" s="1"/>
      <c r="AF151" s="1"/>
      <c r="AG151" s="1"/>
      <c r="AH151" s="1"/>
    </row>
    <row r="152" spans="1:34" ht="15.75" customHeight="1">
      <c r="A152" s="1"/>
      <c r="B152" s="1"/>
      <c r="C152" s="1"/>
      <c r="D152" s="1"/>
      <c r="E152" s="1"/>
      <c r="F152" s="1"/>
      <c r="G152" s="52"/>
      <c r="H152" s="1"/>
      <c r="I152" s="1"/>
      <c r="J152" s="1"/>
      <c r="K152" s="1"/>
      <c r="L152" s="1"/>
      <c r="M152" s="1"/>
      <c r="N152" s="1"/>
      <c r="O152" s="1"/>
      <c r="P152" s="1"/>
      <c r="Q152" s="1"/>
      <c r="R152" s="1"/>
      <c r="S152" s="1"/>
      <c r="T152" s="1"/>
      <c r="U152" s="1"/>
      <c r="V152" s="1"/>
      <c r="W152" s="1"/>
      <c r="X152" s="71"/>
      <c r="Y152" s="1"/>
      <c r="Z152" s="1"/>
      <c r="AA152" s="1"/>
      <c r="AB152" s="1"/>
      <c r="AC152" s="1"/>
      <c r="AD152" s="1"/>
      <c r="AE152" s="1"/>
      <c r="AF152" s="1"/>
      <c r="AG152" s="1"/>
      <c r="AH152" s="1"/>
    </row>
    <row r="153" spans="1:34" ht="15.75" customHeight="1">
      <c r="A153" s="1"/>
      <c r="B153" s="1"/>
      <c r="C153" s="1"/>
      <c r="D153" s="1"/>
      <c r="E153" s="1"/>
      <c r="F153" s="1"/>
      <c r="G153" s="52"/>
      <c r="H153" s="1"/>
      <c r="I153" s="1"/>
      <c r="J153" s="1"/>
      <c r="K153" s="1"/>
      <c r="L153" s="1"/>
      <c r="M153" s="1"/>
      <c r="N153" s="1"/>
      <c r="O153" s="1"/>
      <c r="P153" s="1"/>
      <c r="Q153" s="1"/>
      <c r="R153" s="1"/>
      <c r="S153" s="1"/>
      <c r="T153" s="1"/>
      <c r="U153" s="1"/>
      <c r="V153" s="1"/>
      <c r="W153" s="1"/>
      <c r="X153" s="71"/>
      <c r="Y153" s="1"/>
      <c r="Z153" s="1"/>
      <c r="AA153" s="1"/>
      <c r="AB153" s="1"/>
      <c r="AC153" s="1"/>
      <c r="AD153" s="1"/>
      <c r="AE153" s="1"/>
      <c r="AF153" s="1"/>
      <c r="AG153" s="1"/>
      <c r="AH153" s="1"/>
    </row>
    <row r="154" spans="1:34" ht="15.75" customHeight="1">
      <c r="A154" s="1"/>
      <c r="B154" s="1"/>
      <c r="C154" s="1"/>
      <c r="D154" s="1"/>
      <c r="E154" s="1"/>
      <c r="F154" s="1"/>
      <c r="G154" s="52"/>
      <c r="H154" s="1"/>
      <c r="I154" s="1"/>
      <c r="J154" s="1"/>
      <c r="K154" s="1"/>
      <c r="L154" s="1"/>
      <c r="M154" s="1"/>
      <c r="N154" s="1"/>
      <c r="O154" s="1"/>
      <c r="P154" s="1"/>
      <c r="Q154" s="1"/>
      <c r="R154" s="1"/>
      <c r="S154" s="1"/>
      <c r="T154" s="1"/>
      <c r="U154" s="1"/>
      <c r="V154" s="1"/>
      <c r="W154" s="1"/>
      <c r="X154" s="71"/>
      <c r="Y154" s="1"/>
      <c r="Z154" s="1"/>
      <c r="AA154" s="1"/>
      <c r="AB154" s="1"/>
      <c r="AC154" s="1"/>
      <c r="AD154" s="1"/>
      <c r="AE154" s="1"/>
      <c r="AF154" s="1"/>
      <c r="AG154" s="1"/>
      <c r="AH154" s="1"/>
    </row>
    <row r="155" spans="1:34" ht="15.75" customHeight="1">
      <c r="A155" s="1"/>
      <c r="B155" s="1"/>
      <c r="C155" s="1"/>
      <c r="D155" s="1"/>
      <c r="E155" s="1"/>
      <c r="F155" s="1"/>
      <c r="G155" s="52"/>
      <c r="H155" s="1"/>
      <c r="I155" s="1"/>
      <c r="J155" s="1"/>
      <c r="K155" s="1"/>
      <c r="L155" s="1"/>
      <c r="M155" s="1"/>
      <c r="N155" s="1"/>
      <c r="O155" s="1"/>
      <c r="P155" s="1"/>
      <c r="Q155" s="1"/>
      <c r="R155" s="1"/>
      <c r="S155" s="1"/>
      <c r="T155" s="1"/>
      <c r="U155" s="1"/>
      <c r="V155" s="1"/>
      <c r="W155" s="1"/>
      <c r="X155" s="71"/>
      <c r="Y155" s="1"/>
      <c r="Z155" s="1"/>
      <c r="AA155" s="1"/>
      <c r="AB155" s="1"/>
      <c r="AC155" s="1"/>
      <c r="AD155" s="1"/>
      <c r="AE155" s="1"/>
      <c r="AF155" s="1"/>
      <c r="AG155" s="1"/>
      <c r="AH155" s="1"/>
    </row>
    <row r="156" spans="1:34" ht="15.75" customHeight="1">
      <c r="A156" s="1"/>
      <c r="B156" s="1"/>
      <c r="C156" s="1"/>
      <c r="D156" s="1"/>
      <c r="E156" s="1"/>
      <c r="F156" s="1"/>
      <c r="G156" s="52"/>
      <c r="H156" s="1"/>
      <c r="I156" s="1"/>
      <c r="J156" s="1"/>
      <c r="K156" s="1"/>
      <c r="L156" s="1"/>
      <c r="M156" s="1"/>
      <c r="N156" s="1"/>
      <c r="O156" s="1"/>
      <c r="P156" s="1"/>
      <c r="Q156" s="1"/>
      <c r="R156" s="1"/>
      <c r="S156" s="1"/>
      <c r="T156" s="1"/>
      <c r="U156" s="1"/>
      <c r="V156" s="1"/>
      <c r="W156" s="1"/>
      <c r="X156" s="71"/>
      <c r="Y156" s="1"/>
      <c r="Z156" s="1"/>
      <c r="AA156" s="1"/>
      <c r="AB156" s="1"/>
      <c r="AC156" s="1"/>
      <c r="AD156" s="1"/>
      <c r="AE156" s="1"/>
      <c r="AF156" s="1"/>
      <c r="AG156" s="1"/>
      <c r="AH156" s="1"/>
    </row>
    <row r="157" spans="1:34" ht="15.75" customHeight="1">
      <c r="A157" s="1"/>
      <c r="B157" s="1"/>
      <c r="C157" s="1"/>
      <c r="D157" s="1"/>
      <c r="E157" s="1"/>
      <c r="F157" s="1"/>
      <c r="G157" s="52"/>
      <c r="H157" s="1"/>
      <c r="I157" s="1"/>
      <c r="J157" s="1"/>
      <c r="K157" s="1"/>
      <c r="L157" s="1"/>
      <c r="M157" s="1"/>
      <c r="N157" s="1"/>
      <c r="O157" s="1"/>
      <c r="P157" s="1"/>
      <c r="Q157" s="1"/>
      <c r="R157" s="1"/>
      <c r="S157" s="1"/>
      <c r="T157" s="1"/>
      <c r="U157" s="1"/>
      <c r="V157" s="1"/>
      <c r="W157" s="1"/>
      <c r="X157" s="71"/>
      <c r="Y157" s="1"/>
      <c r="Z157" s="1"/>
      <c r="AA157" s="1"/>
      <c r="AB157" s="1"/>
      <c r="AC157" s="1"/>
      <c r="AD157" s="1"/>
      <c r="AE157" s="1"/>
      <c r="AF157" s="1"/>
      <c r="AG157" s="1"/>
      <c r="AH157" s="1"/>
    </row>
    <row r="158" spans="1:34" ht="15.75" customHeight="1">
      <c r="A158" s="1"/>
      <c r="B158" s="1"/>
      <c r="C158" s="1"/>
      <c r="D158" s="1"/>
      <c r="E158" s="1"/>
      <c r="F158" s="1"/>
      <c r="G158" s="52"/>
      <c r="H158" s="1"/>
      <c r="I158" s="1"/>
      <c r="J158" s="1"/>
      <c r="K158" s="1"/>
      <c r="L158" s="1"/>
      <c r="M158" s="1"/>
      <c r="N158" s="1"/>
      <c r="O158" s="1"/>
      <c r="P158" s="1"/>
      <c r="Q158" s="1"/>
      <c r="R158" s="1"/>
      <c r="S158" s="1"/>
      <c r="T158" s="1"/>
      <c r="U158" s="1"/>
      <c r="V158" s="1"/>
      <c r="W158" s="1"/>
      <c r="X158" s="71"/>
      <c r="Y158" s="1"/>
      <c r="Z158" s="1"/>
      <c r="AA158" s="1"/>
      <c r="AB158" s="1"/>
      <c r="AC158" s="1"/>
      <c r="AD158" s="1"/>
      <c r="AE158" s="1"/>
      <c r="AF158" s="1"/>
      <c r="AG158" s="1"/>
      <c r="AH158" s="1"/>
    </row>
    <row r="159" spans="1:34" ht="15.75" customHeight="1">
      <c r="A159" s="1"/>
      <c r="B159" s="1"/>
      <c r="C159" s="1"/>
      <c r="D159" s="1"/>
      <c r="E159" s="1"/>
      <c r="F159" s="1"/>
      <c r="G159" s="52"/>
      <c r="H159" s="1"/>
      <c r="I159" s="1"/>
      <c r="J159" s="1"/>
      <c r="K159" s="1"/>
      <c r="L159" s="1"/>
      <c r="M159" s="1"/>
      <c r="N159" s="1"/>
      <c r="O159" s="1"/>
      <c r="P159" s="1"/>
      <c r="Q159" s="1"/>
      <c r="R159" s="1"/>
      <c r="S159" s="1"/>
      <c r="T159" s="1"/>
      <c r="U159" s="1"/>
      <c r="V159" s="1"/>
      <c r="W159" s="1"/>
      <c r="X159" s="71"/>
      <c r="Y159" s="1"/>
      <c r="Z159" s="1"/>
      <c r="AA159" s="1"/>
      <c r="AB159" s="1"/>
      <c r="AC159" s="1"/>
      <c r="AD159" s="1"/>
      <c r="AE159" s="1"/>
      <c r="AF159" s="1"/>
      <c r="AG159" s="1"/>
      <c r="AH159" s="1"/>
    </row>
    <row r="160" spans="1:34" ht="15.75" customHeight="1">
      <c r="A160" s="1"/>
      <c r="B160" s="1"/>
      <c r="C160" s="1"/>
      <c r="D160" s="1"/>
      <c r="E160" s="1"/>
      <c r="F160" s="1"/>
      <c r="G160" s="52"/>
      <c r="H160" s="1"/>
      <c r="I160" s="1"/>
      <c r="J160" s="1"/>
      <c r="K160" s="1"/>
      <c r="L160" s="1"/>
      <c r="M160" s="1"/>
      <c r="N160" s="1"/>
      <c r="O160" s="1"/>
      <c r="P160" s="1"/>
      <c r="Q160" s="1"/>
      <c r="R160" s="1"/>
      <c r="S160" s="1"/>
      <c r="T160" s="1"/>
      <c r="U160" s="1"/>
      <c r="V160" s="1"/>
      <c r="W160" s="1"/>
      <c r="X160" s="71"/>
      <c r="Y160" s="1"/>
      <c r="Z160" s="1"/>
      <c r="AA160" s="1"/>
      <c r="AB160" s="1"/>
      <c r="AC160" s="1"/>
      <c r="AD160" s="1"/>
      <c r="AE160" s="1"/>
      <c r="AF160" s="1"/>
      <c r="AG160" s="1"/>
      <c r="AH160" s="1"/>
    </row>
    <row r="161" spans="1:34" ht="15.75" customHeight="1">
      <c r="A161" s="1"/>
      <c r="B161" s="1"/>
      <c r="C161" s="1"/>
      <c r="D161" s="1"/>
      <c r="E161" s="1"/>
      <c r="F161" s="1"/>
      <c r="G161" s="52"/>
      <c r="H161" s="1"/>
      <c r="I161" s="1"/>
      <c r="J161" s="1"/>
      <c r="K161" s="1"/>
      <c r="L161" s="1"/>
      <c r="M161" s="1"/>
      <c r="N161" s="1"/>
      <c r="O161" s="1"/>
      <c r="P161" s="1"/>
      <c r="Q161" s="1"/>
      <c r="R161" s="1"/>
      <c r="S161" s="1"/>
      <c r="T161" s="1"/>
      <c r="U161" s="1"/>
      <c r="V161" s="1"/>
      <c r="W161" s="1"/>
      <c r="X161" s="71"/>
      <c r="Y161" s="1"/>
      <c r="Z161" s="1"/>
      <c r="AA161" s="1"/>
      <c r="AB161" s="1"/>
      <c r="AC161" s="1"/>
      <c r="AD161" s="1"/>
      <c r="AE161" s="1"/>
      <c r="AF161" s="1"/>
      <c r="AG161" s="1"/>
      <c r="AH161" s="1"/>
    </row>
    <row r="162" spans="1:34" ht="15.75" customHeight="1">
      <c r="A162" s="1"/>
      <c r="B162" s="1"/>
      <c r="C162" s="1"/>
      <c r="D162" s="1"/>
      <c r="E162" s="1"/>
      <c r="F162" s="1"/>
      <c r="G162" s="52"/>
      <c r="H162" s="1"/>
      <c r="I162" s="1"/>
      <c r="J162" s="1"/>
      <c r="K162" s="1"/>
      <c r="L162" s="1"/>
      <c r="M162" s="1"/>
      <c r="N162" s="1"/>
      <c r="O162" s="1"/>
      <c r="P162" s="1"/>
      <c r="Q162" s="1"/>
      <c r="R162" s="1"/>
      <c r="S162" s="1"/>
      <c r="T162" s="1"/>
      <c r="U162" s="1"/>
      <c r="V162" s="1"/>
      <c r="W162" s="1"/>
      <c r="X162" s="71"/>
      <c r="Y162" s="1"/>
      <c r="Z162" s="1"/>
      <c r="AA162" s="1"/>
      <c r="AB162" s="1"/>
      <c r="AC162" s="1"/>
      <c r="AD162" s="1"/>
      <c r="AE162" s="1"/>
      <c r="AF162" s="1"/>
      <c r="AG162" s="1"/>
      <c r="AH162" s="1"/>
    </row>
    <row r="163" spans="1:34" ht="15.75" customHeight="1">
      <c r="A163" s="1"/>
      <c r="B163" s="1"/>
      <c r="C163" s="1"/>
      <c r="D163" s="1"/>
      <c r="E163" s="1"/>
      <c r="F163" s="1"/>
      <c r="G163" s="52"/>
      <c r="H163" s="1"/>
      <c r="I163" s="1"/>
      <c r="J163" s="1"/>
      <c r="K163" s="1"/>
      <c r="L163" s="1"/>
      <c r="M163" s="1"/>
      <c r="N163" s="1"/>
      <c r="O163" s="1"/>
      <c r="P163" s="1"/>
      <c r="Q163" s="1"/>
      <c r="R163" s="1"/>
      <c r="S163" s="1"/>
      <c r="T163" s="1"/>
      <c r="U163" s="1"/>
      <c r="V163" s="1"/>
      <c r="W163" s="1"/>
      <c r="X163" s="71"/>
      <c r="Y163" s="1"/>
      <c r="Z163" s="1"/>
      <c r="AA163" s="1"/>
      <c r="AB163" s="1"/>
      <c r="AC163" s="1"/>
      <c r="AD163" s="1"/>
      <c r="AE163" s="1"/>
      <c r="AF163" s="1"/>
      <c r="AG163" s="1"/>
      <c r="AH163" s="1"/>
    </row>
    <row r="164" spans="1:34" ht="15.75" customHeight="1">
      <c r="A164" s="1"/>
      <c r="B164" s="1"/>
      <c r="C164" s="1"/>
      <c r="D164" s="1"/>
      <c r="E164" s="1"/>
      <c r="F164" s="1"/>
      <c r="G164" s="52"/>
      <c r="H164" s="1"/>
      <c r="I164" s="1"/>
      <c r="J164" s="1"/>
      <c r="K164" s="1"/>
      <c r="L164" s="1"/>
      <c r="M164" s="1"/>
      <c r="N164" s="1"/>
      <c r="O164" s="1"/>
      <c r="P164" s="1"/>
      <c r="Q164" s="1"/>
      <c r="R164" s="1"/>
      <c r="S164" s="1"/>
      <c r="T164" s="1"/>
      <c r="U164" s="1"/>
      <c r="V164" s="1"/>
      <c r="W164" s="1"/>
      <c r="X164" s="71"/>
      <c r="Y164" s="1"/>
      <c r="Z164" s="1"/>
      <c r="AA164" s="1"/>
      <c r="AB164" s="1"/>
      <c r="AC164" s="1"/>
      <c r="AD164" s="1"/>
      <c r="AE164" s="1"/>
      <c r="AF164" s="1"/>
      <c r="AG164" s="1"/>
      <c r="AH164" s="1"/>
    </row>
    <row r="165" spans="1:34" ht="15.75" customHeight="1">
      <c r="A165" s="1"/>
      <c r="B165" s="1"/>
      <c r="C165" s="1"/>
      <c r="D165" s="1"/>
      <c r="E165" s="1"/>
      <c r="F165" s="1"/>
      <c r="G165" s="52"/>
      <c r="H165" s="1"/>
      <c r="I165" s="1"/>
      <c r="J165" s="1"/>
      <c r="K165" s="1"/>
      <c r="L165" s="1"/>
      <c r="M165" s="1"/>
      <c r="N165" s="1"/>
      <c r="O165" s="1"/>
      <c r="P165" s="1"/>
      <c r="Q165" s="1"/>
      <c r="R165" s="1"/>
      <c r="S165" s="1"/>
      <c r="T165" s="1"/>
      <c r="U165" s="1"/>
      <c r="V165" s="1"/>
      <c r="W165" s="1"/>
      <c r="X165" s="71"/>
      <c r="Y165" s="1"/>
      <c r="Z165" s="1"/>
      <c r="AA165" s="1"/>
      <c r="AB165" s="1"/>
      <c r="AC165" s="1"/>
      <c r="AD165" s="1"/>
      <c r="AE165" s="1"/>
      <c r="AF165" s="1"/>
      <c r="AG165" s="1"/>
      <c r="AH165" s="1"/>
    </row>
    <row r="166" spans="1:34" ht="15.75" customHeight="1">
      <c r="A166" s="1"/>
      <c r="B166" s="1"/>
      <c r="C166" s="1"/>
      <c r="D166" s="1"/>
      <c r="E166" s="1"/>
      <c r="F166" s="1"/>
      <c r="G166" s="52"/>
      <c r="H166" s="1"/>
      <c r="I166" s="1"/>
      <c r="J166" s="1"/>
      <c r="K166" s="1"/>
      <c r="L166" s="1"/>
      <c r="M166" s="1"/>
      <c r="N166" s="1"/>
      <c r="O166" s="1"/>
      <c r="P166" s="1"/>
      <c r="Q166" s="1"/>
      <c r="R166" s="1"/>
      <c r="S166" s="1"/>
      <c r="T166" s="1"/>
      <c r="U166" s="1"/>
      <c r="V166" s="1"/>
      <c r="W166" s="1"/>
      <c r="X166" s="71"/>
      <c r="Y166" s="1"/>
      <c r="Z166" s="1"/>
      <c r="AA166" s="1"/>
      <c r="AB166" s="1"/>
      <c r="AC166" s="1"/>
      <c r="AD166" s="1"/>
      <c r="AE166" s="1"/>
      <c r="AF166" s="1"/>
      <c r="AG166" s="1"/>
      <c r="AH166" s="1"/>
    </row>
    <row r="167" spans="1:34" ht="15.75" customHeight="1">
      <c r="A167" s="1"/>
      <c r="B167" s="1"/>
      <c r="C167" s="1"/>
      <c r="D167" s="1"/>
      <c r="E167" s="1"/>
      <c r="F167" s="1"/>
      <c r="G167" s="52"/>
      <c r="H167" s="1"/>
      <c r="I167" s="1"/>
      <c r="J167" s="1"/>
      <c r="K167" s="1"/>
      <c r="L167" s="1"/>
      <c r="M167" s="1"/>
      <c r="N167" s="1"/>
      <c r="O167" s="1"/>
      <c r="P167" s="1"/>
      <c r="Q167" s="1"/>
      <c r="R167" s="1"/>
      <c r="S167" s="1"/>
      <c r="T167" s="1"/>
      <c r="U167" s="1"/>
      <c r="V167" s="1"/>
      <c r="W167" s="1"/>
      <c r="X167" s="71"/>
      <c r="Y167" s="1"/>
      <c r="Z167" s="1"/>
      <c r="AA167" s="1"/>
      <c r="AB167" s="1"/>
      <c r="AC167" s="1"/>
      <c r="AD167" s="1"/>
      <c r="AE167" s="1"/>
      <c r="AF167" s="1"/>
      <c r="AG167" s="1"/>
      <c r="AH167" s="1"/>
    </row>
    <row r="168" spans="1:34" ht="15.75" customHeight="1">
      <c r="A168" s="1"/>
      <c r="B168" s="1"/>
      <c r="C168" s="1"/>
      <c r="D168" s="1"/>
      <c r="E168" s="1"/>
      <c r="F168" s="1"/>
      <c r="G168" s="52"/>
      <c r="H168" s="1"/>
      <c r="I168" s="1"/>
      <c r="J168" s="1"/>
      <c r="K168" s="1"/>
      <c r="L168" s="1"/>
      <c r="M168" s="1"/>
      <c r="N168" s="1"/>
      <c r="O168" s="1"/>
      <c r="P168" s="1"/>
      <c r="Q168" s="1"/>
      <c r="R168" s="1"/>
      <c r="S168" s="1"/>
      <c r="T168" s="1"/>
      <c r="U168" s="1"/>
      <c r="V168" s="1"/>
      <c r="W168" s="1"/>
      <c r="X168" s="71"/>
      <c r="Y168" s="1"/>
      <c r="Z168" s="1"/>
      <c r="AA168" s="1"/>
      <c r="AB168" s="1"/>
      <c r="AC168" s="1"/>
      <c r="AD168" s="1"/>
      <c r="AE168" s="1"/>
      <c r="AF168" s="1"/>
      <c r="AG168" s="1"/>
      <c r="AH168" s="1"/>
    </row>
    <row r="169" spans="1:34" ht="15.75" customHeight="1">
      <c r="A169" s="1"/>
      <c r="B169" s="1"/>
      <c r="C169" s="1"/>
      <c r="D169" s="1"/>
      <c r="E169" s="1"/>
      <c r="F169" s="1"/>
      <c r="G169" s="52"/>
      <c r="H169" s="1"/>
      <c r="I169" s="1"/>
      <c r="J169" s="1"/>
      <c r="K169" s="1"/>
      <c r="L169" s="1"/>
      <c r="M169" s="1"/>
      <c r="N169" s="1"/>
      <c r="O169" s="1"/>
      <c r="P169" s="1"/>
      <c r="Q169" s="1"/>
      <c r="R169" s="1"/>
      <c r="S169" s="1"/>
      <c r="T169" s="1"/>
      <c r="U169" s="1"/>
      <c r="V169" s="1"/>
      <c r="W169" s="1"/>
      <c r="X169" s="71"/>
      <c r="Y169" s="1"/>
      <c r="Z169" s="1"/>
      <c r="AA169" s="1"/>
      <c r="AB169" s="1"/>
      <c r="AC169" s="1"/>
      <c r="AD169" s="1"/>
      <c r="AE169" s="1"/>
      <c r="AF169" s="1"/>
      <c r="AG169" s="1"/>
      <c r="AH169" s="1"/>
    </row>
    <row r="170" spans="1:34" ht="15.75" customHeight="1">
      <c r="A170" s="1"/>
      <c r="B170" s="1"/>
      <c r="C170" s="1"/>
      <c r="D170" s="1"/>
      <c r="E170" s="1"/>
      <c r="F170" s="1"/>
      <c r="G170" s="52"/>
      <c r="H170" s="1"/>
      <c r="I170" s="1"/>
      <c r="J170" s="1"/>
      <c r="K170" s="1"/>
      <c r="L170" s="1"/>
      <c r="M170" s="1"/>
      <c r="N170" s="1"/>
      <c r="O170" s="1"/>
      <c r="P170" s="1"/>
      <c r="Q170" s="1"/>
      <c r="R170" s="1"/>
      <c r="S170" s="1"/>
      <c r="T170" s="1"/>
      <c r="U170" s="1"/>
      <c r="V170" s="1"/>
      <c r="W170" s="1"/>
      <c r="X170" s="71"/>
      <c r="Y170" s="1"/>
      <c r="Z170" s="1"/>
      <c r="AA170" s="1"/>
      <c r="AB170" s="1"/>
      <c r="AC170" s="1"/>
      <c r="AD170" s="1"/>
      <c r="AE170" s="1"/>
      <c r="AF170" s="1"/>
      <c r="AG170" s="1"/>
      <c r="AH170" s="1"/>
    </row>
    <row r="171" spans="1:34" ht="15.75" customHeight="1">
      <c r="A171" s="1"/>
      <c r="B171" s="1"/>
      <c r="C171" s="1"/>
      <c r="D171" s="1"/>
      <c r="E171" s="1"/>
      <c r="F171" s="1"/>
      <c r="G171" s="52"/>
      <c r="H171" s="1"/>
      <c r="I171" s="1"/>
      <c r="J171" s="1"/>
      <c r="K171" s="1"/>
      <c r="L171" s="1"/>
      <c r="M171" s="1"/>
      <c r="N171" s="1"/>
      <c r="O171" s="1"/>
      <c r="P171" s="1"/>
      <c r="Q171" s="1"/>
      <c r="R171" s="1"/>
      <c r="S171" s="1"/>
      <c r="T171" s="1"/>
      <c r="U171" s="1"/>
      <c r="V171" s="1"/>
      <c r="W171" s="1"/>
      <c r="X171" s="71"/>
      <c r="Y171" s="1"/>
      <c r="Z171" s="1"/>
      <c r="AA171" s="1"/>
      <c r="AB171" s="1"/>
      <c r="AC171" s="1"/>
      <c r="AD171" s="1"/>
      <c r="AE171" s="1"/>
      <c r="AF171" s="1"/>
      <c r="AG171" s="1"/>
      <c r="AH171" s="1"/>
    </row>
    <row r="172" spans="1:34" ht="15.75" customHeight="1">
      <c r="A172" s="1"/>
      <c r="B172" s="1"/>
      <c r="C172" s="1"/>
      <c r="D172" s="1"/>
      <c r="E172" s="1"/>
      <c r="F172" s="1"/>
      <c r="G172" s="52"/>
      <c r="H172" s="1"/>
      <c r="I172" s="1"/>
      <c r="J172" s="1"/>
      <c r="K172" s="1"/>
      <c r="L172" s="1"/>
      <c r="M172" s="1"/>
      <c r="N172" s="1"/>
      <c r="O172" s="1"/>
      <c r="P172" s="1"/>
      <c r="Q172" s="1"/>
      <c r="R172" s="1"/>
      <c r="S172" s="1"/>
      <c r="T172" s="1"/>
      <c r="U172" s="1"/>
      <c r="V172" s="1"/>
      <c r="W172" s="1"/>
      <c r="X172" s="71"/>
      <c r="Y172" s="1"/>
      <c r="Z172" s="1"/>
      <c r="AA172" s="1"/>
      <c r="AB172" s="1"/>
      <c r="AC172" s="1"/>
      <c r="AD172" s="1"/>
      <c r="AE172" s="1"/>
      <c r="AF172" s="1"/>
      <c r="AG172" s="1"/>
      <c r="AH172" s="1"/>
    </row>
    <row r="173" spans="1:34" ht="15.75" customHeight="1">
      <c r="A173" s="1"/>
      <c r="B173" s="1"/>
      <c r="C173" s="1"/>
      <c r="D173" s="1"/>
      <c r="E173" s="1"/>
      <c r="F173" s="1"/>
      <c r="G173" s="52"/>
      <c r="H173" s="1"/>
      <c r="I173" s="1"/>
      <c r="J173" s="1"/>
      <c r="K173" s="1"/>
      <c r="L173" s="1"/>
      <c r="M173" s="1"/>
      <c r="N173" s="1"/>
      <c r="O173" s="1"/>
      <c r="P173" s="1"/>
      <c r="Q173" s="1"/>
      <c r="R173" s="1"/>
      <c r="S173" s="1"/>
      <c r="T173" s="1"/>
      <c r="U173" s="1"/>
      <c r="V173" s="1"/>
      <c r="W173" s="1"/>
      <c r="X173" s="71"/>
      <c r="Y173" s="1"/>
      <c r="Z173" s="1"/>
      <c r="AA173" s="1"/>
      <c r="AB173" s="1"/>
      <c r="AC173" s="1"/>
      <c r="AD173" s="1"/>
      <c r="AE173" s="1"/>
      <c r="AF173" s="1"/>
      <c r="AG173" s="1"/>
      <c r="AH173" s="1"/>
    </row>
    <row r="174" spans="1:34" ht="15.75" customHeight="1">
      <c r="A174" s="1"/>
      <c r="B174" s="1"/>
      <c r="C174" s="1"/>
      <c r="D174" s="1"/>
      <c r="E174" s="1"/>
      <c r="F174" s="1"/>
      <c r="G174" s="52"/>
      <c r="H174" s="1"/>
      <c r="I174" s="1"/>
      <c r="J174" s="1"/>
      <c r="K174" s="1"/>
      <c r="L174" s="1"/>
      <c r="M174" s="1"/>
      <c r="N174" s="1"/>
      <c r="O174" s="1"/>
      <c r="P174" s="1"/>
      <c r="Q174" s="1"/>
      <c r="R174" s="1"/>
      <c r="S174" s="1"/>
      <c r="T174" s="1"/>
      <c r="U174" s="1"/>
      <c r="V174" s="1"/>
      <c r="W174" s="1"/>
      <c r="X174" s="71"/>
      <c r="Y174" s="1"/>
      <c r="Z174" s="1"/>
      <c r="AA174" s="1"/>
      <c r="AB174" s="1"/>
      <c r="AC174" s="1"/>
      <c r="AD174" s="1"/>
      <c r="AE174" s="1"/>
      <c r="AF174" s="1"/>
      <c r="AG174" s="1"/>
      <c r="AH174" s="1"/>
    </row>
    <row r="175" spans="1:34" ht="15.75" customHeight="1">
      <c r="A175" s="1"/>
      <c r="B175" s="1"/>
      <c r="C175" s="1"/>
      <c r="D175" s="1"/>
      <c r="E175" s="1"/>
      <c r="F175" s="1"/>
      <c r="G175" s="52"/>
      <c r="H175" s="1"/>
      <c r="I175" s="1"/>
      <c r="J175" s="1"/>
      <c r="K175" s="1"/>
      <c r="L175" s="1"/>
      <c r="M175" s="1"/>
      <c r="N175" s="1"/>
      <c r="O175" s="1"/>
      <c r="P175" s="1"/>
      <c r="Q175" s="1"/>
      <c r="R175" s="1"/>
      <c r="S175" s="1"/>
      <c r="T175" s="1"/>
      <c r="U175" s="1"/>
      <c r="V175" s="1"/>
      <c r="W175" s="1"/>
      <c r="X175" s="71"/>
      <c r="Y175" s="1"/>
      <c r="Z175" s="1"/>
      <c r="AA175" s="1"/>
      <c r="AB175" s="1"/>
      <c r="AC175" s="1"/>
      <c r="AD175" s="1"/>
      <c r="AE175" s="1"/>
      <c r="AF175" s="1"/>
      <c r="AG175" s="1"/>
      <c r="AH175" s="1"/>
    </row>
    <row r="176" spans="1:34" ht="15.75" customHeight="1">
      <c r="A176" s="1"/>
      <c r="B176" s="1"/>
      <c r="C176" s="1"/>
      <c r="D176" s="1"/>
      <c r="E176" s="1"/>
      <c r="F176" s="1"/>
      <c r="G176" s="52"/>
      <c r="H176" s="1"/>
      <c r="I176" s="1"/>
      <c r="J176" s="1"/>
      <c r="K176" s="1"/>
      <c r="L176" s="1"/>
      <c r="M176" s="1"/>
      <c r="N176" s="1"/>
      <c r="O176" s="1"/>
      <c r="P176" s="1"/>
      <c r="Q176" s="1"/>
      <c r="R176" s="1"/>
      <c r="S176" s="1"/>
      <c r="T176" s="1"/>
      <c r="U176" s="1"/>
      <c r="V176" s="1"/>
      <c r="W176" s="1"/>
      <c r="X176" s="71"/>
      <c r="Y176" s="1"/>
      <c r="Z176" s="1"/>
      <c r="AA176" s="1"/>
      <c r="AB176" s="1"/>
      <c r="AC176" s="1"/>
      <c r="AD176" s="1"/>
      <c r="AE176" s="1"/>
      <c r="AF176" s="1"/>
      <c r="AG176" s="1"/>
      <c r="AH176" s="1"/>
    </row>
    <row r="177" spans="1:34" ht="15.75" customHeight="1">
      <c r="A177" s="1"/>
      <c r="B177" s="1"/>
      <c r="C177" s="1"/>
      <c r="D177" s="1"/>
      <c r="E177" s="1"/>
      <c r="F177" s="1"/>
      <c r="G177" s="52"/>
      <c r="H177" s="1"/>
      <c r="I177" s="1"/>
      <c r="J177" s="1"/>
      <c r="K177" s="1"/>
      <c r="L177" s="1"/>
      <c r="M177" s="1"/>
      <c r="N177" s="1"/>
      <c r="O177" s="1"/>
      <c r="P177" s="1"/>
      <c r="Q177" s="1"/>
      <c r="R177" s="1"/>
      <c r="S177" s="1"/>
      <c r="T177" s="1"/>
      <c r="U177" s="1"/>
      <c r="V177" s="1"/>
      <c r="W177" s="1"/>
      <c r="X177" s="71"/>
      <c r="Y177" s="1"/>
      <c r="Z177" s="1"/>
      <c r="AA177" s="1"/>
      <c r="AB177" s="1"/>
      <c r="AC177" s="1"/>
      <c r="AD177" s="1"/>
      <c r="AE177" s="1"/>
      <c r="AF177" s="1"/>
      <c r="AG177" s="1"/>
      <c r="AH177" s="1"/>
    </row>
    <row r="178" spans="1:34" ht="15.75" customHeight="1">
      <c r="A178" s="1"/>
      <c r="B178" s="1"/>
      <c r="C178" s="1"/>
      <c r="D178" s="1"/>
      <c r="E178" s="1"/>
      <c r="F178" s="1"/>
      <c r="G178" s="52"/>
      <c r="H178" s="1"/>
      <c r="I178" s="1"/>
      <c r="J178" s="1"/>
      <c r="K178" s="1"/>
      <c r="L178" s="1"/>
      <c r="M178" s="1"/>
      <c r="N178" s="1"/>
      <c r="O178" s="1"/>
      <c r="P178" s="1"/>
      <c r="Q178" s="1"/>
      <c r="R178" s="1"/>
      <c r="S178" s="1"/>
      <c r="T178" s="1"/>
      <c r="U178" s="1"/>
      <c r="V178" s="1"/>
      <c r="W178" s="1"/>
      <c r="X178" s="71"/>
      <c r="Y178" s="1"/>
      <c r="Z178" s="1"/>
      <c r="AA178" s="1"/>
      <c r="AB178" s="1"/>
      <c r="AC178" s="1"/>
      <c r="AD178" s="1"/>
      <c r="AE178" s="1"/>
      <c r="AF178" s="1"/>
      <c r="AG178" s="1"/>
      <c r="AH178" s="1"/>
    </row>
    <row r="179" spans="1:34" ht="15.75" customHeight="1">
      <c r="A179" s="1"/>
      <c r="B179" s="1"/>
      <c r="C179" s="1"/>
      <c r="D179" s="1"/>
      <c r="E179" s="1"/>
      <c r="F179" s="1"/>
      <c r="G179" s="52"/>
      <c r="H179" s="1"/>
      <c r="I179" s="1"/>
      <c r="J179" s="1"/>
      <c r="K179" s="1"/>
      <c r="L179" s="1"/>
      <c r="M179" s="1"/>
      <c r="N179" s="1"/>
      <c r="O179" s="1"/>
      <c r="P179" s="1"/>
      <c r="Q179" s="1"/>
      <c r="R179" s="1"/>
      <c r="S179" s="1"/>
      <c r="T179" s="1"/>
      <c r="U179" s="1"/>
      <c r="V179" s="1"/>
      <c r="W179" s="1"/>
      <c r="X179" s="71"/>
      <c r="Y179" s="1"/>
      <c r="Z179" s="1"/>
      <c r="AA179" s="1"/>
      <c r="AB179" s="1"/>
      <c r="AC179" s="1"/>
      <c r="AD179" s="1"/>
      <c r="AE179" s="1"/>
      <c r="AF179" s="1"/>
      <c r="AG179" s="1"/>
      <c r="AH179" s="1"/>
    </row>
    <row r="180" spans="1:34" ht="15.75" customHeight="1">
      <c r="A180" s="1"/>
      <c r="B180" s="1"/>
      <c r="C180" s="1"/>
      <c r="D180" s="1"/>
      <c r="E180" s="1"/>
      <c r="F180" s="1"/>
      <c r="G180" s="52"/>
      <c r="H180" s="1"/>
      <c r="I180" s="1"/>
      <c r="J180" s="1"/>
      <c r="K180" s="1"/>
      <c r="L180" s="1"/>
      <c r="M180" s="1"/>
      <c r="N180" s="1"/>
      <c r="O180" s="1"/>
      <c r="P180" s="1"/>
      <c r="Q180" s="1"/>
      <c r="R180" s="1"/>
      <c r="S180" s="1"/>
      <c r="T180" s="1"/>
      <c r="U180" s="1"/>
      <c r="V180" s="1"/>
      <c r="W180" s="1"/>
      <c r="X180" s="71"/>
      <c r="Y180" s="1"/>
      <c r="Z180" s="1"/>
      <c r="AA180" s="1"/>
      <c r="AB180" s="1"/>
      <c r="AC180" s="1"/>
      <c r="AD180" s="1"/>
      <c r="AE180" s="1"/>
      <c r="AF180" s="1"/>
      <c r="AG180" s="1"/>
      <c r="AH180" s="1"/>
    </row>
    <row r="181" spans="1:34" ht="15.75" customHeight="1">
      <c r="A181" s="1"/>
      <c r="B181" s="1"/>
      <c r="C181" s="1"/>
      <c r="D181" s="1"/>
      <c r="E181" s="1"/>
      <c r="F181" s="1"/>
      <c r="G181" s="52"/>
      <c r="H181" s="1"/>
      <c r="I181" s="1"/>
      <c r="J181" s="1"/>
      <c r="K181" s="1"/>
      <c r="L181" s="1"/>
      <c r="M181" s="1"/>
      <c r="N181" s="1"/>
      <c r="O181" s="1"/>
      <c r="P181" s="1"/>
      <c r="Q181" s="1"/>
      <c r="R181" s="1"/>
      <c r="S181" s="1"/>
      <c r="T181" s="1"/>
      <c r="U181" s="1"/>
      <c r="V181" s="1"/>
      <c r="W181" s="1"/>
      <c r="X181" s="71"/>
      <c r="Y181" s="1"/>
      <c r="Z181" s="1"/>
      <c r="AA181" s="1"/>
      <c r="AB181" s="1"/>
      <c r="AC181" s="1"/>
      <c r="AD181" s="1"/>
      <c r="AE181" s="1"/>
      <c r="AF181" s="1"/>
      <c r="AG181" s="1"/>
      <c r="AH181" s="1"/>
    </row>
    <row r="182" spans="1:34" ht="15.75" customHeight="1">
      <c r="A182" s="1"/>
      <c r="B182" s="1"/>
      <c r="C182" s="1"/>
      <c r="D182" s="1"/>
      <c r="E182" s="1"/>
      <c r="F182" s="1"/>
      <c r="G182" s="52"/>
      <c r="H182" s="1"/>
      <c r="I182" s="1"/>
      <c r="J182" s="1"/>
      <c r="K182" s="1"/>
      <c r="L182" s="1"/>
      <c r="M182" s="1"/>
      <c r="N182" s="1"/>
      <c r="O182" s="1"/>
      <c r="P182" s="1"/>
      <c r="Q182" s="1"/>
      <c r="R182" s="1"/>
      <c r="S182" s="1"/>
      <c r="T182" s="1"/>
      <c r="U182" s="1"/>
      <c r="V182" s="1"/>
      <c r="W182" s="1"/>
      <c r="X182" s="71"/>
      <c r="Y182" s="1"/>
      <c r="Z182" s="1"/>
      <c r="AA182" s="1"/>
      <c r="AB182" s="1"/>
      <c r="AC182" s="1"/>
      <c r="AD182" s="1"/>
      <c r="AE182" s="1"/>
      <c r="AF182" s="1"/>
      <c r="AG182" s="1"/>
      <c r="AH182" s="1"/>
    </row>
    <row r="183" spans="1:34" ht="15.75" customHeight="1">
      <c r="A183" s="1"/>
      <c r="B183" s="1"/>
      <c r="C183" s="1"/>
      <c r="D183" s="1"/>
      <c r="E183" s="1"/>
      <c r="F183" s="1"/>
      <c r="G183" s="52"/>
      <c r="H183" s="1"/>
      <c r="I183" s="1"/>
      <c r="J183" s="1"/>
      <c r="K183" s="1"/>
      <c r="L183" s="1"/>
      <c r="M183" s="1"/>
      <c r="N183" s="1"/>
      <c r="O183" s="1"/>
      <c r="P183" s="1"/>
      <c r="Q183" s="1"/>
      <c r="R183" s="1"/>
      <c r="S183" s="1"/>
      <c r="T183" s="1"/>
      <c r="U183" s="1"/>
      <c r="V183" s="1"/>
      <c r="W183" s="1"/>
      <c r="X183" s="71"/>
      <c r="Y183" s="1"/>
      <c r="Z183" s="1"/>
      <c r="AA183" s="1"/>
      <c r="AB183" s="1"/>
      <c r="AC183" s="1"/>
      <c r="AD183" s="1"/>
      <c r="AE183" s="1"/>
      <c r="AF183" s="1"/>
      <c r="AG183" s="1"/>
      <c r="AH183" s="1"/>
    </row>
    <row r="184" spans="1:34" ht="15.75" customHeight="1">
      <c r="A184" s="1"/>
      <c r="B184" s="1"/>
      <c r="C184" s="1"/>
      <c r="D184" s="1"/>
      <c r="E184" s="1"/>
      <c r="F184" s="1"/>
      <c r="G184" s="52"/>
      <c r="H184" s="1"/>
      <c r="I184" s="1"/>
      <c r="J184" s="1"/>
      <c r="K184" s="1"/>
      <c r="L184" s="1"/>
      <c r="M184" s="1"/>
      <c r="N184" s="1"/>
      <c r="O184" s="1"/>
      <c r="P184" s="1"/>
      <c r="Q184" s="1"/>
      <c r="R184" s="1"/>
      <c r="S184" s="1"/>
      <c r="T184" s="1"/>
      <c r="U184" s="1"/>
      <c r="V184" s="1"/>
      <c r="W184" s="1"/>
      <c r="X184" s="71"/>
      <c r="Y184" s="1"/>
      <c r="Z184" s="1"/>
      <c r="AA184" s="1"/>
      <c r="AB184" s="1"/>
      <c r="AC184" s="1"/>
      <c r="AD184" s="1"/>
      <c r="AE184" s="1"/>
      <c r="AF184" s="1"/>
      <c r="AG184" s="1"/>
      <c r="AH184" s="1"/>
    </row>
    <row r="185" spans="1:34" ht="15.75" customHeight="1">
      <c r="A185" s="1"/>
      <c r="B185" s="1"/>
      <c r="C185" s="1"/>
      <c r="D185" s="1"/>
      <c r="E185" s="1"/>
      <c r="F185" s="1"/>
      <c r="G185" s="52"/>
      <c r="H185" s="1"/>
      <c r="I185" s="1"/>
      <c r="J185" s="1"/>
      <c r="K185" s="1"/>
      <c r="L185" s="1"/>
      <c r="M185" s="1"/>
      <c r="N185" s="1"/>
      <c r="O185" s="1"/>
      <c r="P185" s="1"/>
      <c r="Q185" s="1"/>
      <c r="R185" s="1"/>
      <c r="S185" s="1"/>
      <c r="T185" s="1"/>
      <c r="U185" s="1"/>
      <c r="V185" s="1"/>
      <c r="W185" s="1"/>
      <c r="X185" s="71"/>
      <c r="Y185" s="1"/>
      <c r="Z185" s="1"/>
      <c r="AA185" s="1"/>
      <c r="AB185" s="1"/>
      <c r="AC185" s="1"/>
      <c r="AD185" s="1"/>
      <c r="AE185" s="1"/>
      <c r="AF185" s="1"/>
      <c r="AG185" s="1"/>
      <c r="AH185" s="1"/>
    </row>
    <row r="186" spans="1:34" ht="15.75" customHeight="1">
      <c r="A186" s="1"/>
      <c r="B186" s="1"/>
      <c r="C186" s="1"/>
      <c r="D186" s="1"/>
      <c r="E186" s="1"/>
      <c r="F186" s="1"/>
      <c r="G186" s="52"/>
      <c r="H186" s="1"/>
      <c r="I186" s="1"/>
      <c r="J186" s="1"/>
      <c r="K186" s="1"/>
      <c r="L186" s="1"/>
      <c r="M186" s="1"/>
      <c r="N186" s="1"/>
      <c r="O186" s="1"/>
      <c r="P186" s="1"/>
      <c r="Q186" s="1"/>
      <c r="R186" s="1"/>
      <c r="S186" s="1"/>
      <c r="T186" s="1"/>
      <c r="U186" s="1"/>
      <c r="V186" s="1"/>
      <c r="W186" s="1"/>
      <c r="X186" s="71"/>
      <c r="Y186" s="1"/>
      <c r="Z186" s="1"/>
      <c r="AA186" s="1"/>
      <c r="AB186" s="1"/>
      <c r="AC186" s="1"/>
      <c r="AD186" s="1"/>
      <c r="AE186" s="1"/>
      <c r="AF186" s="1"/>
      <c r="AG186" s="1"/>
      <c r="AH186" s="1"/>
    </row>
    <row r="187" spans="1:34" ht="15.75" customHeight="1">
      <c r="A187" s="1"/>
      <c r="B187" s="1"/>
      <c r="C187" s="1"/>
      <c r="D187" s="1"/>
      <c r="E187" s="1"/>
      <c r="F187" s="1"/>
      <c r="G187" s="52"/>
      <c r="H187" s="1"/>
      <c r="I187" s="1"/>
      <c r="J187" s="1"/>
      <c r="K187" s="1"/>
      <c r="L187" s="1"/>
      <c r="M187" s="1"/>
      <c r="N187" s="1"/>
      <c r="O187" s="1"/>
      <c r="P187" s="1"/>
      <c r="Q187" s="1"/>
      <c r="R187" s="1"/>
      <c r="S187" s="1"/>
      <c r="T187" s="1"/>
      <c r="U187" s="1"/>
      <c r="V187" s="1"/>
      <c r="W187" s="1"/>
      <c r="X187" s="71"/>
      <c r="Y187" s="1"/>
      <c r="Z187" s="1"/>
      <c r="AA187" s="1"/>
      <c r="AB187" s="1"/>
      <c r="AC187" s="1"/>
      <c r="AD187" s="1"/>
      <c r="AE187" s="1"/>
      <c r="AF187" s="1"/>
      <c r="AG187" s="1"/>
      <c r="AH187" s="1"/>
    </row>
    <row r="188" spans="1:34" ht="15.75" customHeight="1">
      <c r="A188" s="1"/>
      <c r="B188" s="1"/>
      <c r="C188" s="1"/>
      <c r="D188" s="1"/>
      <c r="E188" s="1"/>
      <c r="F188" s="1"/>
      <c r="G188" s="52"/>
      <c r="H188" s="1"/>
      <c r="I188" s="1"/>
      <c r="J188" s="1"/>
      <c r="K188" s="1"/>
      <c r="L188" s="1"/>
      <c r="M188" s="1"/>
      <c r="N188" s="1"/>
      <c r="O188" s="1"/>
      <c r="P188" s="1"/>
      <c r="Q188" s="1"/>
      <c r="R188" s="1"/>
      <c r="S188" s="1"/>
      <c r="T188" s="1"/>
      <c r="U188" s="1"/>
      <c r="V188" s="1"/>
      <c r="W188" s="1"/>
      <c r="X188" s="71"/>
      <c r="Y188" s="1"/>
      <c r="Z188" s="1"/>
      <c r="AA188" s="1"/>
      <c r="AB188" s="1"/>
      <c r="AC188" s="1"/>
      <c r="AD188" s="1"/>
      <c r="AE188" s="1"/>
      <c r="AF188" s="1"/>
      <c r="AG188" s="1"/>
      <c r="AH188" s="1"/>
    </row>
    <row r="189" spans="1:34" ht="15.75" customHeight="1">
      <c r="A189" s="1"/>
      <c r="B189" s="1"/>
      <c r="C189" s="1"/>
      <c r="D189" s="1"/>
      <c r="E189" s="1"/>
      <c r="F189" s="1"/>
      <c r="G189" s="52"/>
      <c r="H189" s="1"/>
      <c r="I189" s="1"/>
      <c r="J189" s="1"/>
      <c r="K189" s="1"/>
      <c r="L189" s="1"/>
      <c r="M189" s="1"/>
      <c r="N189" s="1"/>
      <c r="O189" s="1"/>
      <c r="P189" s="1"/>
      <c r="Q189" s="1"/>
      <c r="R189" s="1"/>
      <c r="S189" s="1"/>
      <c r="T189" s="1"/>
      <c r="U189" s="1"/>
      <c r="V189" s="1"/>
      <c r="W189" s="1"/>
      <c r="X189" s="71"/>
      <c r="Y189" s="1"/>
      <c r="Z189" s="1"/>
      <c r="AA189" s="1"/>
      <c r="AB189" s="1"/>
      <c r="AC189" s="1"/>
      <c r="AD189" s="1"/>
      <c r="AE189" s="1"/>
      <c r="AF189" s="1"/>
      <c r="AG189" s="1"/>
      <c r="AH189" s="1"/>
    </row>
    <row r="190" spans="1:34" ht="15.75" customHeight="1">
      <c r="A190" s="1"/>
      <c r="B190" s="1"/>
      <c r="C190" s="1"/>
      <c r="D190" s="1"/>
      <c r="E190" s="1"/>
      <c r="F190" s="1"/>
      <c r="G190" s="52"/>
      <c r="H190" s="1"/>
      <c r="I190" s="1"/>
      <c r="J190" s="1"/>
      <c r="K190" s="1"/>
      <c r="L190" s="1"/>
      <c r="M190" s="1"/>
      <c r="N190" s="1"/>
      <c r="O190" s="1"/>
      <c r="P190" s="1"/>
      <c r="Q190" s="1"/>
      <c r="R190" s="1"/>
      <c r="S190" s="1"/>
      <c r="T190" s="1"/>
      <c r="U190" s="1"/>
      <c r="V190" s="1"/>
      <c r="W190" s="1"/>
      <c r="X190" s="71"/>
      <c r="Y190" s="1"/>
      <c r="Z190" s="1"/>
      <c r="AA190" s="1"/>
      <c r="AB190" s="1"/>
      <c r="AC190" s="1"/>
      <c r="AD190" s="1"/>
      <c r="AE190" s="1"/>
      <c r="AF190" s="1"/>
      <c r="AG190" s="1"/>
      <c r="AH190" s="1"/>
    </row>
    <row r="191" spans="1:34" ht="15.75" customHeight="1">
      <c r="A191" s="1"/>
      <c r="B191" s="1"/>
      <c r="C191" s="1"/>
      <c r="D191" s="1"/>
      <c r="E191" s="1"/>
      <c r="F191" s="1"/>
      <c r="G191" s="52"/>
      <c r="H191" s="1"/>
      <c r="I191" s="1"/>
      <c r="J191" s="1"/>
      <c r="K191" s="1"/>
      <c r="L191" s="1"/>
      <c r="M191" s="1"/>
      <c r="N191" s="1"/>
      <c r="O191" s="1"/>
      <c r="P191" s="1"/>
      <c r="Q191" s="1"/>
      <c r="R191" s="1"/>
      <c r="S191" s="1"/>
      <c r="T191" s="1"/>
      <c r="U191" s="1"/>
      <c r="V191" s="1"/>
      <c r="W191" s="1"/>
      <c r="X191" s="71"/>
      <c r="Y191" s="1"/>
      <c r="Z191" s="1"/>
      <c r="AA191" s="1"/>
      <c r="AB191" s="1"/>
      <c r="AC191" s="1"/>
      <c r="AD191" s="1"/>
      <c r="AE191" s="1"/>
      <c r="AF191" s="1"/>
      <c r="AG191" s="1"/>
      <c r="AH191" s="1"/>
    </row>
    <row r="192" spans="1:34" ht="15.75" customHeight="1">
      <c r="A192" s="1"/>
      <c r="B192" s="1"/>
      <c r="C192" s="1"/>
      <c r="D192" s="1"/>
      <c r="E192" s="1"/>
      <c r="F192" s="1"/>
      <c r="G192" s="52"/>
      <c r="H192" s="1"/>
      <c r="I192" s="1"/>
      <c r="J192" s="1"/>
      <c r="K192" s="1"/>
      <c r="L192" s="1"/>
      <c r="M192" s="1"/>
      <c r="N192" s="1"/>
      <c r="O192" s="1"/>
      <c r="P192" s="1"/>
      <c r="Q192" s="1"/>
      <c r="R192" s="1"/>
      <c r="S192" s="1"/>
      <c r="T192" s="1"/>
      <c r="U192" s="1"/>
      <c r="V192" s="1"/>
      <c r="W192" s="1"/>
      <c r="X192" s="71"/>
      <c r="Y192" s="1"/>
      <c r="Z192" s="1"/>
      <c r="AA192" s="1"/>
      <c r="AB192" s="1"/>
      <c r="AC192" s="1"/>
      <c r="AD192" s="1"/>
      <c r="AE192" s="1"/>
      <c r="AF192" s="1"/>
      <c r="AG192" s="1"/>
      <c r="AH192" s="1"/>
    </row>
    <row r="193" spans="1:34" ht="15.75" customHeight="1">
      <c r="A193" s="1"/>
      <c r="B193" s="1"/>
      <c r="C193" s="1"/>
      <c r="D193" s="1"/>
      <c r="E193" s="1"/>
      <c r="F193" s="1"/>
      <c r="G193" s="52"/>
      <c r="H193" s="1"/>
      <c r="I193" s="1"/>
      <c r="J193" s="1"/>
      <c r="K193" s="1"/>
      <c r="L193" s="1"/>
      <c r="M193" s="1"/>
      <c r="N193" s="1"/>
      <c r="O193" s="1"/>
      <c r="P193" s="1"/>
      <c r="Q193" s="1"/>
      <c r="R193" s="1"/>
      <c r="S193" s="1"/>
      <c r="T193" s="1"/>
      <c r="U193" s="1"/>
      <c r="V193" s="1"/>
      <c r="W193" s="1"/>
      <c r="X193" s="71"/>
      <c r="Y193" s="1"/>
      <c r="Z193" s="1"/>
      <c r="AA193" s="1"/>
      <c r="AB193" s="1"/>
      <c r="AC193" s="1"/>
      <c r="AD193" s="1"/>
      <c r="AE193" s="1"/>
      <c r="AF193" s="1"/>
      <c r="AG193" s="1"/>
      <c r="AH193" s="1"/>
    </row>
    <row r="194" spans="1:34" ht="15.75" customHeight="1">
      <c r="A194" s="1"/>
      <c r="B194" s="1"/>
      <c r="C194" s="1"/>
      <c r="D194" s="1"/>
      <c r="E194" s="1"/>
      <c r="F194" s="1"/>
      <c r="G194" s="52"/>
      <c r="H194" s="1"/>
      <c r="I194" s="1"/>
      <c r="J194" s="1"/>
      <c r="K194" s="1"/>
      <c r="L194" s="1"/>
      <c r="M194" s="1"/>
      <c r="N194" s="1"/>
      <c r="O194" s="1"/>
      <c r="P194" s="1"/>
      <c r="Q194" s="1"/>
      <c r="R194" s="1"/>
      <c r="S194" s="1"/>
      <c r="T194" s="1"/>
      <c r="U194" s="1"/>
      <c r="V194" s="1"/>
      <c r="W194" s="1"/>
      <c r="X194" s="71"/>
      <c r="Y194" s="1"/>
      <c r="Z194" s="1"/>
      <c r="AA194" s="1"/>
      <c r="AB194" s="1"/>
      <c r="AC194" s="1"/>
      <c r="AD194" s="1"/>
      <c r="AE194" s="1"/>
      <c r="AF194" s="1"/>
      <c r="AG194" s="1"/>
      <c r="AH194" s="1"/>
    </row>
    <row r="195" spans="1:34" ht="15.75" customHeight="1">
      <c r="A195" s="1"/>
      <c r="B195" s="1"/>
      <c r="C195" s="1"/>
      <c r="D195" s="1"/>
      <c r="E195" s="1"/>
      <c r="F195" s="1"/>
      <c r="G195" s="52"/>
      <c r="H195" s="1"/>
      <c r="I195" s="1"/>
      <c r="J195" s="1"/>
      <c r="K195" s="1"/>
      <c r="L195" s="1"/>
      <c r="M195" s="1"/>
      <c r="N195" s="1"/>
      <c r="O195" s="1"/>
      <c r="P195" s="1"/>
      <c r="Q195" s="1"/>
      <c r="R195" s="1"/>
      <c r="S195" s="1"/>
      <c r="T195" s="1"/>
      <c r="U195" s="1"/>
      <c r="V195" s="1"/>
      <c r="W195" s="1"/>
      <c r="X195" s="71"/>
      <c r="Y195" s="1"/>
      <c r="Z195" s="1"/>
      <c r="AA195" s="1"/>
      <c r="AB195" s="1"/>
      <c r="AC195" s="1"/>
      <c r="AD195" s="1"/>
      <c r="AE195" s="1"/>
      <c r="AF195" s="1"/>
      <c r="AG195" s="1"/>
      <c r="AH195" s="1"/>
    </row>
    <row r="196" spans="1:34" ht="15.75" customHeight="1">
      <c r="A196" s="1"/>
      <c r="B196" s="1"/>
      <c r="C196" s="1"/>
      <c r="D196" s="1"/>
      <c r="E196" s="1"/>
      <c r="F196" s="1"/>
      <c r="G196" s="52"/>
      <c r="H196" s="1"/>
      <c r="I196" s="1"/>
      <c r="J196" s="1"/>
      <c r="K196" s="1"/>
      <c r="L196" s="1"/>
      <c r="M196" s="1"/>
      <c r="N196" s="1"/>
      <c r="O196" s="1"/>
      <c r="P196" s="1"/>
      <c r="Q196" s="1"/>
      <c r="R196" s="1"/>
      <c r="S196" s="1"/>
      <c r="T196" s="1"/>
      <c r="U196" s="1"/>
      <c r="V196" s="1"/>
      <c r="W196" s="1"/>
      <c r="X196" s="71"/>
      <c r="Y196" s="1"/>
      <c r="Z196" s="1"/>
      <c r="AA196" s="1"/>
      <c r="AB196" s="1"/>
      <c r="AC196" s="1"/>
      <c r="AD196" s="1"/>
      <c r="AE196" s="1"/>
      <c r="AF196" s="1"/>
      <c r="AG196" s="1"/>
      <c r="AH196" s="1"/>
    </row>
    <row r="197" spans="1:34" ht="15.75" customHeight="1">
      <c r="A197" s="1"/>
      <c r="B197" s="1"/>
      <c r="C197" s="1"/>
      <c r="D197" s="1"/>
      <c r="E197" s="1"/>
      <c r="F197" s="1"/>
      <c r="G197" s="52"/>
      <c r="H197" s="1"/>
      <c r="I197" s="1"/>
      <c r="J197" s="1"/>
      <c r="K197" s="1"/>
      <c r="L197" s="1"/>
      <c r="M197" s="1"/>
      <c r="N197" s="1"/>
      <c r="O197" s="1"/>
      <c r="P197" s="1"/>
      <c r="Q197" s="1"/>
      <c r="R197" s="1"/>
      <c r="S197" s="1"/>
      <c r="T197" s="1"/>
      <c r="U197" s="1"/>
      <c r="V197" s="1"/>
      <c r="W197" s="1"/>
      <c r="X197" s="71"/>
      <c r="Y197" s="1"/>
      <c r="Z197" s="1"/>
      <c r="AA197" s="1"/>
      <c r="AB197" s="1"/>
      <c r="AC197" s="1"/>
      <c r="AD197" s="1"/>
      <c r="AE197" s="1"/>
      <c r="AF197" s="1"/>
      <c r="AG197" s="1"/>
      <c r="AH197" s="1"/>
    </row>
    <row r="198" spans="1:34" ht="15.75" customHeight="1">
      <c r="A198" s="1"/>
      <c r="B198" s="1"/>
      <c r="C198" s="1"/>
      <c r="D198" s="1"/>
      <c r="E198" s="1"/>
      <c r="F198" s="1"/>
      <c r="G198" s="52"/>
      <c r="H198" s="1"/>
      <c r="I198" s="1"/>
      <c r="J198" s="1"/>
      <c r="K198" s="1"/>
      <c r="L198" s="1"/>
      <c r="M198" s="1"/>
      <c r="N198" s="1"/>
      <c r="O198" s="1"/>
      <c r="P198" s="1"/>
      <c r="Q198" s="1"/>
      <c r="R198" s="1"/>
      <c r="S198" s="1"/>
      <c r="T198" s="1"/>
      <c r="U198" s="1"/>
      <c r="V198" s="1"/>
      <c r="W198" s="1"/>
      <c r="X198" s="71"/>
      <c r="Y198" s="1"/>
      <c r="Z198" s="1"/>
      <c r="AA198" s="1"/>
      <c r="AB198" s="1"/>
      <c r="AC198" s="1"/>
      <c r="AD198" s="1"/>
      <c r="AE198" s="1"/>
      <c r="AF198" s="1"/>
      <c r="AG198" s="1"/>
      <c r="AH198" s="1"/>
    </row>
    <row r="199" spans="1:34" ht="15.75" customHeight="1">
      <c r="A199" s="1"/>
      <c r="B199" s="1"/>
      <c r="C199" s="1"/>
      <c r="D199" s="1"/>
      <c r="E199" s="1"/>
      <c r="F199" s="1"/>
      <c r="G199" s="52"/>
      <c r="H199" s="1"/>
      <c r="I199" s="1"/>
      <c r="J199" s="1"/>
      <c r="K199" s="1"/>
      <c r="L199" s="1"/>
      <c r="M199" s="1"/>
      <c r="N199" s="1"/>
      <c r="O199" s="1"/>
      <c r="P199" s="1"/>
      <c r="Q199" s="1"/>
      <c r="R199" s="1"/>
      <c r="S199" s="1"/>
      <c r="T199" s="1"/>
      <c r="U199" s="1"/>
      <c r="V199" s="1"/>
      <c r="W199" s="1"/>
      <c r="X199" s="71"/>
      <c r="Y199" s="1"/>
      <c r="Z199" s="1"/>
      <c r="AA199" s="1"/>
      <c r="AB199" s="1"/>
      <c r="AC199" s="1"/>
      <c r="AD199" s="1"/>
      <c r="AE199" s="1"/>
      <c r="AF199" s="1"/>
      <c r="AG199" s="1"/>
      <c r="AH199" s="1"/>
    </row>
    <row r="200" spans="1:34" ht="15.75" customHeight="1">
      <c r="A200" s="1"/>
      <c r="B200" s="1"/>
      <c r="C200" s="1"/>
      <c r="D200" s="1"/>
      <c r="E200" s="1"/>
      <c r="F200" s="1"/>
      <c r="G200" s="52"/>
      <c r="H200" s="1"/>
      <c r="I200" s="1"/>
      <c r="J200" s="1"/>
      <c r="K200" s="1"/>
      <c r="L200" s="1"/>
      <c r="M200" s="1"/>
      <c r="N200" s="1"/>
      <c r="O200" s="1"/>
      <c r="P200" s="1"/>
      <c r="Q200" s="1"/>
      <c r="R200" s="1"/>
      <c r="S200" s="1"/>
      <c r="T200" s="1"/>
      <c r="U200" s="1"/>
      <c r="V200" s="1"/>
      <c r="W200" s="1"/>
      <c r="X200" s="71"/>
      <c r="Y200" s="1"/>
      <c r="Z200" s="1"/>
      <c r="AA200" s="1"/>
      <c r="AB200" s="1"/>
      <c r="AC200" s="1"/>
      <c r="AD200" s="1"/>
      <c r="AE200" s="1"/>
      <c r="AF200" s="1"/>
      <c r="AG200" s="1"/>
      <c r="AH200" s="1"/>
    </row>
    <row r="201" spans="1:34" ht="15.75" customHeight="1">
      <c r="A201" s="1"/>
      <c r="B201" s="1"/>
      <c r="C201" s="1"/>
      <c r="D201" s="1"/>
      <c r="E201" s="1"/>
      <c r="F201" s="1"/>
      <c r="G201" s="52"/>
      <c r="H201" s="1"/>
      <c r="I201" s="1"/>
      <c r="J201" s="1"/>
      <c r="K201" s="1"/>
      <c r="L201" s="1"/>
      <c r="M201" s="1"/>
      <c r="N201" s="1"/>
      <c r="O201" s="1"/>
      <c r="P201" s="1"/>
      <c r="Q201" s="1"/>
      <c r="R201" s="1"/>
      <c r="S201" s="1"/>
      <c r="T201" s="1"/>
      <c r="U201" s="1"/>
      <c r="V201" s="1"/>
      <c r="W201" s="1"/>
      <c r="X201" s="71"/>
      <c r="Y201" s="1"/>
      <c r="Z201" s="1"/>
      <c r="AA201" s="1"/>
      <c r="AB201" s="1"/>
      <c r="AC201" s="1"/>
      <c r="AD201" s="1"/>
      <c r="AE201" s="1"/>
      <c r="AF201" s="1"/>
      <c r="AG201" s="1"/>
      <c r="AH201" s="1"/>
    </row>
    <row r="202" spans="1:34" ht="15.75" customHeight="1">
      <c r="A202" s="1"/>
      <c r="B202" s="1"/>
      <c r="C202" s="1"/>
      <c r="D202" s="1"/>
      <c r="E202" s="1"/>
      <c r="F202" s="1"/>
      <c r="G202" s="52"/>
      <c r="H202" s="1"/>
      <c r="I202" s="1"/>
      <c r="J202" s="1"/>
      <c r="K202" s="1"/>
      <c r="L202" s="1"/>
      <c r="M202" s="1"/>
      <c r="N202" s="1"/>
      <c r="O202" s="1"/>
      <c r="P202" s="1"/>
      <c r="Q202" s="1"/>
      <c r="R202" s="1"/>
      <c r="S202" s="1"/>
      <c r="T202" s="1"/>
      <c r="U202" s="1"/>
      <c r="V202" s="1"/>
      <c r="W202" s="1"/>
      <c r="X202" s="71"/>
      <c r="Y202" s="1"/>
      <c r="Z202" s="1"/>
      <c r="AA202" s="1"/>
      <c r="AB202" s="1"/>
      <c r="AC202" s="1"/>
      <c r="AD202" s="1"/>
      <c r="AE202" s="1"/>
      <c r="AF202" s="1"/>
      <c r="AG202" s="1"/>
      <c r="AH202" s="1"/>
    </row>
    <row r="203" spans="1:34" ht="15.75" customHeight="1">
      <c r="A203" s="1"/>
      <c r="B203" s="1"/>
      <c r="C203" s="1"/>
      <c r="D203" s="1"/>
      <c r="E203" s="1"/>
      <c r="F203" s="1"/>
      <c r="G203" s="52"/>
      <c r="H203" s="1"/>
      <c r="I203" s="1"/>
      <c r="J203" s="1"/>
      <c r="K203" s="1"/>
      <c r="L203" s="1"/>
      <c r="M203" s="1"/>
      <c r="N203" s="1"/>
      <c r="O203" s="1"/>
      <c r="P203" s="1"/>
      <c r="Q203" s="1"/>
      <c r="R203" s="1"/>
      <c r="S203" s="1"/>
      <c r="T203" s="1"/>
      <c r="U203" s="1"/>
      <c r="V203" s="1"/>
      <c r="W203" s="1"/>
      <c r="X203" s="71"/>
      <c r="Y203" s="1"/>
      <c r="Z203" s="1"/>
      <c r="AA203" s="1"/>
      <c r="AB203" s="1"/>
      <c r="AC203" s="1"/>
      <c r="AD203" s="1"/>
      <c r="AE203" s="1"/>
      <c r="AF203" s="1"/>
      <c r="AG203" s="1"/>
      <c r="AH203" s="1"/>
    </row>
    <row r="204" spans="1:34" ht="15.75" customHeight="1">
      <c r="A204" s="1"/>
      <c r="B204" s="1"/>
      <c r="C204" s="1"/>
      <c r="D204" s="1"/>
      <c r="E204" s="1"/>
      <c r="F204" s="1"/>
      <c r="G204" s="52"/>
      <c r="H204" s="1"/>
      <c r="I204" s="1"/>
      <c r="J204" s="1"/>
      <c r="K204" s="1"/>
      <c r="L204" s="1"/>
      <c r="M204" s="1"/>
      <c r="N204" s="1"/>
      <c r="O204" s="1"/>
      <c r="P204" s="1"/>
      <c r="Q204" s="1"/>
      <c r="R204" s="1"/>
      <c r="S204" s="1"/>
      <c r="T204" s="1"/>
      <c r="U204" s="1"/>
      <c r="V204" s="1"/>
      <c r="W204" s="1"/>
      <c r="X204" s="71"/>
      <c r="Y204" s="1"/>
      <c r="Z204" s="1"/>
      <c r="AA204" s="1"/>
      <c r="AB204" s="1"/>
      <c r="AC204" s="1"/>
      <c r="AD204" s="1"/>
      <c r="AE204" s="1"/>
      <c r="AF204" s="1"/>
      <c r="AG204" s="1"/>
      <c r="AH204" s="1"/>
    </row>
    <row r="205" spans="1:34" ht="15.75" customHeight="1">
      <c r="A205" s="1"/>
      <c r="B205" s="1"/>
      <c r="C205" s="1"/>
      <c r="D205" s="1"/>
      <c r="E205" s="1"/>
      <c r="F205" s="1"/>
      <c r="G205" s="52"/>
      <c r="H205" s="1"/>
      <c r="I205" s="1"/>
      <c r="J205" s="1"/>
      <c r="K205" s="1"/>
      <c r="L205" s="1"/>
      <c r="M205" s="1"/>
      <c r="N205" s="1"/>
      <c r="O205" s="1"/>
      <c r="P205" s="1"/>
      <c r="Q205" s="1"/>
      <c r="R205" s="1"/>
      <c r="S205" s="1"/>
      <c r="T205" s="1"/>
      <c r="U205" s="1"/>
      <c r="V205" s="1"/>
      <c r="W205" s="1"/>
      <c r="X205" s="71"/>
      <c r="Y205" s="1"/>
      <c r="Z205" s="1"/>
      <c r="AA205" s="1"/>
      <c r="AB205" s="1"/>
      <c r="AC205" s="1"/>
      <c r="AD205" s="1"/>
      <c r="AE205" s="1"/>
      <c r="AF205" s="1"/>
      <c r="AG205" s="1"/>
      <c r="AH205" s="1"/>
    </row>
    <row r="206" spans="1:34" ht="15.75" customHeight="1">
      <c r="A206" s="1"/>
      <c r="B206" s="1"/>
      <c r="C206" s="1"/>
      <c r="D206" s="1"/>
      <c r="E206" s="1"/>
      <c r="F206" s="1"/>
      <c r="G206" s="52"/>
      <c r="H206" s="1"/>
      <c r="I206" s="1"/>
      <c r="J206" s="1"/>
      <c r="K206" s="1"/>
      <c r="L206" s="1"/>
      <c r="M206" s="1"/>
      <c r="N206" s="1"/>
      <c r="O206" s="1"/>
      <c r="P206" s="1"/>
      <c r="Q206" s="1"/>
      <c r="R206" s="1"/>
      <c r="S206" s="1"/>
      <c r="T206" s="1"/>
      <c r="U206" s="1"/>
      <c r="V206" s="1"/>
      <c r="W206" s="1"/>
      <c r="X206" s="71"/>
      <c r="Y206" s="1"/>
      <c r="Z206" s="1"/>
      <c r="AA206" s="1"/>
      <c r="AB206" s="1"/>
      <c r="AC206" s="1"/>
      <c r="AD206" s="1"/>
      <c r="AE206" s="1"/>
      <c r="AF206" s="1"/>
      <c r="AG206" s="1"/>
      <c r="AH206" s="1"/>
    </row>
    <row r="207" spans="1:34" ht="15.75" customHeight="1">
      <c r="A207" s="1"/>
      <c r="B207" s="1"/>
      <c r="C207" s="1"/>
      <c r="D207" s="1"/>
      <c r="E207" s="1"/>
      <c r="F207" s="1"/>
      <c r="G207" s="52"/>
      <c r="H207" s="1"/>
      <c r="I207" s="1"/>
      <c r="J207" s="1"/>
      <c r="K207" s="1"/>
      <c r="L207" s="1"/>
      <c r="M207" s="1"/>
      <c r="N207" s="1"/>
      <c r="O207" s="1"/>
      <c r="P207" s="1"/>
      <c r="Q207" s="1"/>
      <c r="R207" s="1"/>
      <c r="S207" s="1"/>
      <c r="T207" s="1"/>
      <c r="U207" s="1"/>
      <c r="V207" s="1"/>
      <c r="W207" s="1"/>
      <c r="X207" s="71"/>
      <c r="Y207" s="1"/>
      <c r="Z207" s="1"/>
      <c r="AA207" s="1"/>
      <c r="AB207" s="1"/>
      <c r="AC207" s="1"/>
      <c r="AD207" s="1"/>
      <c r="AE207" s="1"/>
      <c r="AF207" s="1"/>
      <c r="AG207" s="1"/>
      <c r="AH207" s="1"/>
    </row>
    <row r="208" spans="1:34" ht="15.75" customHeight="1">
      <c r="A208" s="1"/>
      <c r="B208" s="1"/>
      <c r="C208" s="1"/>
      <c r="D208" s="1"/>
      <c r="E208" s="1"/>
      <c r="F208" s="1"/>
      <c r="G208" s="52"/>
      <c r="H208" s="1"/>
      <c r="I208" s="1"/>
      <c r="J208" s="1"/>
      <c r="K208" s="1"/>
      <c r="L208" s="1"/>
      <c r="M208" s="1"/>
      <c r="N208" s="1"/>
      <c r="O208" s="1"/>
      <c r="P208" s="1"/>
      <c r="Q208" s="1"/>
      <c r="R208" s="1"/>
      <c r="S208" s="1"/>
      <c r="T208" s="1"/>
      <c r="U208" s="1"/>
      <c r="V208" s="1"/>
      <c r="W208" s="1"/>
      <c r="X208" s="71"/>
      <c r="Y208" s="1"/>
      <c r="Z208" s="1"/>
      <c r="AA208" s="1"/>
      <c r="AB208" s="1"/>
      <c r="AC208" s="1"/>
      <c r="AD208" s="1"/>
      <c r="AE208" s="1"/>
      <c r="AF208" s="1"/>
      <c r="AG208" s="1"/>
      <c r="AH208" s="1"/>
    </row>
    <row r="209" spans="1:34" ht="15.75" customHeight="1">
      <c r="A209" s="1"/>
      <c r="B209" s="1"/>
      <c r="C209" s="1"/>
      <c r="D209" s="1"/>
      <c r="E209" s="1"/>
      <c r="F209" s="1"/>
      <c r="G209" s="52"/>
      <c r="H209" s="1"/>
      <c r="I209" s="1"/>
      <c r="J209" s="1"/>
      <c r="K209" s="1"/>
      <c r="L209" s="1"/>
      <c r="M209" s="1"/>
      <c r="N209" s="1"/>
      <c r="O209" s="1"/>
      <c r="P209" s="1"/>
      <c r="Q209" s="1"/>
      <c r="R209" s="1"/>
      <c r="S209" s="1"/>
      <c r="T209" s="1"/>
      <c r="U209" s="1"/>
      <c r="V209" s="1"/>
      <c r="W209" s="1"/>
      <c r="X209" s="71"/>
      <c r="Y209" s="1"/>
      <c r="Z209" s="1"/>
      <c r="AA209" s="1"/>
      <c r="AB209" s="1"/>
      <c r="AC209" s="1"/>
      <c r="AD209" s="1"/>
      <c r="AE209" s="1"/>
      <c r="AF209" s="1"/>
      <c r="AG209" s="1"/>
      <c r="AH209" s="1"/>
    </row>
    <row r="210" spans="1:34" ht="15.75" customHeight="1">
      <c r="A210" s="1"/>
      <c r="B210" s="1"/>
      <c r="C210" s="1"/>
      <c r="D210" s="1"/>
      <c r="E210" s="1"/>
      <c r="F210" s="1"/>
      <c r="G210" s="52"/>
      <c r="H210" s="1"/>
      <c r="I210" s="1"/>
      <c r="J210" s="1"/>
      <c r="K210" s="1"/>
      <c r="L210" s="1"/>
      <c r="M210" s="1"/>
      <c r="N210" s="1"/>
      <c r="O210" s="1"/>
      <c r="P210" s="1"/>
      <c r="Q210" s="1"/>
      <c r="R210" s="1"/>
      <c r="S210" s="1"/>
      <c r="T210" s="1"/>
      <c r="U210" s="1"/>
      <c r="V210" s="1"/>
      <c r="W210" s="1"/>
      <c r="X210" s="71"/>
      <c r="Y210" s="1"/>
      <c r="Z210" s="1"/>
      <c r="AA210" s="1"/>
      <c r="AB210" s="1"/>
      <c r="AC210" s="1"/>
      <c r="AD210" s="1"/>
      <c r="AE210" s="1"/>
      <c r="AF210" s="1"/>
      <c r="AG210" s="1"/>
      <c r="AH210" s="1"/>
    </row>
    <row r="211" spans="1:34" ht="15.75" customHeight="1">
      <c r="A211" s="1"/>
      <c r="B211" s="1"/>
      <c r="C211" s="1"/>
      <c r="D211" s="1"/>
      <c r="E211" s="1"/>
      <c r="F211" s="1"/>
      <c r="G211" s="52"/>
      <c r="H211" s="1"/>
      <c r="I211" s="1"/>
      <c r="J211" s="1"/>
      <c r="K211" s="1"/>
      <c r="L211" s="1"/>
      <c r="M211" s="1"/>
      <c r="N211" s="1"/>
      <c r="O211" s="1"/>
      <c r="P211" s="1"/>
      <c r="Q211" s="1"/>
      <c r="R211" s="1"/>
      <c r="S211" s="1"/>
      <c r="T211" s="1"/>
      <c r="U211" s="1"/>
      <c r="V211" s="1"/>
      <c r="W211" s="1"/>
      <c r="X211" s="71"/>
      <c r="Y211" s="1"/>
      <c r="Z211" s="1"/>
      <c r="AA211" s="1"/>
      <c r="AB211" s="1"/>
      <c r="AC211" s="1"/>
      <c r="AD211" s="1"/>
      <c r="AE211" s="1"/>
      <c r="AF211" s="1"/>
      <c r="AG211" s="1"/>
      <c r="AH211" s="1"/>
    </row>
    <row r="212" spans="1:34" ht="15.75" customHeight="1">
      <c r="A212" s="1"/>
      <c r="B212" s="1"/>
      <c r="C212" s="1"/>
      <c r="D212" s="1"/>
      <c r="E212" s="1"/>
      <c r="F212" s="1"/>
      <c r="G212" s="52"/>
      <c r="H212" s="1"/>
      <c r="I212" s="1"/>
      <c r="J212" s="1"/>
      <c r="K212" s="1"/>
      <c r="L212" s="1"/>
      <c r="M212" s="1"/>
      <c r="N212" s="1"/>
      <c r="O212" s="1"/>
      <c r="P212" s="1"/>
      <c r="Q212" s="1"/>
      <c r="R212" s="1"/>
      <c r="S212" s="1"/>
      <c r="T212" s="1"/>
      <c r="U212" s="1"/>
      <c r="V212" s="1"/>
      <c r="W212" s="1"/>
      <c r="X212" s="71"/>
      <c r="Y212" s="1"/>
      <c r="Z212" s="1"/>
      <c r="AA212" s="1"/>
      <c r="AB212" s="1"/>
      <c r="AC212" s="1"/>
      <c r="AD212" s="1"/>
      <c r="AE212" s="1"/>
      <c r="AF212" s="1"/>
      <c r="AG212" s="1"/>
      <c r="AH212" s="1"/>
    </row>
    <row r="213" spans="1:34" ht="15.75" customHeight="1">
      <c r="A213" s="1"/>
      <c r="B213" s="1"/>
      <c r="C213" s="1"/>
      <c r="D213" s="1"/>
      <c r="E213" s="1"/>
      <c r="F213" s="1"/>
      <c r="G213" s="52"/>
      <c r="H213" s="1"/>
      <c r="I213" s="1"/>
      <c r="J213" s="1"/>
      <c r="K213" s="1"/>
      <c r="L213" s="1"/>
      <c r="M213" s="1"/>
      <c r="N213" s="1"/>
      <c r="O213" s="1"/>
      <c r="P213" s="1"/>
      <c r="Q213" s="1"/>
      <c r="R213" s="1"/>
      <c r="S213" s="1"/>
      <c r="T213" s="1"/>
      <c r="U213" s="1"/>
      <c r="V213" s="1"/>
      <c r="W213" s="1"/>
      <c r="X213" s="71"/>
      <c r="Y213" s="1"/>
      <c r="Z213" s="1"/>
      <c r="AA213" s="1"/>
      <c r="AB213" s="1"/>
      <c r="AC213" s="1"/>
      <c r="AD213" s="1"/>
      <c r="AE213" s="1"/>
      <c r="AF213" s="1"/>
      <c r="AG213" s="1"/>
      <c r="AH213" s="1"/>
    </row>
    <row r="214" spans="1:34" ht="15.75" customHeight="1">
      <c r="A214" s="1"/>
      <c r="B214" s="1"/>
      <c r="C214" s="1"/>
      <c r="D214" s="1"/>
      <c r="E214" s="1"/>
      <c r="F214" s="1"/>
      <c r="G214" s="52"/>
      <c r="H214" s="1"/>
      <c r="I214" s="1"/>
      <c r="J214" s="1"/>
      <c r="K214" s="1"/>
      <c r="L214" s="1"/>
      <c r="M214" s="1"/>
      <c r="N214" s="1"/>
      <c r="O214" s="1"/>
      <c r="P214" s="1"/>
      <c r="Q214" s="1"/>
      <c r="R214" s="1"/>
      <c r="S214" s="1"/>
      <c r="T214" s="1"/>
      <c r="U214" s="1"/>
      <c r="V214" s="1"/>
      <c r="W214" s="1"/>
      <c r="X214" s="71"/>
      <c r="Y214" s="1"/>
      <c r="Z214" s="1"/>
      <c r="AA214" s="1"/>
      <c r="AB214" s="1"/>
      <c r="AC214" s="1"/>
      <c r="AD214" s="1"/>
      <c r="AE214" s="1"/>
      <c r="AF214" s="1"/>
      <c r="AG214" s="1"/>
      <c r="AH214" s="1"/>
    </row>
    <row r="215" spans="1:34" ht="15.75" customHeight="1">
      <c r="A215" s="1"/>
      <c r="B215" s="1"/>
      <c r="C215" s="1"/>
      <c r="D215" s="1"/>
      <c r="E215" s="1"/>
      <c r="F215" s="1"/>
      <c r="G215" s="52"/>
      <c r="H215" s="1"/>
      <c r="I215" s="1"/>
      <c r="J215" s="1"/>
      <c r="K215" s="1"/>
      <c r="L215" s="1"/>
      <c r="M215" s="1"/>
      <c r="N215" s="1"/>
      <c r="O215" s="1"/>
      <c r="P215" s="1"/>
      <c r="Q215" s="1"/>
      <c r="R215" s="1"/>
      <c r="S215" s="1"/>
      <c r="T215" s="1"/>
      <c r="U215" s="1"/>
      <c r="V215" s="1"/>
      <c r="W215" s="1"/>
      <c r="X215" s="71"/>
      <c r="Y215" s="1"/>
      <c r="Z215" s="1"/>
      <c r="AA215" s="1"/>
      <c r="AB215" s="1"/>
      <c r="AC215" s="1"/>
      <c r="AD215" s="1"/>
      <c r="AE215" s="1"/>
      <c r="AF215" s="1"/>
      <c r="AG215" s="1"/>
      <c r="AH215" s="1"/>
    </row>
    <row r="216" spans="1:34" ht="15.75" customHeight="1">
      <c r="A216" s="1"/>
      <c r="B216" s="1"/>
      <c r="C216" s="1"/>
      <c r="D216" s="1"/>
      <c r="E216" s="1"/>
      <c r="F216" s="1"/>
      <c r="G216" s="52"/>
      <c r="H216" s="1"/>
      <c r="I216" s="1"/>
      <c r="J216" s="1"/>
      <c r="K216" s="1"/>
      <c r="L216" s="1"/>
      <c r="M216" s="1"/>
      <c r="N216" s="1"/>
      <c r="O216" s="1"/>
      <c r="P216" s="1"/>
      <c r="Q216" s="1"/>
      <c r="R216" s="1"/>
      <c r="S216" s="1"/>
      <c r="T216" s="1"/>
      <c r="U216" s="1"/>
      <c r="V216" s="1"/>
      <c r="W216" s="1"/>
      <c r="X216" s="71"/>
      <c r="Y216" s="1"/>
      <c r="Z216" s="1"/>
      <c r="AA216" s="1"/>
      <c r="AB216" s="1"/>
      <c r="AC216" s="1"/>
      <c r="AD216" s="1"/>
      <c r="AE216" s="1"/>
      <c r="AF216" s="1"/>
      <c r="AG216" s="1"/>
      <c r="AH216" s="1"/>
    </row>
    <row r="217" spans="1:34" ht="15.75" customHeight="1">
      <c r="A217" s="1"/>
      <c r="B217" s="1"/>
      <c r="C217" s="1"/>
      <c r="D217" s="1"/>
      <c r="E217" s="1"/>
      <c r="F217" s="1"/>
      <c r="G217" s="52"/>
      <c r="H217" s="1"/>
      <c r="I217" s="1"/>
      <c r="J217" s="1"/>
      <c r="K217" s="1"/>
      <c r="L217" s="1"/>
      <c r="M217" s="1"/>
      <c r="N217" s="1"/>
      <c r="O217" s="1"/>
      <c r="P217" s="1"/>
      <c r="Q217" s="1"/>
      <c r="R217" s="1"/>
      <c r="S217" s="1"/>
      <c r="T217" s="1"/>
      <c r="U217" s="1"/>
      <c r="V217" s="1"/>
      <c r="W217" s="1"/>
      <c r="X217" s="71"/>
      <c r="Y217" s="1"/>
      <c r="Z217" s="1"/>
      <c r="AA217" s="1"/>
      <c r="AB217" s="1"/>
      <c r="AC217" s="1"/>
      <c r="AD217" s="1"/>
      <c r="AE217" s="1"/>
      <c r="AF217" s="1"/>
      <c r="AG217" s="1"/>
      <c r="AH217" s="1"/>
    </row>
    <row r="218" spans="1:34" ht="15.75" customHeight="1">
      <c r="A218" s="1"/>
      <c r="B218" s="1"/>
      <c r="C218" s="1"/>
      <c r="D218" s="1"/>
      <c r="E218" s="1"/>
      <c r="F218" s="1"/>
      <c r="G218" s="52"/>
      <c r="H218" s="1"/>
      <c r="I218" s="1"/>
      <c r="J218" s="1"/>
      <c r="K218" s="1"/>
      <c r="L218" s="1"/>
      <c r="M218" s="1"/>
      <c r="N218" s="1"/>
      <c r="O218" s="1"/>
      <c r="P218" s="1"/>
      <c r="Q218" s="1"/>
      <c r="R218" s="1"/>
      <c r="S218" s="1"/>
      <c r="T218" s="1"/>
      <c r="U218" s="1"/>
      <c r="V218" s="1"/>
      <c r="W218" s="1"/>
      <c r="X218" s="71"/>
      <c r="Y218" s="1"/>
      <c r="Z218" s="1"/>
      <c r="AA218" s="1"/>
      <c r="AB218" s="1"/>
      <c r="AC218" s="1"/>
      <c r="AD218" s="1"/>
      <c r="AE218" s="1"/>
      <c r="AF218" s="1"/>
      <c r="AG218" s="1"/>
      <c r="AH218" s="1"/>
    </row>
    <row r="219" spans="1:34" ht="15.75" customHeight="1">
      <c r="A219" s="1"/>
      <c r="B219" s="1"/>
      <c r="C219" s="1"/>
      <c r="D219" s="1"/>
      <c r="E219" s="1"/>
      <c r="F219" s="1"/>
      <c r="G219" s="52"/>
      <c r="H219" s="1"/>
      <c r="I219" s="1"/>
      <c r="J219" s="1"/>
      <c r="K219" s="1"/>
      <c r="L219" s="1"/>
      <c r="M219" s="1"/>
      <c r="N219" s="1"/>
      <c r="O219" s="1"/>
      <c r="P219" s="1"/>
      <c r="Q219" s="1"/>
      <c r="R219" s="1"/>
      <c r="S219" s="1"/>
      <c r="T219" s="1"/>
      <c r="U219" s="1"/>
      <c r="V219" s="1"/>
      <c r="W219" s="1"/>
      <c r="X219" s="71"/>
      <c r="Y219" s="1"/>
      <c r="Z219" s="1"/>
      <c r="AA219" s="1"/>
      <c r="AB219" s="1"/>
      <c r="AC219" s="1"/>
      <c r="AD219" s="1"/>
      <c r="AE219" s="1"/>
      <c r="AF219" s="1"/>
      <c r="AG219" s="1"/>
      <c r="AH219" s="1"/>
    </row>
    <row r="220" spans="1:34" ht="15.75" customHeight="1">
      <c r="A220" s="1"/>
      <c r="B220" s="1"/>
      <c r="C220" s="1"/>
      <c r="D220" s="1"/>
      <c r="E220" s="1"/>
      <c r="F220" s="1"/>
      <c r="G220" s="52"/>
      <c r="H220" s="1"/>
      <c r="I220" s="1"/>
      <c r="J220" s="1"/>
      <c r="K220" s="1"/>
      <c r="L220" s="1"/>
      <c r="M220" s="1"/>
      <c r="N220" s="1"/>
      <c r="O220" s="1"/>
      <c r="P220" s="1"/>
      <c r="Q220" s="1"/>
      <c r="R220" s="1"/>
      <c r="S220" s="1"/>
      <c r="T220" s="1"/>
      <c r="U220" s="1"/>
      <c r="V220" s="1"/>
      <c r="W220" s="1"/>
      <c r="X220" s="71"/>
      <c r="Y220" s="1"/>
      <c r="Z220" s="1"/>
      <c r="AA220" s="1"/>
      <c r="AB220" s="1"/>
      <c r="AC220" s="1"/>
      <c r="AD220" s="1"/>
      <c r="AE220" s="1"/>
      <c r="AF220" s="1"/>
      <c r="AG220" s="1"/>
      <c r="AH220" s="1"/>
    </row>
    <row r="221" spans="1:34" ht="15.75" customHeight="1">
      <c r="A221" s="1"/>
      <c r="B221" s="1"/>
      <c r="C221" s="1"/>
      <c r="D221" s="1"/>
      <c r="E221" s="1"/>
      <c r="F221" s="1"/>
      <c r="G221" s="52"/>
      <c r="H221" s="1"/>
      <c r="I221" s="1"/>
      <c r="J221" s="1"/>
      <c r="K221" s="1"/>
      <c r="L221" s="1"/>
      <c r="M221" s="1"/>
      <c r="N221" s="1"/>
      <c r="O221" s="1"/>
      <c r="P221" s="1"/>
      <c r="Q221" s="1"/>
      <c r="R221" s="1"/>
      <c r="S221" s="1"/>
      <c r="T221" s="1"/>
      <c r="U221" s="1"/>
      <c r="V221" s="1"/>
      <c r="W221" s="1"/>
      <c r="X221" s="71"/>
      <c r="Y221" s="1"/>
      <c r="Z221" s="1"/>
      <c r="AA221" s="1"/>
      <c r="AB221" s="1"/>
      <c r="AC221" s="1"/>
      <c r="AD221" s="1"/>
      <c r="AE221" s="1"/>
      <c r="AF221" s="1"/>
      <c r="AG221" s="1"/>
      <c r="AH221" s="1"/>
    </row>
    <row r="222" spans="1:34" ht="15.75" customHeight="1">
      <c r="A222" s="1"/>
      <c r="B222" s="1"/>
      <c r="C222" s="1"/>
      <c r="D222" s="1"/>
      <c r="E222" s="1"/>
      <c r="F222" s="1"/>
      <c r="G222" s="52"/>
      <c r="H222" s="1"/>
      <c r="I222" s="1"/>
      <c r="J222" s="1"/>
      <c r="K222" s="1"/>
      <c r="L222" s="1"/>
      <c r="M222" s="1"/>
      <c r="N222" s="1"/>
      <c r="O222" s="1"/>
      <c r="P222" s="1"/>
      <c r="Q222" s="1"/>
      <c r="R222" s="1"/>
      <c r="S222" s="1"/>
      <c r="T222" s="1"/>
      <c r="U222" s="1"/>
      <c r="V222" s="1"/>
      <c r="W222" s="1"/>
      <c r="X222" s="71"/>
      <c r="Y222" s="1"/>
      <c r="Z222" s="1"/>
      <c r="AA222" s="1"/>
      <c r="AB222" s="1"/>
      <c r="AC222" s="1"/>
      <c r="AD222" s="1"/>
      <c r="AE222" s="1"/>
      <c r="AF222" s="1"/>
      <c r="AG222" s="1"/>
      <c r="AH222" s="1"/>
    </row>
    <row r="223" spans="1:34" ht="15.75" customHeight="1">
      <c r="A223" s="1"/>
      <c r="B223" s="1"/>
      <c r="C223" s="1"/>
      <c r="D223" s="1"/>
      <c r="E223" s="1"/>
      <c r="F223" s="1"/>
      <c r="G223" s="52"/>
      <c r="H223" s="1"/>
      <c r="I223" s="1"/>
      <c r="J223" s="1"/>
      <c r="K223" s="1"/>
      <c r="L223" s="1"/>
      <c r="M223" s="1"/>
      <c r="N223" s="1"/>
      <c r="O223" s="1"/>
      <c r="P223" s="1"/>
      <c r="Q223" s="1"/>
      <c r="R223" s="1"/>
      <c r="S223" s="1"/>
      <c r="T223" s="1"/>
      <c r="U223" s="1"/>
      <c r="V223" s="1"/>
      <c r="W223" s="1"/>
      <c r="X223" s="71"/>
      <c r="Y223" s="1"/>
      <c r="Z223" s="1"/>
      <c r="AA223" s="1"/>
      <c r="AB223" s="1"/>
      <c r="AC223" s="1"/>
      <c r="AD223" s="1"/>
      <c r="AE223" s="1"/>
      <c r="AF223" s="1"/>
      <c r="AG223" s="1"/>
      <c r="AH223" s="1"/>
    </row>
    <row r="224" spans="1:34" ht="15.75" customHeight="1">
      <c r="A224" s="1"/>
      <c r="B224" s="1"/>
      <c r="C224" s="1"/>
      <c r="D224" s="1"/>
      <c r="E224" s="1"/>
      <c r="F224" s="1"/>
      <c r="G224" s="52"/>
      <c r="H224" s="1"/>
      <c r="I224" s="1"/>
      <c r="J224" s="1"/>
      <c r="K224" s="1"/>
      <c r="L224" s="1"/>
      <c r="M224" s="1"/>
      <c r="N224" s="1"/>
      <c r="O224" s="1"/>
      <c r="P224" s="1"/>
      <c r="Q224" s="1"/>
      <c r="R224" s="1"/>
      <c r="S224" s="1"/>
      <c r="T224" s="1"/>
      <c r="U224" s="1"/>
      <c r="V224" s="1"/>
      <c r="W224" s="1"/>
      <c r="X224" s="71"/>
      <c r="Y224" s="1"/>
      <c r="Z224" s="1"/>
      <c r="AA224" s="1"/>
      <c r="AB224" s="1"/>
      <c r="AC224" s="1"/>
      <c r="AD224" s="1"/>
      <c r="AE224" s="1"/>
      <c r="AF224" s="1"/>
      <c r="AG224" s="1"/>
      <c r="AH224" s="1"/>
    </row>
    <row r="225" spans="1:34" ht="15.75" customHeight="1">
      <c r="A225" s="1"/>
      <c r="B225" s="1"/>
      <c r="C225" s="1"/>
      <c r="D225" s="1"/>
      <c r="E225" s="1"/>
      <c r="F225" s="1"/>
      <c r="G225" s="52"/>
      <c r="H225" s="1"/>
      <c r="I225" s="1"/>
      <c r="J225" s="1"/>
      <c r="K225" s="1"/>
      <c r="L225" s="1"/>
      <c r="M225" s="1"/>
      <c r="N225" s="1"/>
      <c r="O225" s="1"/>
      <c r="P225" s="1"/>
      <c r="Q225" s="1"/>
      <c r="R225" s="1"/>
      <c r="S225" s="1"/>
      <c r="T225" s="1"/>
      <c r="U225" s="1"/>
      <c r="V225" s="1"/>
      <c r="W225" s="1"/>
      <c r="X225" s="71"/>
      <c r="Y225" s="1"/>
      <c r="Z225" s="1"/>
      <c r="AA225" s="1"/>
      <c r="AB225" s="1"/>
      <c r="AC225" s="1"/>
      <c r="AD225" s="1"/>
      <c r="AE225" s="1"/>
      <c r="AF225" s="1"/>
      <c r="AG225" s="1"/>
      <c r="AH225" s="1"/>
    </row>
    <row r="226" spans="1:34" ht="15.75" customHeight="1">
      <c r="A226" s="1"/>
      <c r="B226" s="1"/>
      <c r="C226" s="1"/>
      <c r="D226" s="1"/>
      <c r="E226" s="1"/>
      <c r="F226" s="1"/>
      <c r="G226" s="52"/>
      <c r="H226" s="1"/>
      <c r="I226" s="1"/>
      <c r="J226" s="1"/>
      <c r="K226" s="1"/>
      <c r="L226" s="1"/>
      <c r="M226" s="1"/>
      <c r="N226" s="1"/>
      <c r="O226" s="1"/>
      <c r="P226" s="1"/>
      <c r="Q226" s="1"/>
      <c r="R226" s="1"/>
      <c r="S226" s="1"/>
      <c r="T226" s="1"/>
      <c r="U226" s="1"/>
      <c r="V226" s="1"/>
      <c r="W226" s="1"/>
      <c r="X226" s="71"/>
      <c r="Y226" s="1"/>
      <c r="Z226" s="1"/>
      <c r="AA226" s="1"/>
      <c r="AB226" s="1"/>
      <c r="AC226" s="1"/>
      <c r="AD226" s="1"/>
      <c r="AE226" s="1"/>
      <c r="AF226" s="1"/>
      <c r="AG226" s="1"/>
      <c r="AH226" s="1"/>
    </row>
    <row r="227" spans="1:34" ht="15.75" customHeight="1">
      <c r="A227" s="1"/>
      <c r="B227" s="1"/>
      <c r="C227" s="1"/>
      <c r="D227" s="1"/>
      <c r="E227" s="1"/>
      <c r="F227" s="1"/>
      <c r="G227" s="52"/>
      <c r="H227" s="1"/>
      <c r="I227" s="1"/>
      <c r="J227" s="1"/>
      <c r="K227" s="1"/>
      <c r="L227" s="1"/>
      <c r="M227" s="1"/>
      <c r="N227" s="1"/>
      <c r="O227" s="1"/>
      <c r="P227" s="1"/>
      <c r="Q227" s="1"/>
      <c r="R227" s="1"/>
      <c r="S227" s="1"/>
      <c r="T227" s="1"/>
      <c r="U227" s="1"/>
      <c r="V227" s="1"/>
      <c r="W227" s="1"/>
      <c r="X227" s="71"/>
      <c r="Y227" s="1"/>
      <c r="Z227" s="1"/>
      <c r="AA227" s="1"/>
      <c r="AB227" s="1"/>
      <c r="AC227" s="1"/>
      <c r="AD227" s="1"/>
      <c r="AE227" s="1"/>
      <c r="AF227" s="1"/>
      <c r="AG227" s="1"/>
      <c r="AH227" s="1"/>
    </row>
    <row r="228" spans="1:34" ht="15.75" customHeight="1">
      <c r="A228" s="1"/>
      <c r="B228" s="1"/>
      <c r="C228" s="1"/>
      <c r="D228" s="1"/>
      <c r="E228" s="1"/>
      <c r="F228" s="1"/>
      <c r="G228" s="52"/>
      <c r="H228" s="1"/>
      <c r="I228" s="1"/>
      <c r="J228" s="1"/>
      <c r="K228" s="1"/>
      <c r="L228" s="1"/>
      <c r="M228" s="1"/>
      <c r="N228" s="1"/>
      <c r="O228" s="1"/>
      <c r="P228" s="1"/>
      <c r="Q228" s="1"/>
      <c r="R228" s="1"/>
      <c r="S228" s="1"/>
      <c r="T228" s="1"/>
      <c r="U228" s="1"/>
      <c r="V228" s="1"/>
      <c r="W228" s="1"/>
      <c r="X228" s="71"/>
      <c r="Y228" s="1"/>
      <c r="Z228" s="1"/>
      <c r="AA228" s="1"/>
      <c r="AB228" s="1"/>
      <c r="AC228" s="1"/>
      <c r="AD228" s="1"/>
      <c r="AE228" s="1"/>
      <c r="AF228" s="1"/>
      <c r="AG228" s="1"/>
      <c r="AH228" s="1"/>
    </row>
    <row r="229" spans="1:34" ht="15.75" customHeight="1">
      <c r="A229" s="1"/>
      <c r="B229" s="1"/>
      <c r="C229" s="1"/>
      <c r="D229" s="1"/>
      <c r="E229" s="1"/>
      <c r="F229" s="1"/>
      <c r="G229" s="52"/>
      <c r="H229" s="1"/>
      <c r="I229" s="1"/>
      <c r="J229" s="1"/>
      <c r="K229" s="1"/>
      <c r="L229" s="1"/>
      <c r="M229" s="1"/>
      <c r="N229" s="1"/>
      <c r="O229" s="1"/>
      <c r="P229" s="1"/>
      <c r="Q229" s="1"/>
      <c r="R229" s="1"/>
      <c r="S229" s="1"/>
      <c r="T229" s="1"/>
      <c r="U229" s="1"/>
      <c r="V229" s="1"/>
      <c r="W229" s="1"/>
      <c r="X229" s="71"/>
      <c r="Y229" s="1"/>
      <c r="Z229" s="1"/>
      <c r="AA229" s="1"/>
      <c r="AB229" s="1"/>
      <c r="AC229" s="1"/>
      <c r="AD229" s="1"/>
      <c r="AE229" s="1"/>
      <c r="AF229" s="1"/>
      <c r="AG229" s="1"/>
      <c r="AH229" s="1"/>
    </row>
    <row r="230" spans="1:34" ht="15.75" customHeight="1">
      <c r="A230" s="1"/>
      <c r="B230" s="1"/>
      <c r="C230" s="1"/>
      <c r="D230" s="1"/>
      <c r="E230" s="1"/>
      <c r="F230" s="1"/>
      <c r="G230" s="52"/>
      <c r="H230" s="1"/>
      <c r="I230" s="1"/>
      <c r="J230" s="1"/>
      <c r="K230" s="1"/>
      <c r="L230" s="1"/>
      <c r="M230" s="1"/>
      <c r="N230" s="1"/>
      <c r="O230" s="1"/>
      <c r="P230" s="1"/>
      <c r="Q230" s="1"/>
      <c r="R230" s="1"/>
      <c r="S230" s="1"/>
      <c r="T230" s="1"/>
      <c r="U230" s="1"/>
      <c r="V230" s="1"/>
      <c r="W230" s="1"/>
      <c r="X230" s="71"/>
      <c r="Y230" s="1"/>
      <c r="Z230" s="1"/>
      <c r="AA230" s="1"/>
      <c r="AB230" s="1"/>
      <c r="AC230" s="1"/>
      <c r="AD230" s="1"/>
      <c r="AE230" s="1"/>
      <c r="AF230" s="1"/>
      <c r="AG230" s="1"/>
      <c r="AH230" s="1"/>
    </row>
    <row r="231" spans="1:34" ht="15.75" customHeight="1">
      <c r="A231" s="1"/>
      <c r="B231" s="1"/>
      <c r="C231" s="1"/>
      <c r="D231" s="1"/>
      <c r="E231" s="1"/>
      <c r="F231" s="1"/>
      <c r="G231" s="52"/>
      <c r="H231" s="1"/>
      <c r="I231" s="1"/>
      <c r="J231" s="1"/>
      <c r="K231" s="1"/>
      <c r="L231" s="1"/>
      <c r="M231" s="1"/>
      <c r="N231" s="1"/>
      <c r="O231" s="1"/>
      <c r="P231" s="1"/>
      <c r="Q231" s="1"/>
      <c r="R231" s="1"/>
      <c r="S231" s="1"/>
      <c r="T231" s="1"/>
      <c r="U231" s="1"/>
      <c r="V231" s="1"/>
      <c r="W231" s="1"/>
      <c r="X231" s="71"/>
      <c r="Y231" s="1"/>
      <c r="Z231" s="1"/>
      <c r="AA231" s="1"/>
      <c r="AB231" s="1"/>
      <c r="AC231" s="1"/>
      <c r="AD231" s="1"/>
      <c r="AE231" s="1"/>
      <c r="AF231" s="1"/>
      <c r="AG231" s="1"/>
      <c r="AH231" s="1"/>
    </row>
    <row r="232" spans="1:34" ht="15.75" customHeight="1">
      <c r="A232" s="1"/>
      <c r="B232" s="1"/>
      <c r="C232" s="1"/>
      <c r="D232" s="1"/>
      <c r="E232" s="1"/>
      <c r="F232" s="1"/>
      <c r="G232" s="52"/>
      <c r="H232" s="1"/>
      <c r="I232" s="1"/>
      <c r="J232" s="1"/>
      <c r="K232" s="1"/>
      <c r="L232" s="1"/>
      <c r="M232" s="1"/>
      <c r="N232" s="1"/>
      <c r="O232" s="1"/>
      <c r="P232" s="1"/>
      <c r="Q232" s="1"/>
      <c r="R232" s="1"/>
      <c r="S232" s="1"/>
      <c r="T232" s="1"/>
      <c r="U232" s="1"/>
      <c r="V232" s="1"/>
      <c r="W232" s="1"/>
      <c r="X232" s="71"/>
      <c r="Y232" s="1"/>
      <c r="Z232" s="1"/>
      <c r="AA232" s="1"/>
      <c r="AB232" s="1"/>
      <c r="AC232" s="1"/>
      <c r="AD232" s="1"/>
      <c r="AE232" s="1"/>
      <c r="AF232" s="1"/>
      <c r="AG232" s="1"/>
      <c r="AH232" s="1"/>
    </row>
    <row r="233" spans="1:34" ht="15.75" customHeight="1">
      <c r="A233" s="1"/>
      <c r="B233" s="1"/>
      <c r="C233" s="1"/>
      <c r="D233" s="1"/>
      <c r="E233" s="1"/>
      <c r="F233" s="1"/>
      <c r="G233" s="52"/>
      <c r="H233" s="1"/>
      <c r="I233" s="1"/>
      <c r="J233" s="1"/>
      <c r="K233" s="1"/>
      <c r="L233" s="1"/>
      <c r="M233" s="1"/>
      <c r="N233" s="1"/>
      <c r="O233" s="1"/>
      <c r="P233" s="1"/>
      <c r="Q233" s="1"/>
      <c r="R233" s="1"/>
      <c r="S233" s="1"/>
      <c r="T233" s="1"/>
      <c r="U233" s="1"/>
      <c r="V233" s="1"/>
      <c r="W233" s="1"/>
      <c r="X233" s="71"/>
      <c r="Y233" s="1"/>
      <c r="Z233" s="1"/>
      <c r="AA233" s="1"/>
      <c r="AB233" s="1"/>
      <c r="AC233" s="1"/>
      <c r="AD233" s="1"/>
      <c r="AE233" s="1"/>
      <c r="AF233" s="1"/>
      <c r="AG233" s="1"/>
      <c r="AH233" s="1"/>
    </row>
    <row r="234" spans="1:34" ht="15.75" customHeight="1">
      <c r="A234" s="1"/>
      <c r="B234" s="1"/>
      <c r="C234" s="1"/>
      <c r="D234" s="1"/>
      <c r="E234" s="1"/>
      <c r="F234" s="1"/>
      <c r="G234" s="52"/>
      <c r="H234" s="1"/>
      <c r="I234" s="1"/>
      <c r="J234" s="1"/>
      <c r="K234" s="1"/>
      <c r="L234" s="1"/>
      <c r="M234" s="1"/>
      <c r="N234" s="1"/>
      <c r="O234" s="1"/>
      <c r="P234" s="1"/>
      <c r="Q234" s="1"/>
      <c r="R234" s="1"/>
      <c r="S234" s="1"/>
      <c r="T234" s="1"/>
      <c r="U234" s="1"/>
      <c r="V234" s="1"/>
      <c r="W234" s="1"/>
      <c r="X234" s="71"/>
      <c r="Y234" s="1"/>
      <c r="Z234" s="1"/>
      <c r="AA234" s="1"/>
      <c r="AB234" s="1"/>
      <c r="AC234" s="1"/>
      <c r="AD234" s="1"/>
      <c r="AE234" s="1"/>
      <c r="AF234" s="1"/>
      <c r="AG234" s="1"/>
      <c r="AH234" s="1"/>
    </row>
    <row r="235" spans="1:34" ht="15.75" customHeight="1">
      <c r="A235" s="1"/>
      <c r="B235" s="1"/>
      <c r="C235" s="1"/>
      <c r="D235" s="1"/>
      <c r="E235" s="1"/>
      <c r="F235" s="1"/>
      <c r="G235" s="52"/>
      <c r="H235" s="1"/>
      <c r="I235" s="1"/>
      <c r="J235" s="1"/>
      <c r="K235" s="1"/>
      <c r="L235" s="1"/>
      <c r="M235" s="1"/>
      <c r="N235" s="1"/>
      <c r="O235" s="1"/>
      <c r="P235" s="1"/>
      <c r="Q235" s="1"/>
      <c r="R235" s="1"/>
      <c r="S235" s="1"/>
      <c r="T235" s="1"/>
      <c r="U235" s="1"/>
      <c r="V235" s="1"/>
      <c r="W235" s="1"/>
      <c r="X235" s="71"/>
      <c r="Y235" s="1"/>
      <c r="Z235" s="1"/>
      <c r="AA235" s="1"/>
      <c r="AB235" s="1"/>
      <c r="AC235" s="1"/>
      <c r="AD235" s="1"/>
      <c r="AE235" s="1"/>
      <c r="AF235" s="1"/>
      <c r="AG235" s="1"/>
      <c r="AH235" s="1"/>
    </row>
    <row r="236" spans="1:34" ht="15.75" customHeight="1">
      <c r="A236" s="1"/>
      <c r="B236" s="1"/>
      <c r="C236" s="1"/>
      <c r="D236" s="1"/>
      <c r="E236" s="1"/>
      <c r="F236" s="1"/>
      <c r="G236" s="52"/>
      <c r="H236" s="1"/>
      <c r="I236" s="1"/>
      <c r="J236" s="1"/>
      <c r="K236" s="1"/>
      <c r="L236" s="1"/>
      <c r="M236" s="1"/>
      <c r="N236" s="1"/>
      <c r="O236" s="1"/>
      <c r="P236" s="1"/>
      <c r="Q236" s="1"/>
      <c r="R236" s="1"/>
      <c r="S236" s="1"/>
      <c r="T236" s="1"/>
      <c r="U236" s="1"/>
      <c r="V236" s="1"/>
      <c r="W236" s="1"/>
      <c r="X236" s="71"/>
      <c r="Y236" s="1"/>
      <c r="Z236" s="1"/>
      <c r="AA236" s="1"/>
      <c r="AB236" s="1"/>
      <c r="AC236" s="1"/>
      <c r="AD236" s="1"/>
      <c r="AE236" s="1"/>
      <c r="AF236" s="1"/>
      <c r="AG236" s="1"/>
      <c r="AH236" s="1"/>
    </row>
    <row r="237" spans="1:34" ht="15.75" customHeight="1">
      <c r="A237" s="1"/>
      <c r="B237" s="1"/>
      <c r="C237" s="1"/>
      <c r="D237" s="1"/>
      <c r="E237" s="1"/>
      <c r="F237" s="1"/>
      <c r="G237" s="52"/>
      <c r="H237" s="1"/>
      <c r="I237" s="1"/>
      <c r="J237" s="1"/>
      <c r="K237" s="1"/>
      <c r="L237" s="1"/>
      <c r="M237" s="1"/>
      <c r="N237" s="1"/>
      <c r="O237" s="1"/>
      <c r="P237" s="1"/>
      <c r="Q237" s="1"/>
      <c r="R237" s="1"/>
      <c r="S237" s="1"/>
      <c r="T237" s="1"/>
      <c r="U237" s="1"/>
      <c r="V237" s="1"/>
      <c r="W237" s="1"/>
      <c r="X237" s="71"/>
      <c r="Y237" s="1"/>
      <c r="Z237" s="1"/>
      <c r="AA237" s="1"/>
      <c r="AB237" s="1"/>
      <c r="AC237" s="1"/>
      <c r="AD237" s="1"/>
      <c r="AE237" s="1"/>
      <c r="AF237" s="1"/>
      <c r="AG237" s="1"/>
      <c r="AH237" s="1"/>
    </row>
    <row r="238" spans="1:34" ht="15.75" customHeight="1">
      <c r="A238" s="1"/>
      <c r="B238" s="1"/>
      <c r="C238" s="1"/>
      <c r="D238" s="1"/>
      <c r="E238" s="1"/>
      <c r="F238" s="1"/>
      <c r="G238" s="52"/>
      <c r="H238" s="1"/>
      <c r="I238" s="1"/>
      <c r="J238" s="1"/>
      <c r="K238" s="1"/>
      <c r="L238" s="1"/>
      <c r="M238" s="1"/>
      <c r="N238" s="1"/>
      <c r="O238" s="1"/>
      <c r="P238" s="1"/>
      <c r="Q238" s="1"/>
      <c r="R238" s="1"/>
      <c r="S238" s="1"/>
      <c r="T238" s="1"/>
      <c r="U238" s="1"/>
      <c r="V238" s="1"/>
      <c r="W238" s="1"/>
      <c r="X238" s="71"/>
      <c r="Y238" s="1"/>
      <c r="Z238" s="1"/>
      <c r="AA238" s="1"/>
      <c r="AB238" s="1"/>
      <c r="AC238" s="1"/>
      <c r="AD238" s="1"/>
      <c r="AE238" s="1"/>
      <c r="AF238" s="1"/>
      <c r="AG238" s="1"/>
      <c r="AH238" s="1"/>
    </row>
    <row r="239" spans="1:34" ht="15.75" customHeight="1">
      <c r="A239" s="1"/>
      <c r="B239" s="1"/>
      <c r="C239" s="1"/>
      <c r="D239" s="1"/>
      <c r="E239" s="1"/>
      <c r="F239" s="1"/>
      <c r="G239" s="52"/>
      <c r="H239" s="1"/>
      <c r="I239" s="1"/>
      <c r="J239" s="1"/>
      <c r="K239" s="1"/>
      <c r="L239" s="1"/>
      <c r="M239" s="1"/>
      <c r="N239" s="1"/>
      <c r="O239" s="1"/>
      <c r="P239" s="1"/>
      <c r="Q239" s="1"/>
      <c r="R239" s="1"/>
      <c r="S239" s="1"/>
      <c r="T239" s="1"/>
      <c r="U239" s="1"/>
      <c r="V239" s="1"/>
      <c r="W239" s="1"/>
      <c r="X239" s="71"/>
      <c r="Y239" s="1"/>
      <c r="Z239" s="1"/>
      <c r="AA239" s="1"/>
      <c r="AB239" s="1"/>
      <c r="AC239" s="1"/>
      <c r="AD239" s="1"/>
      <c r="AE239" s="1"/>
      <c r="AF239" s="1"/>
      <c r="AG239" s="1"/>
      <c r="AH239" s="1"/>
    </row>
    <row r="240" spans="1:34" ht="15.75" customHeight="1">
      <c r="A240" s="1"/>
      <c r="B240" s="1"/>
      <c r="C240" s="1"/>
      <c r="D240" s="1"/>
      <c r="E240" s="1"/>
      <c r="F240" s="1"/>
      <c r="G240" s="52"/>
      <c r="H240" s="1"/>
      <c r="I240" s="1"/>
      <c r="J240" s="1"/>
      <c r="K240" s="1"/>
      <c r="L240" s="1"/>
      <c r="M240" s="1"/>
      <c r="N240" s="1"/>
      <c r="O240" s="1"/>
      <c r="P240" s="1"/>
      <c r="Q240" s="1"/>
      <c r="R240" s="1"/>
      <c r="S240" s="1"/>
      <c r="T240" s="1"/>
      <c r="U240" s="1"/>
      <c r="V240" s="1"/>
      <c r="W240" s="1"/>
      <c r="X240" s="71"/>
      <c r="Y240" s="1"/>
      <c r="Z240" s="1"/>
      <c r="AA240" s="1"/>
      <c r="AB240" s="1"/>
      <c r="AC240" s="1"/>
      <c r="AD240" s="1"/>
      <c r="AE240" s="1"/>
      <c r="AF240" s="1"/>
      <c r="AG240" s="1"/>
      <c r="AH240" s="1"/>
    </row>
    <row r="241" spans="1:34" ht="15.75" customHeight="1">
      <c r="A241" s="1"/>
      <c r="B241" s="1"/>
      <c r="C241" s="1"/>
      <c r="D241" s="1"/>
      <c r="E241" s="1"/>
      <c r="F241" s="1"/>
      <c r="G241" s="52"/>
      <c r="H241" s="1"/>
      <c r="I241" s="1"/>
      <c r="J241" s="1"/>
      <c r="K241" s="1"/>
      <c r="L241" s="1"/>
      <c r="M241" s="1"/>
      <c r="N241" s="1"/>
      <c r="O241" s="1"/>
      <c r="P241" s="1"/>
      <c r="Q241" s="1"/>
      <c r="R241" s="1"/>
      <c r="S241" s="1"/>
      <c r="T241" s="1"/>
      <c r="U241" s="1"/>
      <c r="V241" s="1"/>
      <c r="W241" s="1"/>
      <c r="X241" s="71"/>
      <c r="Y241" s="1"/>
      <c r="Z241" s="1"/>
      <c r="AA241" s="1"/>
      <c r="AB241" s="1"/>
      <c r="AC241" s="1"/>
      <c r="AD241" s="1"/>
      <c r="AE241" s="1"/>
      <c r="AF241" s="1"/>
      <c r="AG241" s="1"/>
      <c r="AH241" s="1"/>
    </row>
    <row r="242" spans="1:34" ht="15.75" customHeight="1">
      <c r="A242" s="1"/>
      <c r="B242" s="1"/>
      <c r="C242" s="1"/>
      <c r="D242" s="1"/>
      <c r="E242" s="1"/>
      <c r="F242" s="1"/>
      <c r="G242" s="52"/>
      <c r="H242" s="1"/>
      <c r="I242" s="1"/>
      <c r="J242" s="1"/>
      <c r="K242" s="1"/>
      <c r="L242" s="1"/>
      <c r="M242" s="1"/>
      <c r="N242" s="1"/>
      <c r="O242" s="1"/>
      <c r="P242" s="1"/>
      <c r="Q242" s="1"/>
      <c r="R242" s="1"/>
      <c r="S242" s="1"/>
      <c r="T242" s="1"/>
      <c r="U242" s="1"/>
      <c r="V242" s="1"/>
      <c r="W242" s="1"/>
      <c r="X242" s="71"/>
      <c r="Y242" s="1"/>
      <c r="Z242" s="1"/>
      <c r="AA242" s="1"/>
      <c r="AB242" s="1"/>
      <c r="AC242" s="1"/>
      <c r="AD242" s="1"/>
      <c r="AE242" s="1"/>
      <c r="AF242" s="1"/>
      <c r="AG242" s="1"/>
      <c r="AH242" s="1"/>
    </row>
    <row r="243" spans="1:34" ht="15.75" customHeight="1">
      <c r="A243" s="1"/>
      <c r="B243" s="1"/>
      <c r="C243" s="1"/>
      <c r="D243" s="1"/>
      <c r="E243" s="1"/>
      <c r="F243" s="1"/>
      <c r="G243" s="52"/>
      <c r="H243" s="1"/>
      <c r="I243" s="1"/>
      <c r="J243" s="1"/>
      <c r="K243" s="1"/>
      <c r="L243" s="1"/>
      <c r="M243" s="1"/>
      <c r="N243" s="1"/>
      <c r="O243" s="1"/>
      <c r="P243" s="1"/>
      <c r="Q243" s="1"/>
      <c r="R243" s="1"/>
      <c r="S243" s="1"/>
      <c r="T243" s="1"/>
      <c r="U243" s="1"/>
      <c r="V243" s="1"/>
      <c r="W243" s="1"/>
      <c r="X243" s="71"/>
      <c r="Y243" s="1"/>
      <c r="Z243" s="1"/>
      <c r="AA243" s="1"/>
      <c r="AB243" s="1"/>
      <c r="AC243" s="1"/>
      <c r="AD243" s="1"/>
      <c r="AE243" s="1"/>
      <c r="AF243" s="1"/>
      <c r="AG243" s="1"/>
      <c r="AH243" s="1"/>
    </row>
    <row r="244" spans="1:34" ht="15.75" customHeight="1">
      <c r="A244" s="1"/>
      <c r="B244" s="1"/>
      <c r="C244" s="1"/>
      <c r="D244" s="1"/>
      <c r="E244" s="1"/>
      <c r="F244" s="1"/>
      <c r="G244" s="52"/>
      <c r="H244" s="1"/>
      <c r="I244" s="1"/>
      <c r="J244" s="1"/>
      <c r="K244" s="1"/>
      <c r="L244" s="1"/>
      <c r="M244" s="1"/>
      <c r="N244" s="1"/>
      <c r="O244" s="1"/>
      <c r="P244" s="1"/>
      <c r="Q244" s="1"/>
      <c r="R244" s="1"/>
      <c r="S244" s="1"/>
      <c r="T244" s="1"/>
      <c r="U244" s="1"/>
      <c r="V244" s="1"/>
      <c r="W244" s="1"/>
      <c r="X244" s="71"/>
      <c r="Y244" s="1"/>
      <c r="Z244" s="1"/>
      <c r="AA244" s="1"/>
      <c r="AB244" s="1"/>
      <c r="AC244" s="1"/>
      <c r="AD244" s="1"/>
      <c r="AE244" s="1"/>
      <c r="AF244" s="1"/>
      <c r="AG244" s="1"/>
      <c r="AH244" s="1"/>
    </row>
    <row r="245" spans="1:34" ht="15.75" customHeight="1">
      <c r="A245" s="1"/>
      <c r="B245" s="1"/>
      <c r="C245" s="1"/>
      <c r="D245" s="1"/>
      <c r="E245" s="1"/>
      <c r="F245" s="1"/>
      <c r="G245" s="52"/>
      <c r="H245" s="1"/>
      <c r="I245" s="1"/>
      <c r="J245" s="1"/>
      <c r="K245" s="1"/>
      <c r="L245" s="1"/>
      <c r="M245" s="1"/>
      <c r="N245" s="1"/>
      <c r="O245" s="1"/>
      <c r="P245" s="1"/>
      <c r="Q245" s="1"/>
      <c r="R245" s="1"/>
      <c r="S245" s="1"/>
      <c r="T245" s="1"/>
      <c r="U245" s="1"/>
      <c r="V245" s="1"/>
      <c r="W245" s="1"/>
      <c r="X245" s="71"/>
      <c r="Y245" s="1"/>
      <c r="Z245" s="1"/>
      <c r="AA245" s="1"/>
      <c r="AB245" s="1"/>
      <c r="AC245" s="1"/>
      <c r="AD245" s="1"/>
      <c r="AE245" s="1"/>
      <c r="AF245" s="1"/>
      <c r="AG245" s="1"/>
      <c r="AH245" s="1"/>
    </row>
    <row r="246" spans="1:34" ht="15.75" customHeight="1">
      <c r="A246" s="1"/>
      <c r="B246" s="1"/>
      <c r="C246" s="1"/>
      <c r="D246" s="1"/>
      <c r="E246" s="1"/>
      <c r="F246" s="1"/>
      <c r="G246" s="52"/>
      <c r="H246" s="1"/>
      <c r="I246" s="1"/>
      <c r="J246" s="1"/>
      <c r="K246" s="1"/>
      <c r="L246" s="1"/>
      <c r="M246" s="1"/>
      <c r="N246" s="1"/>
      <c r="O246" s="1"/>
      <c r="P246" s="1"/>
      <c r="Q246" s="1"/>
      <c r="R246" s="1"/>
      <c r="S246" s="1"/>
      <c r="T246" s="1"/>
      <c r="U246" s="1"/>
      <c r="V246" s="1"/>
      <c r="W246" s="1"/>
      <c r="X246" s="71"/>
      <c r="Y246" s="1"/>
      <c r="Z246" s="1"/>
      <c r="AA246" s="1"/>
      <c r="AB246" s="1"/>
      <c r="AC246" s="1"/>
      <c r="AD246" s="1"/>
      <c r="AE246" s="1"/>
      <c r="AF246" s="1"/>
      <c r="AG246" s="1"/>
      <c r="AH246" s="1"/>
    </row>
    <row r="247" spans="1:34" ht="15.75" customHeight="1">
      <c r="A247" s="1"/>
      <c r="B247" s="1"/>
      <c r="C247" s="1"/>
      <c r="D247" s="1"/>
      <c r="E247" s="1"/>
      <c r="F247" s="1"/>
      <c r="G247" s="52"/>
      <c r="H247" s="1"/>
      <c r="I247" s="1"/>
      <c r="J247" s="1"/>
      <c r="K247" s="1"/>
      <c r="L247" s="1"/>
      <c r="M247" s="1"/>
      <c r="N247" s="1"/>
      <c r="O247" s="1"/>
      <c r="P247" s="1"/>
      <c r="Q247" s="1"/>
      <c r="R247" s="1"/>
      <c r="S247" s="1"/>
      <c r="T247" s="1"/>
      <c r="U247" s="1"/>
      <c r="V247" s="1"/>
      <c r="W247" s="1"/>
      <c r="X247" s="71"/>
      <c r="Y247" s="1"/>
      <c r="Z247" s="1"/>
      <c r="AA247" s="1"/>
      <c r="AB247" s="1"/>
      <c r="AC247" s="1"/>
      <c r="AD247" s="1"/>
      <c r="AE247" s="1"/>
      <c r="AF247" s="1"/>
      <c r="AG247" s="1"/>
      <c r="AH247" s="1"/>
    </row>
    <row r="248" spans="1:34" ht="15.75" customHeight="1">
      <c r="A248" s="1"/>
      <c r="B248" s="1"/>
      <c r="C248" s="1"/>
      <c r="D248" s="1"/>
      <c r="E248" s="1"/>
      <c r="F248" s="1"/>
      <c r="G248" s="52"/>
      <c r="H248" s="1"/>
      <c r="I248" s="1"/>
      <c r="J248" s="1"/>
      <c r="K248" s="1"/>
      <c r="L248" s="1"/>
      <c r="M248" s="1"/>
      <c r="N248" s="1"/>
      <c r="O248" s="1"/>
      <c r="P248" s="1"/>
      <c r="Q248" s="1"/>
      <c r="R248" s="1"/>
      <c r="S248" s="1"/>
      <c r="T248" s="1"/>
      <c r="U248" s="1"/>
      <c r="V248" s="1"/>
      <c r="W248" s="1"/>
      <c r="X248" s="71"/>
      <c r="Y248" s="1"/>
      <c r="Z248" s="1"/>
      <c r="AA248" s="1"/>
      <c r="AB248" s="1"/>
      <c r="AC248" s="1"/>
      <c r="AD248" s="1"/>
      <c r="AE248" s="1"/>
      <c r="AF248" s="1"/>
      <c r="AG248" s="1"/>
      <c r="AH248" s="1"/>
    </row>
    <row r="249" spans="1:34" ht="15.75" customHeight="1">
      <c r="A249" s="1"/>
      <c r="B249" s="1"/>
      <c r="C249" s="1"/>
      <c r="D249" s="1"/>
      <c r="E249" s="1"/>
      <c r="F249" s="1"/>
      <c r="G249" s="52"/>
      <c r="H249" s="1"/>
      <c r="I249" s="1"/>
      <c r="J249" s="1"/>
      <c r="K249" s="1"/>
      <c r="L249" s="1"/>
      <c r="M249" s="1"/>
      <c r="N249" s="1"/>
      <c r="O249" s="1"/>
      <c r="P249" s="1"/>
      <c r="Q249" s="1"/>
      <c r="R249" s="1"/>
      <c r="S249" s="1"/>
      <c r="T249" s="1"/>
      <c r="U249" s="1"/>
      <c r="V249" s="1"/>
      <c r="W249" s="1"/>
      <c r="X249" s="71"/>
      <c r="Y249" s="1"/>
      <c r="Z249" s="1"/>
      <c r="AA249" s="1"/>
      <c r="AB249" s="1"/>
      <c r="AC249" s="1"/>
      <c r="AD249" s="1"/>
      <c r="AE249" s="1"/>
      <c r="AF249" s="1"/>
      <c r="AG249" s="1"/>
      <c r="AH249" s="1"/>
    </row>
    <row r="250" spans="1:34" ht="15.75" customHeight="1">
      <c r="A250" s="1"/>
      <c r="B250" s="1"/>
      <c r="C250" s="1"/>
      <c r="D250" s="1"/>
      <c r="E250" s="1"/>
      <c r="F250" s="1"/>
      <c r="G250" s="52"/>
      <c r="H250" s="1"/>
      <c r="I250" s="1"/>
      <c r="J250" s="1"/>
      <c r="K250" s="1"/>
      <c r="L250" s="1"/>
      <c r="M250" s="1"/>
      <c r="N250" s="1"/>
      <c r="O250" s="1"/>
      <c r="P250" s="1"/>
      <c r="Q250" s="1"/>
      <c r="R250" s="1"/>
      <c r="S250" s="1"/>
      <c r="T250" s="1"/>
      <c r="U250" s="1"/>
      <c r="V250" s="1"/>
      <c r="W250" s="1"/>
      <c r="X250" s="71"/>
      <c r="Y250" s="1"/>
      <c r="Z250" s="1"/>
      <c r="AA250" s="1"/>
      <c r="AB250" s="1"/>
      <c r="AC250" s="1"/>
      <c r="AD250" s="1"/>
      <c r="AE250" s="1"/>
      <c r="AF250" s="1"/>
      <c r="AG250" s="1"/>
      <c r="AH250" s="1"/>
    </row>
    <row r="251" spans="1:34" ht="15.75" customHeight="1">
      <c r="A251" s="1"/>
      <c r="B251" s="1"/>
      <c r="C251" s="1"/>
      <c r="D251" s="1"/>
      <c r="E251" s="1"/>
      <c r="F251" s="1"/>
      <c r="G251" s="52"/>
      <c r="H251" s="1"/>
      <c r="I251" s="1"/>
      <c r="J251" s="1"/>
      <c r="K251" s="1"/>
      <c r="L251" s="1"/>
      <c r="M251" s="1"/>
      <c r="N251" s="1"/>
      <c r="O251" s="1"/>
      <c r="P251" s="1"/>
      <c r="Q251" s="1"/>
      <c r="R251" s="1"/>
      <c r="S251" s="1"/>
      <c r="T251" s="1"/>
      <c r="U251" s="1"/>
      <c r="V251" s="1"/>
      <c r="W251" s="1"/>
      <c r="X251" s="71"/>
      <c r="Y251" s="1"/>
      <c r="Z251" s="1"/>
      <c r="AA251" s="1"/>
      <c r="AB251" s="1"/>
      <c r="AC251" s="1"/>
      <c r="AD251" s="1"/>
      <c r="AE251" s="1"/>
      <c r="AF251" s="1"/>
      <c r="AG251" s="1"/>
      <c r="AH251" s="1"/>
    </row>
    <row r="252" spans="1:34" ht="15.75" customHeight="1">
      <c r="A252" s="1"/>
      <c r="B252" s="1"/>
      <c r="C252" s="1"/>
      <c r="D252" s="1"/>
      <c r="E252" s="1"/>
      <c r="F252" s="1"/>
      <c r="G252" s="52"/>
      <c r="H252" s="1"/>
      <c r="I252" s="1"/>
      <c r="J252" s="1"/>
      <c r="K252" s="1"/>
      <c r="L252" s="1"/>
      <c r="M252" s="1"/>
      <c r="N252" s="1"/>
      <c r="O252" s="1"/>
      <c r="P252" s="1"/>
      <c r="Q252" s="1"/>
      <c r="R252" s="1"/>
      <c r="S252" s="1"/>
      <c r="T252" s="1"/>
      <c r="U252" s="1"/>
      <c r="V252" s="1"/>
      <c r="W252" s="1"/>
      <c r="X252" s="71"/>
      <c r="Y252" s="1"/>
      <c r="Z252" s="1"/>
      <c r="AA252" s="1"/>
      <c r="AB252" s="1"/>
      <c r="AC252" s="1"/>
      <c r="AD252" s="1"/>
      <c r="AE252" s="1"/>
      <c r="AF252" s="1"/>
      <c r="AG252" s="1"/>
      <c r="AH252" s="1"/>
    </row>
    <row r="253" spans="1:34" ht="15.75" customHeight="1">
      <c r="A253" s="1"/>
      <c r="B253" s="1"/>
      <c r="C253" s="1"/>
      <c r="D253" s="1"/>
      <c r="E253" s="1"/>
      <c r="F253" s="1"/>
      <c r="G253" s="52"/>
      <c r="H253" s="1"/>
      <c r="I253" s="1"/>
      <c r="J253" s="1"/>
      <c r="K253" s="1"/>
      <c r="L253" s="1"/>
      <c r="M253" s="1"/>
      <c r="N253" s="1"/>
      <c r="O253" s="1"/>
      <c r="P253" s="1"/>
      <c r="Q253" s="1"/>
      <c r="R253" s="1"/>
      <c r="S253" s="1"/>
      <c r="T253" s="1"/>
      <c r="U253" s="1"/>
      <c r="V253" s="1"/>
      <c r="W253" s="1"/>
      <c r="X253" s="71"/>
      <c r="Y253" s="1"/>
      <c r="Z253" s="1"/>
      <c r="AA253" s="1"/>
      <c r="AB253" s="1"/>
      <c r="AC253" s="1"/>
      <c r="AD253" s="1"/>
      <c r="AE253" s="1"/>
      <c r="AF253" s="1"/>
      <c r="AG253" s="1"/>
      <c r="AH253" s="1"/>
    </row>
    <row r="254" spans="1:34" ht="15.75" customHeight="1">
      <c r="A254" s="1"/>
      <c r="B254" s="1"/>
      <c r="C254" s="1"/>
      <c r="D254" s="1"/>
      <c r="E254" s="1"/>
      <c r="F254" s="1"/>
      <c r="G254" s="52"/>
      <c r="H254" s="1"/>
      <c r="I254" s="1"/>
      <c r="J254" s="1"/>
      <c r="K254" s="1"/>
      <c r="L254" s="1"/>
      <c r="M254" s="1"/>
      <c r="N254" s="1"/>
      <c r="O254" s="1"/>
      <c r="P254" s="1"/>
      <c r="Q254" s="1"/>
      <c r="R254" s="1"/>
      <c r="S254" s="1"/>
      <c r="T254" s="1"/>
      <c r="U254" s="1"/>
      <c r="V254" s="1"/>
      <c r="W254" s="1"/>
      <c r="X254" s="71"/>
      <c r="Y254" s="1"/>
      <c r="Z254" s="1"/>
      <c r="AA254" s="1"/>
      <c r="AB254" s="1"/>
      <c r="AC254" s="1"/>
      <c r="AD254" s="1"/>
      <c r="AE254" s="1"/>
      <c r="AF254" s="1"/>
      <c r="AG254" s="1"/>
      <c r="AH254" s="1"/>
    </row>
    <row r="255" spans="1:34" ht="15.75" customHeight="1">
      <c r="A255" s="1"/>
      <c r="B255" s="1"/>
      <c r="C255" s="1"/>
      <c r="D255" s="1"/>
      <c r="E255" s="1"/>
      <c r="F255" s="1"/>
      <c r="G255" s="52"/>
      <c r="H255" s="1"/>
      <c r="I255" s="1"/>
      <c r="J255" s="1"/>
      <c r="K255" s="1"/>
      <c r="L255" s="1"/>
      <c r="M255" s="1"/>
      <c r="N255" s="1"/>
      <c r="O255" s="1"/>
      <c r="P255" s="1"/>
      <c r="Q255" s="1"/>
      <c r="R255" s="1"/>
      <c r="S255" s="1"/>
      <c r="T255" s="1"/>
      <c r="U255" s="1"/>
      <c r="V255" s="1"/>
      <c r="W255" s="1"/>
      <c r="X255" s="71"/>
      <c r="Y255" s="1"/>
      <c r="Z255" s="1"/>
      <c r="AA255" s="1"/>
      <c r="AB255" s="1"/>
      <c r="AC255" s="1"/>
      <c r="AD255" s="1"/>
      <c r="AE255" s="1"/>
      <c r="AF255" s="1"/>
      <c r="AG255" s="1"/>
      <c r="AH255" s="1"/>
    </row>
    <row r="256" spans="1:34" ht="15.75" customHeight="1">
      <c r="A256" s="1"/>
      <c r="B256" s="1"/>
      <c r="C256" s="1"/>
      <c r="D256" s="1"/>
      <c r="E256" s="1"/>
      <c r="F256" s="1"/>
      <c r="G256" s="52"/>
      <c r="H256" s="1"/>
      <c r="I256" s="1"/>
      <c r="J256" s="1"/>
      <c r="K256" s="1"/>
      <c r="L256" s="1"/>
      <c r="M256" s="1"/>
      <c r="N256" s="1"/>
      <c r="O256" s="1"/>
      <c r="P256" s="1"/>
      <c r="Q256" s="1"/>
      <c r="R256" s="1"/>
      <c r="S256" s="1"/>
      <c r="T256" s="1"/>
      <c r="U256" s="1"/>
      <c r="V256" s="1"/>
      <c r="W256" s="1"/>
      <c r="X256" s="71"/>
      <c r="Y256" s="1"/>
      <c r="Z256" s="1"/>
      <c r="AA256" s="1"/>
      <c r="AB256" s="1"/>
      <c r="AC256" s="1"/>
      <c r="AD256" s="1"/>
      <c r="AE256" s="1"/>
      <c r="AF256" s="1"/>
      <c r="AG256" s="1"/>
      <c r="AH256" s="1"/>
    </row>
    <row r="257" spans="1:34" ht="15.75" customHeight="1">
      <c r="A257" s="1"/>
      <c r="B257" s="1"/>
      <c r="C257" s="1"/>
      <c r="D257" s="1"/>
      <c r="E257" s="1"/>
      <c r="F257" s="1"/>
      <c r="G257" s="52"/>
      <c r="H257" s="1"/>
      <c r="I257" s="1"/>
      <c r="J257" s="1"/>
      <c r="K257" s="1"/>
      <c r="L257" s="1"/>
      <c r="M257" s="1"/>
      <c r="N257" s="1"/>
      <c r="O257" s="1"/>
      <c r="P257" s="1"/>
      <c r="Q257" s="1"/>
      <c r="R257" s="1"/>
      <c r="S257" s="1"/>
      <c r="T257" s="1"/>
      <c r="U257" s="1"/>
      <c r="V257" s="1"/>
      <c r="W257" s="1"/>
      <c r="X257" s="71"/>
      <c r="Y257" s="1"/>
      <c r="Z257" s="1"/>
      <c r="AA257" s="1"/>
      <c r="AB257" s="1"/>
      <c r="AC257" s="1"/>
      <c r="AD257" s="1"/>
      <c r="AE257" s="1"/>
      <c r="AF257" s="1"/>
      <c r="AG257" s="1"/>
      <c r="AH257" s="1"/>
    </row>
    <row r="258" spans="1:34" ht="15.75" customHeight="1">
      <c r="A258" s="1"/>
      <c r="B258" s="1"/>
      <c r="C258" s="1"/>
      <c r="D258" s="1"/>
      <c r="E258" s="1"/>
      <c r="F258" s="1"/>
      <c r="G258" s="52"/>
      <c r="H258" s="1"/>
      <c r="I258" s="1"/>
      <c r="J258" s="1"/>
      <c r="K258" s="1"/>
      <c r="L258" s="1"/>
      <c r="M258" s="1"/>
      <c r="N258" s="1"/>
      <c r="O258" s="1"/>
      <c r="P258" s="1"/>
      <c r="Q258" s="1"/>
      <c r="R258" s="1"/>
      <c r="S258" s="1"/>
      <c r="T258" s="1"/>
      <c r="U258" s="1"/>
      <c r="V258" s="1"/>
      <c r="W258" s="1"/>
      <c r="X258" s="71"/>
      <c r="Y258" s="1"/>
      <c r="Z258" s="1"/>
      <c r="AA258" s="1"/>
      <c r="AB258" s="1"/>
      <c r="AC258" s="1"/>
      <c r="AD258" s="1"/>
      <c r="AE258" s="1"/>
      <c r="AF258" s="1"/>
      <c r="AG258" s="1"/>
      <c r="AH258" s="1"/>
    </row>
    <row r="259" spans="1:34" ht="15.75" customHeight="1">
      <c r="A259" s="1"/>
      <c r="B259" s="1"/>
      <c r="C259" s="1"/>
      <c r="D259" s="1"/>
      <c r="E259" s="1"/>
      <c r="F259" s="1"/>
      <c r="G259" s="52"/>
      <c r="H259" s="1"/>
      <c r="I259" s="1"/>
      <c r="J259" s="1"/>
      <c r="K259" s="1"/>
      <c r="L259" s="1"/>
      <c r="M259" s="1"/>
      <c r="N259" s="1"/>
      <c r="O259" s="1"/>
      <c r="P259" s="1"/>
      <c r="Q259" s="1"/>
      <c r="R259" s="1"/>
      <c r="S259" s="1"/>
      <c r="T259" s="1"/>
      <c r="U259" s="1"/>
      <c r="V259" s="1"/>
      <c r="W259" s="1"/>
      <c r="X259" s="71"/>
      <c r="Y259" s="1"/>
      <c r="Z259" s="1"/>
      <c r="AA259" s="1"/>
      <c r="AB259" s="1"/>
      <c r="AC259" s="1"/>
      <c r="AD259" s="1"/>
      <c r="AE259" s="1"/>
      <c r="AF259" s="1"/>
      <c r="AG259" s="1"/>
      <c r="AH259" s="1"/>
    </row>
    <row r="260" spans="1:34" ht="15.75" customHeight="1">
      <c r="A260" s="1"/>
      <c r="B260" s="1"/>
      <c r="C260" s="1"/>
      <c r="D260" s="1"/>
      <c r="E260" s="1"/>
      <c r="F260" s="1"/>
      <c r="G260" s="52"/>
      <c r="H260" s="1"/>
      <c r="I260" s="1"/>
      <c r="J260" s="1"/>
      <c r="K260" s="1"/>
      <c r="L260" s="1"/>
      <c r="M260" s="1"/>
      <c r="N260" s="1"/>
      <c r="O260" s="1"/>
      <c r="P260" s="1"/>
      <c r="Q260" s="1"/>
      <c r="R260" s="1"/>
      <c r="S260" s="1"/>
      <c r="T260" s="1"/>
      <c r="U260" s="1"/>
      <c r="V260" s="1"/>
      <c r="W260" s="1"/>
      <c r="X260" s="71"/>
      <c r="Y260" s="1"/>
      <c r="Z260" s="1"/>
      <c r="AA260" s="1"/>
      <c r="AB260" s="1"/>
      <c r="AC260" s="1"/>
      <c r="AD260" s="1"/>
      <c r="AE260" s="1"/>
      <c r="AF260" s="1"/>
      <c r="AG260" s="1"/>
      <c r="AH260" s="1"/>
    </row>
    <row r="261" spans="1:34" ht="15.75" customHeight="1">
      <c r="A261" s="1"/>
      <c r="B261" s="1"/>
      <c r="C261" s="1"/>
      <c r="D261" s="1"/>
      <c r="E261" s="1"/>
      <c r="F261" s="1"/>
      <c r="G261" s="52"/>
      <c r="H261" s="1"/>
      <c r="I261" s="1"/>
      <c r="J261" s="1"/>
      <c r="K261" s="1"/>
      <c r="L261" s="1"/>
      <c r="M261" s="1"/>
      <c r="N261" s="1"/>
      <c r="O261" s="1"/>
      <c r="P261" s="1"/>
      <c r="Q261" s="1"/>
      <c r="R261" s="1"/>
      <c r="S261" s="1"/>
      <c r="T261" s="1"/>
      <c r="U261" s="1"/>
      <c r="V261" s="1"/>
      <c r="W261" s="1"/>
      <c r="X261" s="71"/>
      <c r="Y261" s="1"/>
      <c r="Z261" s="1"/>
      <c r="AA261" s="1"/>
      <c r="AB261" s="1"/>
      <c r="AC261" s="1"/>
      <c r="AD261" s="1"/>
      <c r="AE261" s="1"/>
      <c r="AF261" s="1"/>
      <c r="AG261" s="1"/>
      <c r="AH261" s="1"/>
    </row>
    <row r="262" spans="1:34" ht="15.75" customHeight="1">
      <c r="A262" s="1"/>
      <c r="B262" s="1"/>
      <c r="C262" s="1"/>
      <c r="D262" s="1"/>
      <c r="E262" s="1"/>
      <c r="F262" s="1"/>
      <c r="G262" s="52"/>
      <c r="H262" s="1"/>
      <c r="I262" s="1"/>
      <c r="J262" s="1"/>
      <c r="K262" s="1"/>
      <c r="L262" s="1"/>
      <c r="M262" s="1"/>
      <c r="N262" s="1"/>
      <c r="O262" s="1"/>
      <c r="P262" s="1"/>
      <c r="Q262" s="1"/>
      <c r="R262" s="1"/>
      <c r="S262" s="1"/>
      <c r="T262" s="1"/>
      <c r="U262" s="1"/>
      <c r="V262" s="1"/>
      <c r="W262" s="1"/>
      <c r="X262" s="71"/>
      <c r="Y262" s="1"/>
      <c r="Z262" s="1"/>
      <c r="AA262" s="1"/>
      <c r="AB262" s="1"/>
      <c r="AC262" s="1"/>
      <c r="AD262" s="1"/>
      <c r="AE262" s="1"/>
      <c r="AF262" s="1"/>
      <c r="AG262" s="1"/>
      <c r="AH262" s="1"/>
    </row>
    <row r="263" spans="1:34" ht="15.75" customHeight="1">
      <c r="A263" s="1"/>
      <c r="B263" s="1"/>
      <c r="C263" s="1"/>
      <c r="D263" s="1"/>
      <c r="E263" s="1"/>
      <c r="F263" s="1"/>
      <c r="G263" s="52"/>
      <c r="H263" s="1"/>
      <c r="I263" s="1"/>
      <c r="J263" s="1"/>
      <c r="K263" s="1"/>
      <c r="L263" s="1"/>
      <c r="M263" s="1"/>
      <c r="N263" s="1"/>
      <c r="O263" s="1"/>
      <c r="P263" s="1"/>
      <c r="Q263" s="1"/>
      <c r="R263" s="1"/>
      <c r="S263" s="1"/>
      <c r="T263" s="1"/>
      <c r="U263" s="1"/>
      <c r="V263" s="1"/>
      <c r="W263" s="1"/>
      <c r="X263" s="71"/>
      <c r="Y263" s="1"/>
      <c r="Z263" s="1"/>
      <c r="AA263" s="1"/>
      <c r="AB263" s="1"/>
      <c r="AC263" s="1"/>
      <c r="AD263" s="1"/>
      <c r="AE263" s="1"/>
      <c r="AF263" s="1"/>
      <c r="AG263" s="1"/>
      <c r="AH263" s="1"/>
    </row>
    <row r="264" spans="1:34" ht="15.75" customHeight="1">
      <c r="A264" s="1"/>
      <c r="B264" s="1"/>
      <c r="C264" s="1"/>
      <c r="D264" s="1"/>
      <c r="E264" s="1"/>
      <c r="F264" s="1"/>
      <c r="G264" s="52"/>
      <c r="H264" s="1"/>
      <c r="I264" s="1"/>
      <c r="J264" s="1"/>
      <c r="K264" s="1"/>
      <c r="L264" s="1"/>
      <c r="M264" s="1"/>
      <c r="N264" s="1"/>
      <c r="O264" s="1"/>
      <c r="P264" s="1"/>
      <c r="Q264" s="1"/>
      <c r="R264" s="1"/>
      <c r="S264" s="1"/>
      <c r="T264" s="1"/>
      <c r="U264" s="1"/>
      <c r="V264" s="1"/>
      <c r="W264" s="1"/>
      <c r="X264" s="71"/>
      <c r="Y264" s="1"/>
      <c r="Z264" s="1"/>
      <c r="AA264" s="1"/>
      <c r="AB264" s="1"/>
      <c r="AC264" s="1"/>
      <c r="AD264" s="1"/>
      <c r="AE264" s="1"/>
      <c r="AF264" s="1"/>
      <c r="AG264" s="1"/>
      <c r="AH264" s="1"/>
    </row>
    <row r="265" spans="1:34" ht="15.75" customHeight="1">
      <c r="A265" s="1"/>
      <c r="B265" s="1"/>
      <c r="C265" s="1"/>
      <c r="D265" s="1"/>
      <c r="E265" s="1"/>
      <c r="F265" s="1"/>
      <c r="G265" s="52"/>
      <c r="H265" s="1"/>
      <c r="I265" s="1"/>
      <c r="J265" s="1"/>
      <c r="K265" s="1"/>
      <c r="L265" s="1"/>
      <c r="M265" s="1"/>
      <c r="N265" s="1"/>
      <c r="O265" s="1"/>
      <c r="P265" s="1"/>
      <c r="Q265" s="1"/>
      <c r="R265" s="1"/>
      <c r="S265" s="1"/>
      <c r="T265" s="1"/>
      <c r="U265" s="1"/>
      <c r="V265" s="1"/>
      <c r="W265" s="1"/>
      <c r="X265" s="71"/>
      <c r="Y265" s="1"/>
      <c r="Z265" s="1"/>
      <c r="AA265" s="1"/>
      <c r="AB265" s="1"/>
      <c r="AC265" s="1"/>
      <c r="AD265" s="1"/>
      <c r="AE265" s="1"/>
      <c r="AF265" s="1"/>
      <c r="AG265" s="1"/>
      <c r="AH265" s="1"/>
    </row>
    <row r="266" spans="1:34" ht="15.75" customHeight="1">
      <c r="A266" s="1"/>
      <c r="B266" s="1"/>
      <c r="C266" s="1"/>
      <c r="D266" s="1"/>
      <c r="E266" s="1"/>
      <c r="F266" s="1"/>
      <c r="G266" s="52"/>
      <c r="H266" s="1"/>
      <c r="I266" s="1"/>
      <c r="J266" s="1"/>
      <c r="K266" s="1"/>
      <c r="L266" s="1"/>
      <c r="M266" s="1"/>
      <c r="N266" s="1"/>
      <c r="O266" s="1"/>
      <c r="P266" s="1"/>
      <c r="Q266" s="1"/>
      <c r="R266" s="1"/>
      <c r="S266" s="1"/>
      <c r="T266" s="1"/>
      <c r="U266" s="1"/>
      <c r="V266" s="1"/>
      <c r="W266" s="1"/>
      <c r="X266" s="71"/>
      <c r="Y266" s="1"/>
      <c r="Z266" s="1"/>
      <c r="AA266" s="1"/>
      <c r="AB266" s="1"/>
      <c r="AC266" s="1"/>
      <c r="AD266" s="1"/>
      <c r="AE266" s="1"/>
      <c r="AF266" s="1"/>
      <c r="AG266" s="1"/>
      <c r="AH266" s="1"/>
    </row>
    <row r="267" spans="1:34" ht="15.75" customHeight="1">
      <c r="A267" s="1"/>
      <c r="B267" s="1"/>
      <c r="C267" s="1"/>
      <c r="D267" s="1"/>
      <c r="E267" s="1"/>
      <c r="F267" s="1"/>
      <c r="G267" s="52"/>
      <c r="H267" s="1"/>
      <c r="I267" s="1"/>
      <c r="J267" s="1"/>
      <c r="K267" s="1"/>
      <c r="L267" s="1"/>
      <c r="M267" s="1"/>
      <c r="N267" s="1"/>
      <c r="O267" s="1"/>
      <c r="P267" s="1"/>
      <c r="Q267" s="1"/>
      <c r="R267" s="1"/>
      <c r="S267" s="1"/>
      <c r="T267" s="1"/>
      <c r="U267" s="1"/>
      <c r="V267" s="1"/>
      <c r="W267" s="1"/>
      <c r="X267" s="71"/>
      <c r="Y267" s="1"/>
      <c r="Z267" s="1"/>
      <c r="AA267" s="1"/>
      <c r="AB267" s="1"/>
      <c r="AC267" s="1"/>
      <c r="AD267" s="1"/>
      <c r="AE267" s="1"/>
      <c r="AF267" s="1"/>
      <c r="AG267" s="1"/>
      <c r="AH267" s="1"/>
    </row>
    <row r="268" spans="1:34" ht="15.75" customHeight="1">
      <c r="A268" s="1"/>
      <c r="B268" s="1"/>
      <c r="C268" s="1"/>
      <c r="D268" s="1"/>
      <c r="E268" s="1"/>
      <c r="F268" s="1"/>
      <c r="G268" s="52"/>
      <c r="H268" s="1"/>
      <c r="I268" s="1"/>
      <c r="J268" s="1"/>
      <c r="K268" s="1"/>
      <c r="L268" s="1"/>
      <c r="M268" s="1"/>
      <c r="N268" s="1"/>
      <c r="O268" s="1"/>
      <c r="P268" s="1"/>
      <c r="Q268" s="1"/>
      <c r="R268" s="1"/>
      <c r="S268" s="1"/>
      <c r="T268" s="1"/>
      <c r="U268" s="1"/>
      <c r="V268" s="1"/>
      <c r="W268" s="1"/>
      <c r="X268" s="71"/>
      <c r="Y268" s="1"/>
      <c r="Z268" s="1"/>
      <c r="AA268" s="1"/>
      <c r="AB268" s="1"/>
      <c r="AC268" s="1"/>
      <c r="AD268" s="1"/>
      <c r="AE268" s="1"/>
      <c r="AF268" s="1"/>
      <c r="AG268" s="1"/>
      <c r="AH268" s="1"/>
    </row>
    <row r="269" spans="1:34" ht="15.75" customHeight="1">
      <c r="A269" s="1"/>
      <c r="B269" s="1"/>
      <c r="C269" s="1"/>
      <c r="D269" s="1"/>
      <c r="E269" s="1"/>
      <c r="F269" s="1"/>
      <c r="G269" s="52"/>
      <c r="H269" s="1"/>
      <c r="I269" s="1"/>
      <c r="J269" s="1"/>
      <c r="K269" s="1"/>
      <c r="L269" s="1"/>
      <c r="M269" s="1"/>
      <c r="N269" s="1"/>
      <c r="O269" s="1"/>
      <c r="P269" s="1"/>
      <c r="Q269" s="1"/>
      <c r="R269" s="1"/>
      <c r="S269" s="1"/>
      <c r="T269" s="1"/>
      <c r="U269" s="1"/>
      <c r="V269" s="1"/>
      <c r="W269" s="1"/>
      <c r="X269" s="71"/>
      <c r="Y269" s="1"/>
      <c r="Z269" s="1"/>
      <c r="AA269" s="1"/>
      <c r="AB269" s="1"/>
      <c r="AC269" s="1"/>
      <c r="AD269" s="1"/>
      <c r="AE269" s="1"/>
      <c r="AF269" s="1"/>
      <c r="AG269" s="1"/>
      <c r="AH269" s="1"/>
    </row>
    <row r="270" spans="1:34" ht="15.75" customHeight="1">
      <c r="A270" s="1"/>
      <c r="B270" s="1"/>
      <c r="C270" s="1"/>
      <c r="D270" s="1"/>
      <c r="E270" s="1"/>
      <c r="F270" s="1"/>
      <c r="G270" s="52"/>
      <c r="H270" s="1"/>
      <c r="I270" s="1"/>
      <c r="J270" s="1"/>
      <c r="K270" s="1"/>
      <c r="L270" s="1"/>
      <c r="M270" s="1"/>
      <c r="N270" s="1"/>
      <c r="O270" s="1"/>
      <c r="P270" s="1"/>
      <c r="Q270" s="1"/>
      <c r="R270" s="1"/>
      <c r="S270" s="1"/>
      <c r="T270" s="1"/>
      <c r="U270" s="1"/>
      <c r="V270" s="1"/>
      <c r="W270" s="1"/>
      <c r="X270" s="71"/>
      <c r="Y270" s="1"/>
      <c r="Z270" s="1"/>
      <c r="AA270" s="1"/>
      <c r="AB270" s="1"/>
      <c r="AC270" s="1"/>
      <c r="AD270" s="1"/>
      <c r="AE270" s="1"/>
      <c r="AF270" s="1"/>
      <c r="AG270" s="1"/>
      <c r="AH270" s="1"/>
    </row>
    <row r="271" spans="1:34" ht="15.75" customHeight="1">
      <c r="A271" s="1"/>
      <c r="B271" s="1"/>
      <c r="C271" s="1"/>
      <c r="D271" s="1"/>
      <c r="E271" s="1"/>
      <c r="F271" s="1"/>
      <c r="G271" s="52"/>
      <c r="H271" s="1"/>
      <c r="I271" s="1"/>
      <c r="J271" s="1"/>
      <c r="K271" s="1"/>
      <c r="L271" s="1"/>
      <c r="M271" s="1"/>
      <c r="N271" s="1"/>
      <c r="O271" s="1"/>
      <c r="P271" s="1"/>
      <c r="Q271" s="1"/>
      <c r="R271" s="1"/>
      <c r="S271" s="1"/>
      <c r="T271" s="1"/>
      <c r="U271" s="1"/>
      <c r="V271" s="1"/>
      <c r="W271" s="1"/>
      <c r="X271" s="71"/>
      <c r="Y271" s="1"/>
      <c r="Z271" s="1"/>
      <c r="AA271" s="1"/>
      <c r="AB271" s="1"/>
      <c r="AC271" s="1"/>
      <c r="AD271" s="1"/>
      <c r="AE271" s="1"/>
      <c r="AF271" s="1"/>
      <c r="AG271" s="1"/>
      <c r="AH271" s="1"/>
    </row>
    <row r="272" spans="1:34" ht="15.75" customHeight="1">
      <c r="A272" s="1"/>
      <c r="B272" s="1"/>
      <c r="C272" s="1"/>
      <c r="D272" s="1"/>
      <c r="E272" s="1"/>
      <c r="F272" s="1"/>
      <c r="G272" s="52"/>
      <c r="H272" s="1"/>
      <c r="I272" s="1"/>
      <c r="J272" s="1"/>
      <c r="K272" s="1"/>
      <c r="L272" s="1"/>
      <c r="M272" s="1"/>
      <c r="N272" s="1"/>
      <c r="O272" s="1"/>
      <c r="P272" s="1"/>
      <c r="Q272" s="1"/>
      <c r="R272" s="1"/>
      <c r="S272" s="1"/>
      <c r="T272" s="1"/>
      <c r="U272" s="1"/>
      <c r="V272" s="1"/>
      <c r="W272" s="1"/>
      <c r="X272" s="71"/>
      <c r="Y272" s="1"/>
      <c r="Z272" s="1"/>
      <c r="AA272" s="1"/>
      <c r="AB272" s="1"/>
      <c r="AC272" s="1"/>
      <c r="AD272" s="1"/>
      <c r="AE272" s="1"/>
      <c r="AF272" s="1"/>
      <c r="AG272" s="1"/>
      <c r="AH272" s="1"/>
    </row>
    <row r="273" spans="1:34" ht="15.75" customHeight="1">
      <c r="A273" s="1"/>
      <c r="B273" s="1"/>
      <c r="C273" s="1"/>
      <c r="D273" s="1"/>
      <c r="E273" s="1"/>
      <c r="F273" s="1"/>
      <c r="G273" s="52"/>
      <c r="H273" s="1"/>
      <c r="I273" s="1"/>
      <c r="J273" s="1"/>
      <c r="K273" s="1"/>
      <c r="L273" s="1"/>
      <c r="M273" s="1"/>
      <c r="N273" s="1"/>
      <c r="O273" s="1"/>
      <c r="P273" s="1"/>
      <c r="Q273" s="1"/>
      <c r="R273" s="1"/>
      <c r="S273" s="1"/>
      <c r="T273" s="1"/>
      <c r="U273" s="1"/>
      <c r="V273" s="1"/>
      <c r="W273" s="1"/>
      <c r="X273" s="71"/>
      <c r="Y273" s="1"/>
      <c r="Z273" s="1"/>
      <c r="AA273" s="1"/>
      <c r="AB273" s="1"/>
      <c r="AC273" s="1"/>
      <c r="AD273" s="1"/>
      <c r="AE273" s="1"/>
      <c r="AF273" s="1"/>
      <c r="AG273" s="1"/>
      <c r="AH273" s="1"/>
    </row>
    <row r="274" spans="1:34" ht="15.75" customHeight="1">
      <c r="A274" s="1"/>
      <c r="B274" s="1"/>
      <c r="C274" s="1"/>
      <c r="D274" s="1"/>
      <c r="E274" s="1"/>
      <c r="F274" s="1"/>
      <c r="G274" s="52"/>
      <c r="H274" s="1"/>
      <c r="I274" s="1"/>
      <c r="J274" s="1"/>
      <c r="K274" s="1"/>
      <c r="L274" s="1"/>
      <c r="M274" s="1"/>
      <c r="N274" s="1"/>
      <c r="O274" s="1"/>
      <c r="P274" s="1"/>
      <c r="Q274" s="1"/>
      <c r="R274" s="1"/>
      <c r="S274" s="1"/>
      <c r="T274" s="1"/>
      <c r="U274" s="1"/>
      <c r="V274" s="1"/>
      <c r="W274" s="1"/>
      <c r="X274" s="71"/>
      <c r="Y274" s="1"/>
      <c r="Z274" s="1"/>
      <c r="AA274" s="1"/>
      <c r="AB274" s="1"/>
      <c r="AC274" s="1"/>
      <c r="AD274" s="1"/>
      <c r="AE274" s="1"/>
      <c r="AF274" s="1"/>
      <c r="AG274" s="1"/>
      <c r="AH274" s="1"/>
    </row>
    <row r="275" spans="1:34" ht="15.75" customHeight="1">
      <c r="A275" s="1"/>
      <c r="B275" s="1"/>
      <c r="C275" s="1"/>
      <c r="D275" s="1"/>
      <c r="E275" s="1"/>
      <c r="F275" s="1"/>
      <c r="G275" s="52"/>
      <c r="H275" s="1"/>
      <c r="I275" s="1"/>
      <c r="J275" s="1"/>
      <c r="K275" s="1"/>
      <c r="L275" s="1"/>
      <c r="M275" s="1"/>
      <c r="N275" s="1"/>
      <c r="O275" s="1"/>
      <c r="P275" s="1"/>
      <c r="Q275" s="1"/>
      <c r="R275" s="1"/>
      <c r="S275" s="1"/>
      <c r="T275" s="1"/>
      <c r="U275" s="1"/>
      <c r="V275" s="1"/>
      <c r="W275" s="1"/>
      <c r="X275" s="71"/>
      <c r="Y275" s="1"/>
      <c r="Z275" s="1"/>
      <c r="AA275" s="1"/>
      <c r="AB275" s="1"/>
      <c r="AC275" s="1"/>
      <c r="AD275" s="1"/>
      <c r="AE275" s="1"/>
      <c r="AF275" s="1"/>
      <c r="AG275" s="1"/>
      <c r="AH275" s="1"/>
    </row>
    <row r="276" spans="1:34" ht="15.75" customHeight="1">
      <c r="A276" s="1"/>
      <c r="B276" s="1"/>
      <c r="C276" s="1"/>
      <c r="D276" s="1"/>
      <c r="E276" s="1"/>
      <c r="F276" s="1"/>
      <c r="G276" s="52"/>
      <c r="H276" s="1"/>
      <c r="I276" s="1"/>
      <c r="J276" s="1"/>
      <c r="K276" s="1"/>
      <c r="L276" s="1"/>
      <c r="M276" s="1"/>
      <c r="N276" s="1"/>
      <c r="O276" s="1"/>
      <c r="P276" s="1"/>
      <c r="Q276" s="1"/>
      <c r="R276" s="1"/>
      <c r="S276" s="1"/>
      <c r="T276" s="1"/>
      <c r="U276" s="1"/>
      <c r="V276" s="1"/>
      <c r="W276" s="1"/>
      <c r="X276" s="71"/>
      <c r="Y276" s="1"/>
      <c r="Z276" s="1"/>
      <c r="AA276" s="1"/>
      <c r="AB276" s="1"/>
      <c r="AC276" s="1"/>
      <c r="AD276" s="1"/>
      <c r="AE276" s="1"/>
      <c r="AF276" s="1"/>
      <c r="AG276" s="1"/>
      <c r="AH276" s="1"/>
    </row>
    <row r="277" spans="1:34" ht="15.75" customHeight="1">
      <c r="A277" s="1"/>
      <c r="B277" s="1"/>
      <c r="C277" s="1"/>
      <c r="D277" s="1"/>
      <c r="E277" s="1"/>
      <c r="F277" s="1"/>
      <c r="G277" s="52"/>
      <c r="H277" s="1"/>
      <c r="I277" s="1"/>
      <c r="J277" s="1"/>
      <c r="K277" s="1"/>
      <c r="L277" s="1"/>
      <c r="M277" s="1"/>
      <c r="N277" s="1"/>
      <c r="O277" s="1"/>
      <c r="P277" s="1"/>
      <c r="Q277" s="1"/>
      <c r="R277" s="1"/>
      <c r="S277" s="1"/>
      <c r="T277" s="1"/>
      <c r="U277" s="1"/>
      <c r="V277" s="1"/>
      <c r="W277" s="1"/>
      <c r="X277" s="71"/>
      <c r="Y277" s="1"/>
      <c r="Z277" s="1"/>
      <c r="AA277" s="1"/>
      <c r="AB277" s="1"/>
      <c r="AC277" s="1"/>
      <c r="AD277" s="1"/>
      <c r="AE277" s="1"/>
      <c r="AF277" s="1"/>
      <c r="AG277" s="1"/>
      <c r="AH277" s="1"/>
    </row>
    <row r="278" spans="1:34" ht="15.75" customHeight="1">
      <c r="A278" s="1"/>
      <c r="B278" s="1"/>
      <c r="C278" s="1"/>
      <c r="D278" s="1"/>
      <c r="E278" s="1"/>
      <c r="F278" s="1"/>
      <c r="G278" s="52"/>
      <c r="H278" s="1"/>
      <c r="I278" s="1"/>
      <c r="J278" s="1"/>
      <c r="K278" s="1"/>
      <c r="L278" s="1"/>
      <c r="M278" s="1"/>
      <c r="N278" s="1"/>
      <c r="O278" s="1"/>
      <c r="P278" s="1"/>
      <c r="Q278" s="1"/>
      <c r="R278" s="1"/>
      <c r="S278" s="1"/>
      <c r="T278" s="1"/>
      <c r="U278" s="1"/>
      <c r="V278" s="1"/>
      <c r="W278" s="1"/>
      <c r="X278" s="71"/>
      <c r="Y278" s="1"/>
      <c r="Z278" s="1"/>
      <c r="AA278" s="1"/>
      <c r="AB278" s="1"/>
      <c r="AC278" s="1"/>
      <c r="AD278" s="1"/>
      <c r="AE278" s="1"/>
      <c r="AF278" s="1"/>
      <c r="AG278" s="1"/>
      <c r="AH278" s="1"/>
    </row>
    <row r="279" spans="1:34" ht="15.75" customHeight="1">
      <c r="A279" s="1"/>
      <c r="B279" s="1"/>
      <c r="C279" s="1"/>
      <c r="D279" s="1"/>
      <c r="E279" s="1"/>
      <c r="F279" s="1"/>
      <c r="G279" s="52"/>
      <c r="H279" s="1"/>
      <c r="I279" s="1"/>
      <c r="J279" s="1"/>
      <c r="K279" s="1"/>
      <c r="L279" s="1"/>
      <c r="M279" s="1"/>
      <c r="N279" s="1"/>
      <c r="O279" s="1"/>
      <c r="P279" s="1"/>
      <c r="Q279" s="1"/>
      <c r="R279" s="1"/>
      <c r="S279" s="1"/>
      <c r="T279" s="1"/>
      <c r="U279" s="1"/>
      <c r="V279" s="1"/>
      <c r="W279" s="1"/>
      <c r="X279" s="71"/>
      <c r="Y279" s="1"/>
      <c r="Z279" s="1"/>
      <c r="AA279" s="1"/>
      <c r="AB279" s="1"/>
      <c r="AC279" s="1"/>
      <c r="AD279" s="1"/>
      <c r="AE279" s="1"/>
      <c r="AF279" s="1"/>
      <c r="AG279" s="1"/>
      <c r="AH279" s="1"/>
    </row>
    <row r="280" spans="1:34" ht="15.75" customHeight="1">
      <c r="A280" s="1"/>
      <c r="B280" s="1"/>
      <c r="C280" s="1"/>
      <c r="D280" s="1"/>
      <c r="E280" s="1"/>
      <c r="F280" s="1"/>
      <c r="G280" s="52"/>
      <c r="H280" s="1"/>
      <c r="I280" s="1"/>
      <c r="J280" s="1"/>
      <c r="K280" s="1"/>
      <c r="L280" s="1"/>
      <c r="M280" s="1"/>
      <c r="N280" s="1"/>
      <c r="O280" s="1"/>
      <c r="P280" s="1"/>
      <c r="Q280" s="1"/>
      <c r="R280" s="1"/>
      <c r="S280" s="1"/>
      <c r="T280" s="1"/>
      <c r="U280" s="1"/>
      <c r="V280" s="1"/>
      <c r="W280" s="1"/>
      <c r="X280" s="71"/>
      <c r="Y280" s="1"/>
      <c r="Z280" s="1"/>
      <c r="AA280" s="1"/>
      <c r="AB280" s="1"/>
      <c r="AC280" s="1"/>
      <c r="AD280" s="1"/>
      <c r="AE280" s="1"/>
      <c r="AF280" s="1"/>
      <c r="AG280" s="1"/>
      <c r="AH280" s="1"/>
    </row>
    <row r="281" spans="1:34" ht="15.75" customHeight="1">
      <c r="A281" s="1"/>
      <c r="B281" s="1"/>
      <c r="C281" s="1"/>
      <c r="D281" s="1"/>
      <c r="E281" s="1"/>
      <c r="F281" s="1"/>
      <c r="G281" s="52"/>
      <c r="H281" s="1"/>
      <c r="I281" s="1"/>
      <c r="J281" s="1"/>
      <c r="K281" s="1"/>
      <c r="L281" s="1"/>
      <c r="M281" s="1"/>
      <c r="N281" s="1"/>
      <c r="O281" s="1"/>
      <c r="P281" s="1"/>
      <c r="Q281" s="1"/>
      <c r="R281" s="1"/>
      <c r="S281" s="1"/>
      <c r="T281" s="1"/>
      <c r="U281" s="1"/>
      <c r="V281" s="1"/>
      <c r="W281" s="1"/>
      <c r="X281" s="71"/>
      <c r="Y281" s="1"/>
      <c r="Z281" s="1"/>
      <c r="AA281" s="1"/>
      <c r="AB281" s="1"/>
      <c r="AC281" s="1"/>
      <c r="AD281" s="1"/>
      <c r="AE281" s="1"/>
      <c r="AF281" s="1"/>
      <c r="AG281" s="1"/>
      <c r="AH281" s="1"/>
    </row>
    <row r="282" spans="1:34" ht="15.75" customHeight="1">
      <c r="A282" s="1"/>
      <c r="B282" s="1"/>
      <c r="C282" s="1"/>
      <c r="D282" s="1"/>
      <c r="E282" s="1"/>
      <c r="F282" s="1"/>
      <c r="G282" s="52"/>
      <c r="H282" s="1"/>
      <c r="I282" s="1"/>
      <c r="J282" s="1"/>
      <c r="K282" s="1"/>
      <c r="L282" s="1"/>
      <c r="M282" s="1"/>
      <c r="N282" s="1"/>
      <c r="O282" s="1"/>
      <c r="P282" s="1"/>
      <c r="Q282" s="1"/>
      <c r="R282" s="1"/>
      <c r="S282" s="1"/>
      <c r="T282" s="1"/>
      <c r="U282" s="1"/>
      <c r="V282" s="1"/>
      <c r="W282" s="1"/>
      <c r="X282" s="71"/>
      <c r="Y282" s="1"/>
      <c r="Z282" s="1"/>
      <c r="AA282" s="1"/>
      <c r="AB282" s="1"/>
      <c r="AC282" s="1"/>
      <c r="AD282" s="1"/>
      <c r="AE282" s="1"/>
      <c r="AF282" s="1"/>
      <c r="AG282" s="1"/>
      <c r="AH282" s="1"/>
    </row>
    <row r="283" spans="1:34" ht="15.75" customHeight="1">
      <c r="A283" s="1"/>
      <c r="B283" s="1"/>
      <c r="C283" s="1"/>
      <c r="D283" s="1"/>
      <c r="E283" s="1"/>
      <c r="F283" s="1"/>
      <c r="G283" s="52"/>
      <c r="H283" s="1"/>
      <c r="I283" s="1"/>
      <c r="J283" s="1"/>
      <c r="K283" s="1"/>
      <c r="L283" s="1"/>
      <c r="M283" s="1"/>
      <c r="N283" s="1"/>
      <c r="O283" s="1"/>
      <c r="P283" s="1"/>
      <c r="Q283" s="1"/>
      <c r="R283" s="1"/>
      <c r="S283" s="1"/>
      <c r="T283" s="1"/>
      <c r="U283" s="1"/>
      <c r="V283" s="1"/>
      <c r="W283" s="1"/>
      <c r="X283" s="71"/>
      <c r="Y283" s="1"/>
      <c r="Z283" s="1"/>
      <c r="AA283" s="1"/>
      <c r="AB283" s="1"/>
      <c r="AC283" s="1"/>
      <c r="AD283" s="1"/>
      <c r="AE283" s="1"/>
      <c r="AF283" s="1"/>
      <c r="AG283" s="1"/>
      <c r="AH283" s="1"/>
    </row>
    <row r="284" spans="1:34" ht="15.75" customHeight="1">
      <c r="A284" s="1"/>
      <c r="B284" s="1"/>
      <c r="C284" s="1"/>
      <c r="D284" s="1"/>
      <c r="E284" s="1"/>
      <c r="F284" s="1"/>
      <c r="G284" s="52"/>
      <c r="H284" s="1"/>
      <c r="I284" s="1"/>
      <c r="J284" s="1"/>
      <c r="K284" s="1"/>
      <c r="L284" s="1"/>
      <c r="M284" s="1"/>
      <c r="N284" s="1"/>
      <c r="O284" s="1"/>
      <c r="P284" s="1"/>
      <c r="Q284" s="1"/>
      <c r="R284" s="1"/>
      <c r="S284" s="1"/>
      <c r="T284" s="1"/>
      <c r="U284" s="1"/>
      <c r="V284" s="1"/>
      <c r="W284" s="1"/>
      <c r="X284" s="71"/>
      <c r="Y284" s="1"/>
      <c r="Z284" s="1"/>
      <c r="AA284" s="1"/>
      <c r="AB284" s="1"/>
      <c r="AC284" s="1"/>
      <c r="AD284" s="1"/>
      <c r="AE284" s="1"/>
      <c r="AF284" s="1"/>
      <c r="AG284" s="1"/>
      <c r="AH284" s="1"/>
    </row>
    <row r="285" spans="1:34" ht="15.75" customHeight="1">
      <c r="A285" s="1"/>
      <c r="B285" s="1"/>
      <c r="C285" s="1"/>
      <c r="D285" s="1"/>
      <c r="E285" s="1"/>
      <c r="F285" s="1"/>
      <c r="G285" s="52"/>
      <c r="H285" s="1"/>
      <c r="I285" s="1"/>
      <c r="J285" s="1"/>
      <c r="K285" s="1"/>
      <c r="L285" s="1"/>
      <c r="M285" s="1"/>
      <c r="N285" s="1"/>
      <c r="O285" s="1"/>
      <c r="P285" s="1"/>
      <c r="Q285" s="1"/>
      <c r="R285" s="1"/>
      <c r="S285" s="1"/>
      <c r="T285" s="1"/>
      <c r="U285" s="1"/>
      <c r="V285" s="1"/>
      <c r="W285" s="1"/>
      <c r="X285" s="71"/>
      <c r="Y285" s="1"/>
      <c r="Z285" s="1"/>
      <c r="AA285" s="1"/>
      <c r="AB285" s="1"/>
      <c r="AC285" s="1"/>
      <c r="AD285" s="1"/>
      <c r="AE285" s="1"/>
      <c r="AF285" s="1"/>
      <c r="AG285" s="1"/>
      <c r="AH285" s="1"/>
    </row>
    <row r="286" spans="1:34" ht="15.75" customHeight="1">
      <c r="A286" s="1"/>
      <c r="B286" s="1"/>
      <c r="C286" s="1"/>
      <c r="D286" s="1"/>
      <c r="E286" s="1"/>
      <c r="F286" s="1"/>
      <c r="G286" s="52"/>
      <c r="H286" s="1"/>
      <c r="I286" s="1"/>
      <c r="J286" s="1"/>
      <c r="K286" s="1"/>
      <c r="L286" s="1"/>
      <c r="M286" s="1"/>
      <c r="N286" s="1"/>
      <c r="O286" s="1"/>
      <c r="P286" s="1"/>
      <c r="Q286" s="1"/>
      <c r="R286" s="1"/>
      <c r="S286" s="1"/>
      <c r="T286" s="1"/>
      <c r="U286" s="1"/>
      <c r="V286" s="1"/>
      <c r="W286" s="1"/>
      <c r="X286" s="71"/>
      <c r="Y286" s="1"/>
      <c r="Z286" s="1"/>
      <c r="AA286" s="1"/>
      <c r="AB286" s="1"/>
      <c r="AC286" s="1"/>
      <c r="AD286" s="1"/>
      <c r="AE286" s="1"/>
      <c r="AF286" s="1"/>
      <c r="AG286" s="1"/>
      <c r="AH286" s="1"/>
    </row>
    <row r="287" spans="1:34" ht="15.75" customHeight="1">
      <c r="A287" s="1"/>
      <c r="B287" s="1"/>
      <c r="C287" s="1"/>
      <c r="D287" s="1"/>
      <c r="E287" s="1"/>
      <c r="F287" s="1"/>
      <c r="G287" s="52"/>
      <c r="H287" s="1"/>
      <c r="I287" s="1"/>
      <c r="J287" s="1"/>
      <c r="K287" s="1"/>
      <c r="L287" s="1"/>
      <c r="M287" s="1"/>
      <c r="N287" s="1"/>
      <c r="O287" s="1"/>
      <c r="P287" s="1"/>
      <c r="Q287" s="1"/>
      <c r="R287" s="1"/>
      <c r="S287" s="1"/>
      <c r="T287" s="1"/>
      <c r="U287" s="1"/>
      <c r="V287" s="1"/>
      <c r="W287" s="1"/>
      <c r="X287" s="71"/>
      <c r="Y287" s="1"/>
      <c r="Z287" s="1"/>
      <c r="AA287" s="1"/>
      <c r="AB287" s="1"/>
      <c r="AC287" s="1"/>
      <c r="AD287" s="1"/>
      <c r="AE287" s="1"/>
      <c r="AF287" s="1"/>
      <c r="AG287" s="1"/>
      <c r="AH287" s="1"/>
    </row>
    <row r="288" spans="1:34" ht="15.75" customHeight="1">
      <c r="A288" s="1"/>
      <c r="B288" s="1"/>
      <c r="C288" s="1"/>
      <c r="D288" s="1"/>
      <c r="E288" s="1"/>
      <c r="F288" s="1"/>
      <c r="G288" s="52"/>
      <c r="H288" s="1"/>
      <c r="I288" s="1"/>
      <c r="J288" s="1"/>
      <c r="K288" s="1"/>
      <c r="L288" s="1"/>
      <c r="M288" s="1"/>
      <c r="N288" s="1"/>
      <c r="O288" s="1"/>
      <c r="P288" s="1"/>
      <c r="Q288" s="1"/>
      <c r="R288" s="1"/>
      <c r="S288" s="1"/>
      <c r="T288" s="1"/>
      <c r="U288" s="1"/>
      <c r="V288" s="1"/>
      <c r="W288" s="1"/>
      <c r="X288" s="71"/>
      <c r="Y288" s="1"/>
      <c r="Z288" s="1"/>
      <c r="AA288" s="1"/>
      <c r="AB288" s="1"/>
      <c r="AC288" s="1"/>
      <c r="AD288" s="1"/>
      <c r="AE288" s="1"/>
      <c r="AF288" s="1"/>
      <c r="AG288" s="1"/>
      <c r="AH288" s="1"/>
    </row>
    <row r="289" spans="1:34" ht="15.75" customHeight="1">
      <c r="A289" s="1"/>
      <c r="B289" s="1"/>
      <c r="C289" s="1"/>
      <c r="D289" s="1"/>
      <c r="E289" s="1"/>
      <c r="F289" s="1"/>
      <c r="G289" s="52"/>
      <c r="H289" s="1"/>
      <c r="I289" s="1"/>
      <c r="J289" s="1"/>
      <c r="K289" s="1"/>
      <c r="L289" s="1"/>
      <c r="M289" s="1"/>
      <c r="N289" s="1"/>
      <c r="O289" s="1"/>
      <c r="P289" s="1"/>
      <c r="Q289" s="1"/>
      <c r="R289" s="1"/>
      <c r="S289" s="1"/>
      <c r="T289" s="1"/>
      <c r="U289" s="1"/>
      <c r="V289" s="1"/>
      <c r="W289" s="1"/>
      <c r="X289" s="71"/>
      <c r="Y289" s="1"/>
      <c r="Z289" s="1"/>
      <c r="AA289" s="1"/>
      <c r="AB289" s="1"/>
      <c r="AC289" s="1"/>
      <c r="AD289" s="1"/>
      <c r="AE289" s="1"/>
      <c r="AF289" s="1"/>
      <c r="AG289" s="1"/>
      <c r="AH289" s="1"/>
    </row>
    <row r="290" spans="1:34" ht="15.75" customHeight="1">
      <c r="A290" s="1"/>
      <c r="B290" s="1"/>
      <c r="C290" s="1"/>
      <c r="D290" s="1"/>
      <c r="E290" s="1"/>
      <c r="F290" s="1"/>
      <c r="G290" s="52"/>
      <c r="H290" s="1"/>
      <c r="I290" s="1"/>
      <c r="J290" s="1"/>
      <c r="K290" s="1"/>
      <c r="L290" s="1"/>
      <c r="M290" s="1"/>
      <c r="N290" s="1"/>
      <c r="O290" s="1"/>
      <c r="P290" s="1"/>
      <c r="Q290" s="1"/>
      <c r="R290" s="1"/>
      <c r="S290" s="1"/>
      <c r="T290" s="1"/>
      <c r="U290" s="1"/>
      <c r="V290" s="1"/>
      <c r="W290" s="1"/>
      <c r="X290" s="71"/>
      <c r="Y290" s="1"/>
      <c r="Z290" s="1"/>
      <c r="AA290" s="1"/>
      <c r="AB290" s="1"/>
      <c r="AC290" s="1"/>
      <c r="AD290" s="1"/>
      <c r="AE290" s="1"/>
      <c r="AF290" s="1"/>
      <c r="AG290" s="1"/>
      <c r="AH290" s="1"/>
    </row>
    <row r="291" spans="1:34" ht="15.75" customHeight="1">
      <c r="A291" s="1"/>
      <c r="B291" s="1"/>
      <c r="C291" s="1"/>
      <c r="D291" s="1"/>
      <c r="E291" s="1"/>
      <c r="F291" s="1"/>
      <c r="G291" s="52"/>
      <c r="H291" s="1"/>
      <c r="I291" s="1"/>
      <c r="J291" s="1"/>
      <c r="K291" s="1"/>
      <c r="L291" s="1"/>
      <c r="M291" s="1"/>
      <c r="N291" s="1"/>
      <c r="O291" s="1"/>
      <c r="P291" s="1"/>
      <c r="Q291" s="1"/>
      <c r="R291" s="1"/>
      <c r="S291" s="1"/>
      <c r="T291" s="1"/>
      <c r="U291" s="1"/>
      <c r="V291" s="1"/>
      <c r="W291" s="1"/>
      <c r="X291" s="71"/>
      <c r="Y291" s="1"/>
      <c r="Z291" s="1"/>
      <c r="AA291" s="1"/>
      <c r="AB291" s="1"/>
      <c r="AC291" s="1"/>
      <c r="AD291" s="1"/>
      <c r="AE291" s="1"/>
      <c r="AF291" s="1"/>
      <c r="AG291" s="1"/>
      <c r="AH291" s="1"/>
    </row>
    <row r="292" spans="1:34" ht="15.75" customHeight="1">
      <c r="A292" s="1"/>
      <c r="B292" s="1"/>
      <c r="C292" s="1"/>
      <c r="D292" s="1"/>
      <c r="E292" s="1"/>
      <c r="F292" s="1"/>
      <c r="G292" s="52"/>
      <c r="H292" s="1"/>
      <c r="I292" s="1"/>
      <c r="J292" s="1"/>
      <c r="K292" s="1"/>
      <c r="L292" s="1"/>
      <c r="M292" s="1"/>
      <c r="N292" s="1"/>
      <c r="O292" s="1"/>
      <c r="P292" s="1"/>
      <c r="Q292" s="1"/>
      <c r="R292" s="1"/>
      <c r="S292" s="1"/>
      <c r="T292" s="1"/>
      <c r="U292" s="1"/>
      <c r="V292" s="1"/>
      <c r="W292" s="1"/>
      <c r="X292" s="71"/>
      <c r="Y292" s="1"/>
      <c r="Z292" s="1"/>
      <c r="AA292" s="1"/>
      <c r="AB292" s="1"/>
      <c r="AC292" s="1"/>
      <c r="AD292" s="1"/>
      <c r="AE292" s="1"/>
      <c r="AF292" s="1"/>
      <c r="AG292" s="1"/>
      <c r="AH292" s="1"/>
    </row>
    <row r="293" spans="1:34" ht="15.75" customHeight="1">
      <c r="A293" s="1"/>
      <c r="B293" s="1"/>
      <c r="C293" s="1"/>
      <c r="D293" s="1"/>
      <c r="E293" s="1"/>
      <c r="F293" s="1"/>
      <c r="G293" s="52"/>
      <c r="H293" s="1"/>
      <c r="I293" s="1"/>
      <c r="J293" s="1"/>
      <c r="K293" s="1"/>
      <c r="L293" s="1"/>
      <c r="M293" s="1"/>
      <c r="N293" s="1"/>
      <c r="O293" s="1"/>
      <c r="P293" s="1"/>
      <c r="Q293" s="1"/>
      <c r="R293" s="1"/>
      <c r="S293" s="1"/>
      <c r="T293" s="1"/>
      <c r="U293" s="1"/>
      <c r="V293" s="1"/>
      <c r="W293" s="1"/>
      <c r="X293" s="71"/>
      <c r="Y293" s="1"/>
      <c r="Z293" s="1"/>
      <c r="AA293" s="1"/>
      <c r="AB293" s="1"/>
      <c r="AC293" s="1"/>
      <c r="AD293" s="1"/>
      <c r="AE293" s="1"/>
      <c r="AF293" s="1"/>
      <c r="AG293" s="1"/>
      <c r="AH293" s="1"/>
    </row>
    <row r="294" spans="1:34" ht="15.75" customHeight="1">
      <c r="A294" s="1"/>
      <c r="B294" s="1"/>
      <c r="C294" s="1"/>
      <c r="D294" s="1"/>
      <c r="E294" s="1"/>
      <c r="F294" s="1"/>
      <c r="G294" s="52"/>
      <c r="H294" s="1"/>
      <c r="I294" s="1"/>
      <c r="J294" s="1"/>
      <c r="K294" s="1"/>
      <c r="L294" s="1"/>
      <c r="M294" s="1"/>
      <c r="N294" s="1"/>
      <c r="O294" s="1"/>
      <c r="P294" s="1"/>
      <c r="Q294" s="1"/>
      <c r="R294" s="1"/>
      <c r="S294" s="1"/>
      <c r="T294" s="1"/>
      <c r="U294" s="1"/>
      <c r="V294" s="1"/>
      <c r="W294" s="1"/>
      <c r="X294" s="71"/>
      <c r="Y294" s="1"/>
      <c r="Z294" s="1"/>
      <c r="AA294" s="1"/>
      <c r="AB294" s="1"/>
      <c r="AC294" s="1"/>
      <c r="AD294" s="1"/>
      <c r="AE294" s="1"/>
      <c r="AF294" s="1"/>
      <c r="AG294" s="1"/>
      <c r="AH294" s="1"/>
    </row>
    <row r="295" spans="1:34" ht="15.75" customHeight="1">
      <c r="A295" s="1"/>
      <c r="B295" s="1"/>
      <c r="C295" s="1"/>
      <c r="D295" s="1"/>
      <c r="E295" s="1"/>
      <c r="F295" s="1"/>
      <c r="G295" s="52"/>
      <c r="H295" s="1"/>
      <c r="I295" s="1"/>
      <c r="J295" s="1"/>
      <c r="K295" s="1"/>
      <c r="L295" s="1"/>
      <c r="M295" s="1"/>
      <c r="N295" s="1"/>
      <c r="O295" s="1"/>
      <c r="P295" s="1"/>
      <c r="Q295" s="1"/>
      <c r="R295" s="1"/>
      <c r="S295" s="1"/>
      <c r="T295" s="1"/>
      <c r="U295" s="1"/>
      <c r="V295" s="1"/>
      <c r="W295" s="1"/>
      <c r="X295" s="71"/>
      <c r="Y295" s="1"/>
      <c r="Z295" s="1"/>
      <c r="AA295" s="1"/>
      <c r="AB295" s="1"/>
      <c r="AC295" s="1"/>
      <c r="AD295" s="1"/>
      <c r="AE295" s="1"/>
      <c r="AF295" s="1"/>
      <c r="AG295" s="1"/>
      <c r="AH295" s="1"/>
    </row>
    <row r="296" spans="1:34" ht="15.75" customHeight="1">
      <c r="A296" s="1"/>
      <c r="B296" s="1"/>
      <c r="C296" s="1"/>
      <c r="D296" s="1"/>
      <c r="E296" s="1"/>
      <c r="F296" s="1"/>
      <c r="G296" s="52"/>
      <c r="H296" s="1"/>
      <c r="I296" s="1"/>
      <c r="J296" s="1"/>
      <c r="K296" s="1"/>
      <c r="L296" s="1"/>
      <c r="M296" s="1"/>
      <c r="N296" s="1"/>
      <c r="O296" s="1"/>
      <c r="P296" s="1"/>
      <c r="Q296" s="1"/>
      <c r="R296" s="1"/>
      <c r="S296" s="1"/>
      <c r="T296" s="1"/>
      <c r="U296" s="1"/>
      <c r="V296" s="1"/>
      <c r="W296" s="1"/>
      <c r="X296" s="71"/>
      <c r="Y296" s="1"/>
      <c r="Z296" s="1"/>
      <c r="AA296" s="1"/>
      <c r="AB296" s="1"/>
      <c r="AC296" s="1"/>
      <c r="AD296" s="1"/>
      <c r="AE296" s="1"/>
      <c r="AF296" s="1"/>
      <c r="AG296" s="1"/>
      <c r="AH296" s="1"/>
    </row>
    <row r="297" spans="1:34" ht="15.75" customHeight="1">
      <c r="A297" s="1"/>
      <c r="B297" s="1"/>
      <c r="C297" s="1"/>
      <c r="D297" s="1"/>
      <c r="E297" s="1"/>
      <c r="F297" s="1"/>
      <c r="G297" s="52"/>
      <c r="H297" s="1"/>
      <c r="I297" s="1"/>
      <c r="J297" s="1"/>
      <c r="K297" s="1"/>
      <c r="L297" s="1"/>
      <c r="M297" s="1"/>
      <c r="N297" s="1"/>
      <c r="O297" s="1"/>
      <c r="P297" s="1"/>
      <c r="Q297" s="1"/>
      <c r="R297" s="1"/>
      <c r="S297" s="1"/>
      <c r="T297" s="1"/>
      <c r="U297" s="1"/>
      <c r="V297" s="1"/>
      <c r="W297" s="1"/>
      <c r="X297" s="71"/>
      <c r="Y297" s="1"/>
      <c r="Z297" s="1"/>
      <c r="AA297" s="1"/>
      <c r="AB297" s="1"/>
      <c r="AC297" s="1"/>
      <c r="AD297" s="1"/>
      <c r="AE297" s="1"/>
      <c r="AF297" s="1"/>
      <c r="AG297" s="1"/>
      <c r="AH297" s="1"/>
    </row>
    <row r="298" spans="1:34" ht="15.75" customHeight="1">
      <c r="A298" s="1"/>
      <c r="B298" s="1"/>
      <c r="C298" s="1"/>
      <c r="D298" s="1"/>
      <c r="E298" s="1"/>
      <c r="F298" s="1"/>
      <c r="G298" s="52"/>
      <c r="H298" s="1"/>
      <c r="I298" s="1"/>
      <c r="J298" s="1"/>
      <c r="K298" s="1"/>
      <c r="L298" s="1"/>
      <c r="M298" s="1"/>
      <c r="N298" s="1"/>
      <c r="O298" s="1"/>
      <c r="P298" s="1"/>
      <c r="Q298" s="1"/>
      <c r="R298" s="1"/>
      <c r="S298" s="1"/>
      <c r="T298" s="1"/>
      <c r="U298" s="1"/>
      <c r="V298" s="1"/>
      <c r="W298" s="1"/>
      <c r="X298" s="71"/>
      <c r="Y298" s="1"/>
      <c r="Z298" s="1"/>
      <c r="AA298" s="1"/>
      <c r="AB298" s="1"/>
      <c r="AC298" s="1"/>
      <c r="AD298" s="1"/>
      <c r="AE298" s="1"/>
      <c r="AF298" s="1"/>
      <c r="AG298" s="1"/>
      <c r="AH298" s="1"/>
    </row>
    <row r="299" spans="1:34" ht="15.75" customHeight="1">
      <c r="A299" s="1"/>
      <c r="B299" s="1"/>
      <c r="C299" s="1"/>
      <c r="D299" s="1"/>
      <c r="E299" s="1"/>
      <c r="F299" s="1"/>
      <c r="G299" s="52"/>
      <c r="H299" s="1"/>
      <c r="I299" s="1"/>
      <c r="J299" s="1"/>
      <c r="K299" s="1"/>
      <c r="L299" s="1"/>
      <c r="M299" s="1"/>
      <c r="N299" s="1"/>
      <c r="O299" s="1"/>
      <c r="P299" s="1"/>
      <c r="Q299" s="1"/>
      <c r="R299" s="1"/>
      <c r="S299" s="1"/>
      <c r="T299" s="1"/>
      <c r="U299" s="1"/>
      <c r="V299" s="1"/>
      <c r="W299" s="1"/>
      <c r="X299" s="71"/>
      <c r="Y299" s="1"/>
      <c r="Z299" s="1"/>
      <c r="AA299" s="1"/>
      <c r="AB299" s="1"/>
      <c r="AC299" s="1"/>
      <c r="AD299" s="1"/>
      <c r="AE299" s="1"/>
      <c r="AF299" s="1"/>
      <c r="AG299" s="1"/>
      <c r="AH299" s="1"/>
    </row>
    <row r="300" spans="1:34" ht="15.75" customHeight="1">
      <c r="A300" s="1"/>
      <c r="B300" s="1"/>
      <c r="C300" s="1"/>
      <c r="D300" s="1"/>
      <c r="E300" s="1"/>
      <c r="F300" s="1"/>
      <c r="G300" s="52"/>
      <c r="H300" s="1"/>
      <c r="I300" s="1"/>
      <c r="J300" s="1"/>
      <c r="K300" s="1"/>
      <c r="L300" s="1"/>
      <c r="M300" s="1"/>
      <c r="N300" s="1"/>
      <c r="O300" s="1"/>
      <c r="P300" s="1"/>
      <c r="Q300" s="1"/>
      <c r="R300" s="1"/>
      <c r="S300" s="1"/>
      <c r="T300" s="1"/>
      <c r="U300" s="1"/>
      <c r="V300" s="1"/>
      <c r="W300" s="1"/>
      <c r="X300" s="71"/>
      <c r="Y300" s="1"/>
      <c r="Z300" s="1"/>
      <c r="AA300" s="1"/>
      <c r="AB300" s="1"/>
      <c r="AC300" s="1"/>
      <c r="AD300" s="1"/>
      <c r="AE300" s="1"/>
      <c r="AF300" s="1"/>
      <c r="AG300" s="1"/>
      <c r="AH300" s="1"/>
    </row>
    <row r="301" spans="1:34" ht="15.75" customHeight="1">
      <c r="A301" s="1"/>
      <c r="B301" s="1"/>
      <c r="C301" s="1"/>
      <c r="D301" s="1"/>
      <c r="E301" s="1"/>
      <c r="F301" s="1"/>
      <c r="G301" s="52"/>
      <c r="H301" s="1"/>
      <c r="I301" s="1"/>
      <c r="J301" s="1"/>
      <c r="K301" s="1"/>
      <c r="L301" s="1"/>
      <c r="M301" s="1"/>
      <c r="N301" s="1"/>
      <c r="O301" s="1"/>
      <c r="P301" s="1"/>
      <c r="Q301" s="1"/>
      <c r="R301" s="1"/>
      <c r="S301" s="1"/>
      <c r="T301" s="1"/>
      <c r="U301" s="1"/>
      <c r="V301" s="1"/>
      <c r="W301" s="1"/>
      <c r="X301" s="71"/>
      <c r="Y301" s="1"/>
      <c r="Z301" s="1"/>
      <c r="AA301" s="1"/>
      <c r="AB301" s="1"/>
      <c r="AC301" s="1"/>
      <c r="AD301" s="1"/>
      <c r="AE301" s="1"/>
      <c r="AF301" s="1"/>
      <c r="AG301" s="1"/>
      <c r="AH301" s="1"/>
    </row>
    <row r="302" spans="1:34" ht="15.75" customHeight="1">
      <c r="A302" s="1"/>
      <c r="B302" s="1"/>
      <c r="C302" s="1"/>
      <c r="D302" s="1"/>
      <c r="E302" s="1"/>
      <c r="F302" s="1"/>
      <c r="G302" s="52"/>
      <c r="H302" s="1"/>
      <c r="I302" s="1"/>
      <c r="J302" s="1"/>
      <c r="K302" s="1"/>
      <c r="L302" s="1"/>
      <c r="M302" s="1"/>
      <c r="N302" s="1"/>
      <c r="O302" s="1"/>
      <c r="P302" s="1"/>
      <c r="Q302" s="1"/>
      <c r="R302" s="1"/>
      <c r="S302" s="1"/>
      <c r="T302" s="1"/>
      <c r="U302" s="1"/>
      <c r="V302" s="1"/>
      <c r="W302" s="1"/>
      <c r="X302" s="71"/>
      <c r="Y302" s="1"/>
      <c r="Z302" s="1"/>
      <c r="AA302" s="1"/>
      <c r="AB302" s="1"/>
      <c r="AC302" s="1"/>
      <c r="AD302" s="1"/>
      <c r="AE302" s="1"/>
      <c r="AF302" s="1"/>
      <c r="AG302" s="1"/>
      <c r="AH302" s="1"/>
    </row>
    <row r="303" spans="1:34" ht="15.75" customHeight="1">
      <c r="A303" s="1"/>
      <c r="B303" s="1"/>
      <c r="C303" s="1"/>
      <c r="D303" s="1"/>
      <c r="E303" s="1"/>
      <c r="F303" s="1"/>
      <c r="G303" s="52"/>
      <c r="H303" s="1"/>
      <c r="I303" s="1"/>
      <c r="J303" s="1"/>
      <c r="K303" s="1"/>
      <c r="L303" s="1"/>
      <c r="M303" s="1"/>
      <c r="N303" s="1"/>
      <c r="O303" s="1"/>
      <c r="P303" s="1"/>
      <c r="Q303" s="1"/>
      <c r="R303" s="1"/>
      <c r="S303" s="1"/>
      <c r="T303" s="1"/>
      <c r="U303" s="1"/>
      <c r="V303" s="1"/>
      <c r="W303" s="1"/>
      <c r="X303" s="71"/>
      <c r="Y303" s="1"/>
      <c r="Z303" s="1"/>
      <c r="AA303" s="1"/>
      <c r="AB303" s="1"/>
      <c r="AC303" s="1"/>
      <c r="AD303" s="1"/>
      <c r="AE303" s="1"/>
      <c r="AF303" s="1"/>
      <c r="AG303" s="1"/>
      <c r="AH303" s="1"/>
    </row>
    <row r="304" spans="1:34" ht="15.75" customHeight="1">
      <c r="A304" s="1"/>
      <c r="B304" s="1"/>
      <c r="C304" s="1"/>
      <c r="D304" s="1"/>
      <c r="E304" s="1"/>
      <c r="F304" s="1"/>
      <c r="G304" s="52"/>
      <c r="H304" s="1"/>
      <c r="I304" s="1"/>
      <c r="J304" s="1"/>
      <c r="K304" s="1"/>
      <c r="L304" s="1"/>
      <c r="M304" s="1"/>
      <c r="N304" s="1"/>
      <c r="O304" s="1"/>
      <c r="P304" s="1"/>
      <c r="Q304" s="1"/>
      <c r="R304" s="1"/>
      <c r="S304" s="1"/>
      <c r="T304" s="1"/>
      <c r="U304" s="1"/>
      <c r="V304" s="1"/>
      <c r="W304" s="1"/>
      <c r="X304" s="71"/>
      <c r="Y304" s="1"/>
      <c r="Z304" s="1"/>
      <c r="AA304" s="1"/>
      <c r="AB304" s="1"/>
      <c r="AC304" s="1"/>
      <c r="AD304" s="1"/>
      <c r="AE304" s="1"/>
      <c r="AF304" s="1"/>
      <c r="AG304" s="1"/>
      <c r="AH304" s="1"/>
    </row>
    <row r="305" spans="1:34" ht="15.75" customHeight="1">
      <c r="A305" s="1"/>
      <c r="B305" s="1"/>
      <c r="C305" s="1"/>
      <c r="D305" s="1"/>
      <c r="E305" s="1"/>
      <c r="F305" s="1"/>
      <c r="G305" s="52"/>
      <c r="H305" s="1"/>
      <c r="I305" s="1"/>
      <c r="J305" s="1"/>
      <c r="K305" s="1"/>
      <c r="L305" s="1"/>
      <c r="M305" s="1"/>
      <c r="N305" s="1"/>
      <c r="O305" s="1"/>
      <c r="P305" s="1"/>
      <c r="Q305" s="1"/>
      <c r="R305" s="1"/>
      <c r="S305" s="1"/>
      <c r="T305" s="1"/>
      <c r="U305" s="1"/>
      <c r="V305" s="1"/>
      <c r="W305" s="1"/>
      <c r="X305" s="71"/>
      <c r="Y305" s="1"/>
      <c r="Z305" s="1"/>
      <c r="AA305" s="1"/>
      <c r="AB305" s="1"/>
      <c r="AC305" s="1"/>
      <c r="AD305" s="1"/>
      <c r="AE305" s="1"/>
      <c r="AF305" s="1"/>
      <c r="AG305" s="1"/>
      <c r="AH305" s="1"/>
    </row>
    <row r="306" spans="1:34" ht="15.75" customHeight="1">
      <c r="A306" s="1"/>
      <c r="B306" s="1"/>
      <c r="C306" s="1"/>
      <c r="D306" s="1"/>
      <c r="E306" s="1"/>
      <c r="F306" s="1"/>
      <c r="G306" s="52"/>
      <c r="H306" s="1"/>
      <c r="I306" s="1"/>
      <c r="J306" s="1"/>
      <c r="K306" s="1"/>
      <c r="L306" s="1"/>
      <c r="M306" s="1"/>
      <c r="N306" s="1"/>
      <c r="O306" s="1"/>
      <c r="P306" s="1"/>
      <c r="Q306" s="1"/>
      <c r="R306" s="1"/>
      <c r="S306" s="1"/>
      <c r="T306" s="1"/>
      <c r="U306" s="1"/>
      <c r="V306" s="1"/>
      <c r="W306" s="1"/>
      <c r="X306" s="71"/>
      <c r="Y306" s="1"/>
      <c r="Z306" s="1"/>
      <c r="AA306" s="1"/>
      <c r="AB306" s="1"/>
      <c r="AC306" s="1"/>
      <c r="AD306" s="1"/>
      <c r="AE306" s="1"/>
      <c r="AF306" s="1"/>
      <c r="AG306" s="1"/>
      <c r="AH306" s="1"/>
    </row>
    <row r="307" spans="1:34" ht="15.75" customHeight="1">
      <c r="A307" s="1"/>
      <c r="B307" s="1"/>
      <c r="C307" s="1"/>
      <c r="D307" s="1"/>
      <c r="E307" s="1"/>
      <c r="F307" s="1"/>
      <c r="G307" s="52"/>
      <c r="H307" s="1"/>
      <c r="I307" s="1"/>
      <c r="J307" s="1"/>
      <c r="K307" s="1"/>
      <c r="L307" s="1"/>
      <c r="M307" s="1"/>
      <c r="N307" s="1"/>
      <c r="O307" s="1"/>
      <c r="P307" s="1"/>
      <c r="Q307" s="1"/>
      <c r="R307" s="1"/>
      <c r="S307" s="1"/>
      <c r="T307" s="1"/>
      <c r="U307" s="1"/>
      <c r="V307" s="1"/>
      <c r="W307" s="1"/>
      <c r="X307" s="71"/>
      <c r="Y307" s="1"/>
      <c r="Z307" s="1"/>
      <c r="AA307" s="1"/>
      <c r="AB307" s="1"/>
      <c r="AC307" s="1"/>
      <c r="AD307" s="1"/>
      <c r="AE307" s="1"/>
      <c r="AF307" s="1"/>
      <c r="AG307" s="1"/>
      <c r="AH307" s="1"/>
    </row>
    <row r="308" spans="1:34" ht="15.75" customHeight="1">
      <c r="A308" s="1"/>
      <c r="B308" s="1"/>
      <c r="C308" s="1"/>
      <c r="D308" s="1"/>
      <c r="E308" s="1"/>
      <c r="F308" s="1"/>
      <c r="G308" s="52"/>
      <c r="H308" s="1"/>
      <c r="I308" s="1"/>
      <c r="J308" s="1"/>
      <c r="K308" s="1"/>
      <c r="L308" s="1"/>
      <c r="M308" s="1"/>
      <c r="N308" s="1"/>
      <c r="O308" s="1"/>
      <c r="P308" s="1"/>
      <c r="Q308" s="1"/>
      <c r="R308" s="1"/>
      <c r="S308" s="1"/>
      <c r="T308" s="1"/>
      <c r="U308" s="1"/>
      <c r="V308" s="1"/>
      <c r="W308" s="1"/>
      <c r="X308" s="71"/>
      <c r="Y308" s="1"/>
      <c r="Z308" s="1"/>
      <c r="AA308" s="1"/>
      <c r="AB308" s="1"/>
      <c r="AC308" s="1"/>
      <c r="AD308" s="1"/>
      <c r="AE308" s="1"/>
      <c r="AF308" s="1"/>
      <c r="AG308" s="1"/>
      <c r="AH308" s="1"/>
    </row>
    <row r="309" spans="1:34" ht="15.75" customHeight="1">
      <c r="A309" s="1"/>
      <c r="B309" s="1"/>
      <c r="C309" s="1"/>
      <c r="D309" s="1"/>
      <c r="E309" s="1"/>
      <c r="F309" s="1"/>
      <c r="G309" s="52"/>
      <c r="H309" s="1"/>
      <c r="I309" s="1"/>
      <c r="J309" s="1"/>
      <c r="K309" s="1"/>
      <c r="L309" s="1"/>
      <c r="M309" s="1"/>
      <c r="N309" s="1"/>
      <c r="O309" s="1"/>
      <c r="P309" s="1"/>
      <c r="Q309" s="1"/>
      <c r="R309" s="1"/>
      <c r="S309" s="1"/>
      <c r="T309" s="1"/>
      <c r="U309" s="1"/>
      <c r="V309" s="1"/>
      <c r="W309" s="1"/>
      <c r="X309" s="71"/>
      <c r="Y309" s="1"/>
      <c r="Z309" s="1"/>
      <c r="AA309" s="1"/>
      <c r="AB309" s="1"/>
      <c r="AC309" s="1"/>
      <c r="AD309" s="1"/>
      <c r="AE309" s="1"/>
      <c r="AF309" s="1"/>
      <c r="AG309" s="1"/>
      <c r="AH309" s="1"/>
    </row>
    <row r="310" spans="1:34" ht="15.75" customHeight="1">
      <c r="A310" s="1"/>
      <c r="B310" s="1"/>
      <c r="C310" s="1"/>
      <c r="D310" s="1"/>
      <c r="E310" s="1"/>
      <c r="F310" s="1"/>
      <c r="G310" s="52"/>
      <c r="H310" s="1"/>
      <c r="I310" s="1"/>
      <c r="J310" s="1"/>
      <c r="K310" s="1"/>
      <c r="L310" s="1"/>
      <c r="M310" s="1"/>
      <c r="N310" s="1"/>
      <c r="O310" s="1"/>
      <c r="P310" s="1"/>
      <c r="Q310" s="1"/>
      <c r="R310" s="1"/>
      <c r="S310" s="1"/>
      <c r="T310" s="1"/>
      <c r="U310" s="1"/>
      <c r="V310" s="1"/>
      <c r="W310" s="1"/>
      <c r="X310" s="71"/>
      <c r="Y310" s="1"/>
      <c r="Z310" s="1"/>
      <c r="AA310" s="1"/>
      <c r="AB310" s="1"/>
      <c r="AC310" s="1"/>
      <c r="AD310" s="1"/>
      <c r="AE310" s="1"/>
      <c r="AF310" s="1"/>
      <c r="AG310" s="1"/>
      <c r="AH310" s="1"/>
    </row>
    <row r="311" spans="1:34" ht="15.75" customHeight="1">
      <c r="A311" s="1"/>
      <c r="B311" s="1"/>
      <c r="C311" s="1"/>
      <c r="D311" s="1"/>
      <c r="E311" s="1"/>
      <c r="F311" s="1"/>
      <c r="G311" s="52"/>
      <c r="H311" s="1"/>
      <c r="I311" s="1"/>
      <c r="J311" s="1"/>
      <c r="K311" s="1"/>
      <c r="L311" s="1"/>
      <c r="M311" s="1"/>
      <c r="N311" s="1"/>
      <c r="O311" s="1"/>
      <c r="P311" s="1"/>
      <c r="Q311" s="1"/>
      <c r="R311" s="1"/>
      <c r="S311" s="1"/>
      <c r="T311" s="1"/>
      <c r="U311" s="1"/>
      <c r="V311" s="1"/>
      <c r="W311" s="1"/>
      <c r="X311" s="71"/>
      <c r="Y311" s="1"/>
      <c r="Z311" s="1"/>
      <c r="AA311" s="1"/>
      <c r="AB311" s="1"/>
      <c r="AC311" s="1"/>
      <c r="AD311" s="1"/>
      <c r="AE311" s="1"/>
      <c r="AF311" s="1"/>
      <c r="AG311" s="1"/>
      <c r="AH311" s="1"/>
    </row>
    <row r="312" spans="1:34" ht="15.75" customHeight="1">
      <c r="A312" s="1"/>
      <c r="B312" s="1"/>
      <c r="C312" s="1"/>
      <c r="D312" s="1"/>
      <c r="E312" s="1"/>
      <c r="F312" s="1"/>
      <c r="G312" s="52"/>
      <c r="H312" s="1"/>
      <c r="I312" s="1"/>
      <c r="J312" s="1"/>
      <c r="K312" s="1"/>
      <c r="L312" s="1"/>
      <c r="M312" s="1"/>
      <c r="N312" s="1"/>
      <c r="O312" s="1"/>
      <c r="P312" s="1"/>
      <c r="Q312" s="1"/>
      <c r="R312" s="1"/>
      <c r="S312" s="1"/>
      <c r="T312" s="1"/>
      <c r="U312" s="1"/>
      <c r="V312" s="1"/>
      <c r="W312" s="1"/>
      <c r="X312" s="71"/>
      <c r="Y312" s="1"/>
      <c r="Z312" s="1"/>
      <c r="AA312" s="1"/>
      <c r="AB312" s="1"/>
      <c r="AC312" s="1"/>
      <c r="AD312" s="1"/>
      <c r="AE312" s="1"/>
      <c r="AF312" s="1"/>
      <c r="AG312" s="1"/>
      <c r="AH312" s="1"/>
    </row>
    <row r="313" spans="1:34" ht="15.75" customHeight="1">
      <c r="A313" s="1"/>
      <c r="B313" s="1"/>
      <c r="C313" s="1"/>
      <c r="D313" s="1"/>
      <c r="E313" s="1"/>
      <c r="F313" s="1"/>
      <c r="G313" s="52"/>
      <c r="H313" s="1"/>
      <c r="I313" s="1"/>
      <c r="J313" s="1"/>
      <c r="K313" s="1"/>
      <c r="L313" s="1"/>
      <c r="M313" s="1"/>
      <c r="N313" s="1"/>
      <c r="O313" s="1"/>
      <c r="P313" s="1"/>
      <c r="Q313" s="1"/>
      <c r="R313" s="1"/>
      <c r="S313" s="1"/>
      <c r="T313" s="1"/>
      <c r="U313" s="1"/>
      <c r="V313" s="1"/>
      <c r="W313" s="1"/>
      <c r="X313" s="71"/>
      <c r="Y313" s="1"/>
      <c r="Z313" s="1"/>
      <c r="AA313" s="1"/>
      <c r="AB313" s="1"/>
      <c r="AC313" s="1"/>
      <c r="AD313" s="1"/>
      <c r="AE313" s="1"/>
      <c r="AF313" s="1"/>
      <c r="AG313" s="1"/>
      <c r="AH313" s="1"/>
    </row>
    <row r="314" spans="1:34" ht="15.75" customHeight="1">
      <c r="A314" s="1"/>
      <c r="B314" s="1"/>
      <c r="C314" s="1"/>
      <c r="D314" s="1"/>
      <c r="E314" s="1"/>
      <c r="F314" s="1"/>
      <c r="G314" s="52"/>
      <c r="H314" s="1"/>
      <c r="I314" s="1"/>
      <c r="J314" s="1"/>
      <c r="K314" s="1"/>
      <c r="L314" s="1"/>
      <c r="M314" s="1"/>
      <c r="N314" s="1"/>
      <c r="O314" s="1"/>
      <c r="P314" s="1"/>
      <c r="Q314" s="1"/>
      <c r="R314" s="1"/>
      <c r="S314" s="1"/>
      <c r="T314" s="1"/>
      <c r="U314" s="1"/>
      <c r="V314" s="1"/>
      <c r="W314" s="1"/>
      <c r="X314" s="71"/>
      <c r="Y314" s="1"/>
      <c r="Z314" s="1"/>
      <c r="AA314" s="1"/>
      <c r="AB314" s="1"/>
      <c r="AC314" s="1"/>
      <c r="AD314" s="1"/>
      <c r="AE314" s="1"/>
      <c r="AF314" s="1"/>
      <c r="AG314" s="1"/>
      <c r="AH314" s="1"/>
    </row>
    <row r="315" spans="1:34" ht="15.75" customHeight="1">
      <c r="A315" s="1"/>
      <c r="B315" s="1"/>
      <c r="C315" s="1"/>
      <c r="D315" s="1"/>
      <c r="E315" s="1"/>
      <c r="F315" s="1"/>
      <c r="G315" s="52"/>
      <c r="H315" s="1"/>
      <c r="I315" s="1"/>
      <c r="J315" s="1"/>
      <c r="K315" s="1"/>
      <c r="L315" s="1"/>
      <c r="M315" s="1"/>
      <c r="N315" s="1"/>
      <c r="O315" s="1"/>
      <c r="P315" s="1"/>
      <c r="Q315" s="1"/>
      <c r="R315" s="1"/>
      <c r="S315" s="1"/>
      <c r="T315" s="1"/>
      <c r="U315" s="1"/>
      <c r="V315" s="1"/>
      <c r="W315" s="1"/>
      <c r="X315" s="71"/>
      <c r="Y315" s="1"/>
      <c r="Z315" s="1"/>
      <c r="AA315" s="1"/>
      <c r="AB315" s="1"/>
      <c r="AC315" s="1"/>
      <c r="AD315" s="1"/>
      <c r="AE315" s="1"/>
      <c r="AF315" s="1"/>
      <c r="AG315" s="1"/>
      <c r="AH315" s="1"/>
    </row>
    <row r="316" spans="1:34"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row>
    <row r="317" spans="1:34"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row>
    <row r="318" spans="1:34"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row>
    <row r="319" spans="1:34"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row>
    <row r="320" spans="1:34"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row>
    <row r="321" spans="1:34"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row>
    <row r="322" spans="1:34"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row>
    <row r="323" spans="1:34"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row>
    <row r="324" spans="1:34"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row>
    <row r="325" spans="1:34"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row>
    <row r="326" spans="1:34"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row>
    <row r="327" spans="1:34"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row>
    <row r="328" spans="1:34"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row>
    <row r="329" spans="1:34"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row>
    <row r="330" spans="1:34"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row>
    <row r="331" spans="1:34"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row>
    <row r="332" spans="1:34"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row>
    <row r="333" spans="1:34"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row>
    <row r="334" spans="1:34"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row>
    <row r="335" spans="1:34"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row>
    <row r="336" spans="1:34"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row>
    <row r="337" spans="1:34"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row>
    <row r="338" spans="1:34"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row>
    <row r="339" spans="1:34"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row>
    <row r="340" spans="1:34"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row>
    <row r="341" spans="1:34"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row>
    <row r="342" spans="1:34"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row>
    <row r="343" spans="1:34"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row>
    <row r="344" spans="1:34"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row>
    <row r="345" spans="1:34"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row>
    <row r="346" spans="1:34"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row>
    <row r="347" spans="1:34"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row>
    <row r="348" spans="1:34"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row>
    <row r="349" spans="1:34"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row>
    <row r="350" spans="1:34"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row>
    <row r="351" spans="1:34"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row>
    <row r="352" spans="1:34"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row>
    <row r="353" spans="1:34"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row>
    <row r="354" spans="1:34"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row>
    <row r="355" spans="1:34"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row>
    <row r="356" spans="1:34"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row>
    <row r="357" spans="1:34"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row>
    <row r="358" spans="1:34"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row>
    <row r="359" spans="1:34"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row>
    <row r="360" spans="1:34"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row>
    <row r="361" spans="1:34"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row>
    <row r="362" spans="1:34"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row>
    <row r="363" spans="1:34"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row>
    <row r="364" spans="1:34"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row>
    <row r="365" spans="1:34"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row>
    <row r="366" spans="1:34"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row>
    <row r="367" spans="1:34"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row>
    <row r="368" spans="1:34"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row>
    <row r="369" spans="1:34"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row>
    <row r="370" spans="1:34"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row>
    <row r="371" spans="1:34"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row>
    <row r="372" spans="1:34"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row>
    <row r="373" spans="1:34"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row>
    <row r="374" spans="1:34"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row>
    <row r="375" spans="1:34"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row>
    <row r="376" spans="1:34"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row>
    <row r="377" spans="1:34"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row>
    <row r="378" spans="1:34"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row>
    <row r="379" spans="1:34"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row>
    <row r="380" spans="1:34"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row>
    <row r="381" spans="1:34"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row>
    <row r="382" spans="1:34"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row>
    <row r="383" spans="1:34"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row>
    <row r="384" spans="1:34"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row>
    <row r="385" spans="1:34"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row>
    <row r="386" spans="1:34"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row>
    <row r="387" spans="1:34"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row>
    <row r="388" spans="1:34"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row>
    <row r="389" spans="1:34"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row>
    <row r="390" spans="1:34"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row>
    <row r="391" spans="1:34"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row>
    <row r="392" spans="1:34"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row>
    <row r="393" spans="1:34"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row>
    <row r="394" spans="1:34"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row>
    <row r="395" spans="1:34"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row>
    <row r="396" spans="1:34"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row>
    <row r="397" spans="1:34"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row>
    <row r="398" spans="1:34"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row>
    <row r="399" spans="1:34"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row>
    <row r="400" spans="1:34"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row>
    <row r="401" spans="1:34"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row>
    <row r="402" spans="1:34"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row>
    <row r="403" spans="1:34"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row>
    <row r="404" spans="1:34"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row>
    <row r="405" spans="1:34"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row>
    <row r="406" spans="1:34"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row>
    <row r="407" spans="1:34"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row>
    <row r="408" spans="1:34"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row>
    <row r="409" spans="1:34"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row>
    <row r="410" spans="1:34"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row>
    <row r="411" spans="1:34"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row>
    <row r="412" spans="1:34"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row>
    <row r="413" spans="1:34"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row>
    <row r="414" spans="1:34"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row>
    <row r="415" spans="1:34"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row>
    <row r="416" spans="1:34"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row>
    <row r="417" spans="1:34"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row>
    <row r="418" spans="1:34"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row>
    <row r="419" spans="1:34"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row>
    <row r="420" spans="1:34"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row>
    <row r="421" spans="1:34"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row>
    <row r="422" spans="1:34"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row>
    <row r="423" spans="1:34"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row>
    <row r="424" spans="1:34"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row>
    <row r="425" spans="1:34"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row>
    <row r="426" spans="1:34"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row>
    <row r="427" spans="1:34"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row>
    <row r="428" spans="1:34"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row>
    <row r="429" spans="1:34"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row>
    <row r="430" spans="1:34"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row>
    <row r="431" spans="1:34"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row>
    <row r="432" spans="1:34"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row>
    <row r="433" spans="1:34"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row>
    <row r="434" spans="1:34"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row>
    <row r="435" spans="1:34"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row>
    <row r="436" spans="1:34"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row>
    <row r="437" spans="1:34"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row>
    <row r="438" spans="1:34"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row>
    <row r="439" spans="1:34"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row>
    <row r="440" spans="1:34"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row>
    <row r="441" spans="1:34"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row>
    <row r="442" spans="1:34"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row>
    <row r="443" spans="1:34"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row>
    <row r="444" spans="1:34"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row>
    <row r="445" spans="1:34"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row>
    <row r="446" spans="1:34"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row>
    <row r="447" spans="1:34"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row>
    <row r="448" spans="1:34"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row>
    <row r="449" spans="1:34"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row>
    <row r="450" spans="1:34"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row>
    <row r="451" spans="1:34"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row>
    <row r="452" spans="1:34"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row>
    <row r="453" spans="1:34"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row>
    <row r="454" spans="1:34"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row>
    <row r="455" spans="1:34"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row>
    <row r="456" spans="1:34"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row>
    <row r="457" spans="1:34"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row>
    <row r="458" spans="1:34"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row>
    <row r="459" spans="1:34"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row>
    <row r="460" spans="1:34"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row>
    <row r="461" spans="1:34"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row>
    <row r="462" spans="1:34"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row>
    <row r="463" spans="1:34"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row>
    <row r="464" spans="1:34"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row>
    <row r="465" spans="1:34"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row>
    <row r="466" spans="1:34"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row>
    <row r="467" spans="1:34"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row>
    <row r="468" spans="1:34"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row>
    <row r="469" spans="1:34"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row>
    <row r="470" spans="1:34"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row>
    <row r="471" spans="1:34"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row>
    <row r="472" spans="1:34"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row>
    <row r="473" spans="1:34"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row>
    <row r="474" spans="1:34"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row>
    <row r="475" spans="1:34"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row>
    <row r="476" spans="1:34"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row>
    <row r="477" spans="1:34"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row>
    <row r="478" spans="1:34"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row>
    <row r="479" spans="1:34"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row>
    <row r="480" spans="1:34"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row>
    <row r="481" spans="1:34"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row>
    <row r="482" spans="1:34"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row>
    <row r="483" spans="1:34"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row>
    <row r="484" spans="1:34"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row>
    <row r="485" spans="1:34"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row>
    <row r="486" spans="1:34"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row>
    <row r="487" spans="1:34"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row>
    <row r="488" spans="1:34"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row>
    <row r="489" spans="1:34"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row>
    <row r="490" spans="1:34"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row>
    <row r="491" spans="1:34"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row>
    <row r="492" spans="1:34"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row>
    <row r="493" spans="1:34"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row>
    <row r="494" spans="1:34"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row>
    <row r="495" spans="1:34"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row>
    <row r="496" spans="1:34"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row>
    <row r="497" spans="1:34"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row>
    <row r="498" spans="1:34"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row>
    <row r="499" spans="1:34"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row>
    <row r="500" spans="1:34"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row>
    <row r="501" spans="1:34"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row>
    <row r="502" spans="1:34"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row>
    <row r="503" spans="1:34"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row>
    <row r="504" spans="1:34"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row>
    <row r="505" spans="1:34"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row>
    <row r="506" spans="1:34"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row>
    <row r="507" spans="1:34"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row>
    <row r="508" spans="1:34"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row>
    <row r="509" spans="1:34"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row>
    <row r="510" spans="1:34"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row>
    <row r="511" spans="1:34"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row>
    <row r="512" spans="1:34"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row>
    <row r="513" spans="1:34"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row>
    <row r="514" spans="1:34"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row>
    <row r="515" spans="1:34"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row>
    <row r="516" spans="1:34"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row>
    <row r="517" spans="1:34"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row>
    <row r="518" spans="1:34"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row>
    <row r="519" spans="1:34"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row>
    <row r="520" spans="1:34"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row>
    <row r="521" spans="1:34"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row>
    <row r="522" spans="1:34"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row>
    <row r="523" spans="1:34"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row>
    <row r="524" spans="1:34"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row>
    <row r="525" spans="1:34"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row>
    <row r="526" spans="1:34"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row>
    <row r="527" spans="1:34"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row>
    <row r="528" spans="1:34"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row>
    <row r="529" spans="1:34"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row>
    <row r="530" spans="1:34"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row>
    <row r="531" spans="1:34"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row>
    <row r="532" spans="1:34"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row>
    <row r="533" spans="1:34"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row>
    <row r="534" spans="1:34"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row>
    <row r="535" spans="1:34"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row>
    <row r="536" spans="1:34"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row>
    <row r="537" spans="1:34"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row>
    <row r="538" spans="1:34"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row>
    <row r="539" spans="1:34"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row>
    <row r="540" spans="1:34"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row>
    <row r="541" spans="1:34"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row>
    <row r="542" spans="1:34"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row>
    <row r="543" spans="1:34"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row>
    <row r="544" spans="1:34"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row>
    <row r="545" spans="1:34"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row>
    <row r="546" spans="1:34"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row>
    <row r="547" spans="1:34"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row>
    <row r="548" spans="1:34"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row>
    <row r="549" spans="1:34"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row>
    <row r="550" spans="1:34"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row>
    <row r="551" spans="1:34"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row>
    <row r="552" spans="1:34"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row>
    <row r="553" spans="1:34"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row>
    <row r="554" spans="1:34"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row>
    <row r="555" spans="1:34"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row>
    <row r="556" spans="1:34"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row>
    <row r="557" spans="1:34"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row>
    <row r="558" spans="1:34"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row>
    <row r="559" spans="1:34"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row>
    <row r="560" spans="1:34"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row>
    <row r="561" spans="1:34"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row>
    <row r="562" spans="1:34"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row>
    <row r="563" spans="1:34"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row>
    <row r="564" spans="1:34"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row>
    <row r="565" spans="1:34"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row>
    <row r="566" spans="1:34"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row>
    <row r="567" spans="1:34"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row>
    <row r="568" spans="1:34"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row>
    <row r="569" spans="1:34"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row>
    <row r="570" spans="1:34"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row>
    <row r="571" spans="1:34"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row>
    <row r="572" spans="1:34"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row>
    <row r="573" spans="1:34"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row>
    <row r="574" spans="1:34"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row>
    <row r="575" spans="1:34"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row>
    <row r="576" spans="1:34"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row>
    <row r="577" spans="1:34"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row>
    <row r="578" spans="1:34"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row>
    <row r="579" spans="1:34"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row>
    <row r="580" spans="1:34"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row>
    <row r="581" spans="1:34"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row>
    <row r="582" spans="1:34"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row>
    <row r="583" spans="1:34"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row>
    <row r="584" spans="1:34"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row>
    <row r="585" spans="1:34"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row>
    <row r="586" spans="1:34"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row>
    <row r="587" spans="1:34"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row>
    <row r="588" spans="1:34"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row>
    <row r="589" spans="1:34"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row>
    <row r="590" spans="1:34"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row>
    <row r="591" spans="1:34"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row>
    <row r="592" spans="1:34"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row>
    <row r="593" spans="1:34"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row>
    <row r="594" spans="1:34"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row>
    <row r="595" spans="1:34"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row>
    <row r="596" spans="1:34"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row>
    <row r="597" spans="1:34"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row>
    <row r="598" spans="1:34"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row>
    <row r="599" spans="1:34"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row>
    <row r="600" spans="1:34"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row>
    <row r="601" spans="1:34"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row>
    <row r="602" spans="1:34"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row>
    <row r="603" spans="1:34"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row>
    <row r="604" spans="1:34"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row>
    <row r="605" spans="1:34"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row>
    <row r="606" spans="1:34"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row>
    <row r="607" spans="1:34"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row>
    <row r="608" spans="1:34"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row>
    <row r="609" spans="1:34"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row>
    <row r="610" spans="1:34"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row>
    <row r="611" spans="1:34"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row>
    <row r="612" spans="1:34"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row>
    <row r="613" spans="1:34"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row>
    <row r="614" spans="1:34"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row>
    <row r="615" spans="1:34"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row>
    <row r="616" spans="1:34"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row>
    <row r="617" spans="1:34"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row>
    <row r="618" spans="1:34"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row>
    <row r="619" spans="1:34"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row>
    <row r="620" spans="1:34"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row>
    <row r="621" spans="1:34"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row>
    <row r="622" spans="1:34"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row>
    <row r="623" spans="1:34"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row>
    <row r="624" spans="1:34"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row>
    <row r="625" spans="1:34"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row>
    <row r="626" spans="1:34"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row>
    <row r="627" spans="1:34"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row>
    <row r="628" spans="1:34"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row>
    <row r="629" spans="1:34"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row>
    <row r="630" spans="1:34"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row>
    <row r="631" spans="1:34"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row>
    <row r="632" spans="1:34"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row>
    <row r="633" spans="1:34"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row>
    <row r="634" spans="1:34"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row>
    <row r="635" spans="1:34"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row>
    <row r="636" spans="1:34"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row>
    <row r="637" spans="1:34"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row>
    <row r="638" spans="1:34"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row>
    <row r="639" spans="1:34"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row>
    <row r="640" spans="1:34"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row>
    <row r="641" spans="1:34"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row>
    <row r="642" spans="1:34"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row>
    <row r="643" spans="1:34"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row>
    <row r="644" spans="1:34"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row>
    <row r="645" spans="1:34"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row>
    <row r="646" spans="1:34"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row>
    <row r="647" spans="1:34"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row>
    <row r="648" spans="1:34"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row>
    <row r="649" spans="1:34"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row>
    <row r="650" spans="1:34"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row>
    <row r="651" spans="1:34"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row>
    <row r="652" spans="1:34"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row>
    <row r="653" spans="1:34"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row>
    <row r="654" spans="1:34"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row>
    <row r="655" spans="1:34"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row>
    <row r="656" spans="1:34"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row>
    <row r="657" spans="1:34"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row>
    <row r="658" spans="1:34"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row>
    <row r="659" spans="1:34"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row>
    <row r="660" spans="1:34"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row>
    <row r="661" spans="1:34"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row>
    <row r="662" spans="1:34"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row>
    <row r="663" spans="1:34"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row>
    <row r="664" spans="1:34"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row>
    <row r="665" spans="1:34"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row>
    <row r="666" spans="1:34"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row>
    <row r="667" spans="1:34"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row>
    <row r="668" spans="1:34"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row>
    <row r="669" spans="1:34"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row>
    <row r="670" spans="1:34"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row>
    <row r="671" spans="1:34"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row>
    <row r="672" spans="1:34"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row>
    <row r="673" spans="1:34"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row>
    <row r="674" spans="1:34"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row>
    <row r="675" spans="1:34"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row>
    <row r="676" spans="1:34"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row>
    <row r="677" spans="1:34"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row>
    <row r="678" spans="1:34"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row>
    <row r="679" spans="1:34"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row>
    <row r="680" spans="1:34"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row>
    <row r="681" spans="1:34"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row>
    <row r="682" spans="1:34"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row>
    <row r="683" spans="1:34"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row>
    <row r="684" spans="1:34"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row>
    <row r="685" spans="1:34"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row>
    <row r="686" spans="1:34"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row>
    <row r="687" spans="1:34"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row>
    <row r="688" spans="1:34"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row>
    <row r="689" spans="1:34"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row>
    <row r="690" spans="1:34"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row>
    <row r="691" spans="1:34"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row>
    <row r="692" spans="1:34"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row>
    <row r="693" spans="1:34"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row>
    <row r="694" spans="1:34"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row>
    <row r="695" spans="1:34"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row>
    <row r="696" spans="1:34"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row>
    <row r="697" spans="1:34"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row>
    <row r="698" spans="1:34"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row>
    <row r="699" spans="1:34"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row>
    <row r="700" spans="1:34"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row>
    <row r="701" spans="1:34"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row>
    <row r="702" spans="1:34"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row>
    <row r="703" spans="1:34"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row>
    <row r="704" spans="1:34"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row>
    <row r="705" spans="1:34"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row>
    <row r="706" spans="1:34"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row>
    <row r="707" spans="1:34"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row>
    <row r="708" spans="1:34"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row>
    <row r="709" spans="1:34"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row>
    <row r="710" spans="1:34"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row>
    <row r="711" spans="1:34"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row>
    <row r="712" spans="1:34"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row>
    <row r="713" spans="1:34"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row>
    <row r="714" spans="1:34"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row>
    <row r="715" spans="1:34"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row>
    <row r="716" spans="1:34"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row>
    <row r="717" spans="1:34"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row>
    <row r="718" spans="1:34"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row>
    <row r="719" spans="1:34"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row>
    <row r="720" spans="1:34"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row>
    <row r="721" spans="1:34"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row>
    <row r="722" spans="1:34"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row>
    <row r="723" spans="1:34"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row>
    <row r="724" spans="1:34"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row>
    <row r="725" spans="1:34"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row>
    <row r="726" spans="1:34"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row>
    <row r="727" spans="1:34"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row>
    <row r="728" spans="1:34"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row>
    <row r="729" spans="1:34"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row>
    <row r="730" spans="1:34"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row>
    <row r="731" spans="1:34"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row>
    <row r="732" spans="1:34"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row>
    <row r="733" spans="1:34"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row>
    <row r="734" spans="1:34"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row>
    <row r="735" spans="1:34"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row>
    <row r="736" spans="1:34"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row>
    <row r="737" spans="1:34"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row>
    <row r="738" spans="1:34"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row>
    <row r="739" spans="1:34"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row>
    <row r="740" spans="1:34"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row>
    <row r="741" spans="1:34"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row>
    <row r="742" spans="1:34"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row>
    <row r="743" spans="1:34"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row>
    <row r="744" spans="1:34"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row>
    <row r="745" spans="1:34"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row>
    <row r="746" spans="1:34"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row>
    <row r="747" spans="1:34"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row>
    <row r="748" spans="1:34"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row>
    <row r="749" spans="1:34"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row>
    <row r="750" spans="1:34"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row>
    <row r="751" spans="1:34"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row>
    <row r="752" spans="1:34"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row>
    <row r="753" spans="1:34"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row>
    <row r="754" spans="1:34"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row>
    <row r="755" spans="1:34"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row>
    <row r="756" spans="1:34"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row>
    <row r="757" spans="1:34"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row>
    <row r="758" spans="1:34"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row>
    <row r="759" spans="1:34"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row>
    <row r="760" spans="1:34"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row>
    <row r="761" spans="1:34"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row>
    <row r="762" spans="1:34"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row>
    <row r="763" spans="1:34"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row>
    <row r="764" spans="1:34"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row>
    <row r="765" spans="1:34"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row>
    <row r="766" spans="1:34"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row>
    <row r="767" spans="1:34"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row>
    <row r="768" spans="1:34"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row>
    <row r="769" spans="1:34"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row>
    <row r="770" spans="1:34"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row>
    <row r="771" spans="1:34"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row>
    <row r="772" spans="1:34"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row>
    <row r="773" spans="1:34"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row>
    <row r="774" spans="1:34"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row>
    <row r="775" spans="1:34"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row>
    <row r="776" spans="1:34"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row>
    <row r="777" spans="1:34"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row>
    <row r="778" spans="1:34"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row>
    <row r="779" spans="1:34"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row>
    <row r="780" spans="1:34"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row>
    <row r="781" spans="1:34"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row>
    <row r="782" spans="1:34"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row>
    <row r="783" spans="1:34"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row>
    <row r="784" spans="1:34"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row>
    <row r="785" spans="1:34"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row>
    <row r="786" spans="1:34"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row>
    <row r="787" spans="1:34"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row>
    <row r="788" spans="1:34"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row>
    <row r="789" spans="1:34"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row>
    <row r="790" spans="1:34"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row>
    <row r="791" spans="1:34"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row>
    <row r="792" spans="1:34"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row>
    <row r="793" spans="1:34"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row>
    <row r="794" spans="1:34"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row>
    <row r="795" spans="1:34"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row>
    <row r="796" spans="1:34"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row>
    <row r="797" spans="1:34"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row>
    <row r="798" spans="1:34"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row>
    <row r="799" spans="1:34"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row>
    <row r="800" spans="1:34"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row>
    <row r="801" spans="1:34"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row>
    <row r="802" spans="1:34"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row>
    <row r="803" spans="1:34"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row>
    <row r="804" spans="1:34"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row>
    <row r="805" spans="1:34"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row>
    <row r="806" spans="1:34"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row>
    <row r="807" spans="1:34"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row>
    <row r="808" spans="1:34"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row>
    <row r="809" spans="1:34"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row>
    <row r="810" spans="1:34"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row>
    <row r="811" spans="1:34"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row>
    <row r="812" spans="1:34"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row>
    <row r="813" spans="1:34"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row>
    <row r="814" spans="1:34"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row>
    <row r="815" spans="1:34"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row>
    <row r="816" spans="1:34"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row>
    <row r="817" spans="1:34"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row>
    <row r="818" spans="1:34"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row>
    <row r="819" spans="1:34"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row>
    <row r="820" spans="1:34"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row>
    <row r="821" spans="1:34"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row>
    <row r="822" spans="1:34"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row>
    <row r="823" spans="1:34"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row>
    <row r="824" spans="1:34"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row>
    <row r="825" spans="1:34"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row>
    <row r="826" spans="1:34"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row>
    <row r="827" spans="1:34"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row>
    <row r="828" spans="1:34"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row>
    <row r="829" spans="1:34"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row>
    <row r="830" spans="1:34"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row>
    <row r="831" spans="1:34"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row>
    <row r="832" spans="1:34"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row>
    <row r="833" spans="1:34"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row>
    <row r="834" spans="1:34"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row>
    <row r="835" spans="1:34"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row>
    <row r="836" spans="1:34"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row>
    <row r="837" spans="1:34"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row>
    <row r="838" spans="1:34"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row>
    <row r="839" spans="1:34"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row>
    <row r="840" spans="1:34"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row>
    <row r="841" spans="1:34"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row>
    <row r="842" spans="1:34"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row>
    <row r="843" spans="1:34"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row>
    <row r="844" spans="1:34"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row>
    <row r="845" spans="1:34"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row>
    <row r="846" spans="1:34"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row>
    <row r="847" spans="1:34"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row>
    <row r="848" spans="1:34"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row>
    <row r="849" spans="1:34"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row>
    <row r="850" spans="1:34"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row>
    <row r="851" spans="1:34"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row>
    <row r="852" spans="1:34"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row>
    <row r="853" spans="1:34"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row>
    <row r="854" spans="1:34"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row>
    <row r="855" spans="1:34"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row>
    <row r="856" spans="1:34"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row>
    <row r="857" spans="1:34"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row>
    <row r="858" spans="1:34"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row>
    <row r="859" spans="1:34"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row>
    <row r="860" spans="1:34"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row>
    <row r="861" spans="1:34"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row>
    <row r="862" spans="1:34"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row>
    <row r="863" spans="1:34"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row>
    <row r="864" spans="1:34"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row>
    <row r="865" spans="1:34"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row>
    <row r="866" spans="1:34"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row>
    <row r="867" spans="1:34"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row>
    <row r="868" spans="1:34"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row>
    <row r="869" spans="1:34"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row>
    <row r="870" spans="1:34"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row>
    <row r="871" spans="1:34"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row>
    <row r="872" spans="1:34"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row>
    <row r="873" spans="1:34"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row>
    <row r="874" spans="1:34"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row>
    <row r="875" spans="1:34"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row>
    <row r="876" spans="1:34"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row>
    <row r="877" spans="1:34"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row>
    <row r="878" spans="1:34"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row>
    <row r="879" spans="1:34"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row>
    <row r="880" spans="1:34"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row>
    <row r="881" spans="1:34"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row>
    <row r="882" spans="1:34"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row>
    <row r="883" spans="1:34"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row>
    <row r="884" spans="1:34"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row>
    <row r="885" spans="1:34"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row>
    <row r="886" spans="1:34"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row>
    <row r="887" spans="1:34"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row>
    <row r="888" spans="1:34"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row>
    <row r="889" spans="1:34"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row>
    <row r="890" spans="1:34"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row>
    <row r="891" spans="1:34"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row>
    <row r="892" spans="1:34"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row>
    <row r="893" spans="1:34"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row>
    <row r="894" spans="1:34"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row>
    <row r="895" spans="1:34"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row>
    <row r="896" spans="1:34"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row>
    <row r="897" spans="1:34"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row>
    <row r="898" spans="1:34"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row>
    <row r="899" spans="1:34"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row>
    <row r="900" spans="1:34"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row>
    <row r="901" spans="1:34"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row>
    <row r="902" spans="1:34"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row>
    <row r="903" spans="1:34"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row>
    <row r="904" spans="1:34"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row>
    <row r="905" spans="1:34"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row>
    <row r="906" spans="1:34"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row>
    <row r="907" spans="1:34"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row>
    <row r="908" spans="1:34"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row>
    <row r="909" spans="1:34"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row>
    <row r="910" spans="1:34"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row>
    <row r="911" spans="1:34"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row>
    <row r="912" spans="1:34"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row>
    <row r="913" spans="1:34"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row>
    <row r="914" spans="1:34"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row>
    <row r="915" spans="1:34"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row>
    <row r="916" spans="1:34"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row>
    <row r="917" spans="1:34"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row>
    <row r="918" spans="1:34"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row>
    <row r="919" spans="1:34"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row>
    <row r="920" spans="1:34"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row>
    <row r="921" spans="1:34"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row>
    <row r="922" spans="1:34"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row>
    <row r="923" spans="1:34"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row>
    <row r="924" spans="1:34"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row>
    <row r="925" spans="1:34"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row>
    <row r="926" spans="1:34"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row>
    <row r="927" spans="1:34"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row>
    <row r="928" spans="1:34"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row>
    <row r="929" spans="1:34"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row>
    <row r="930" spans="1:34"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row>
    <row r="931" spans="1:34"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row>
    <row r="932" spans="1:34"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row>
    <row r="933" spans="1:34"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row>
    <row r="934" spans="1:34"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row>
    <row r="935" spans="1:34"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row>
    <row r="936" spans="1:34"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row>
    <row r="937" spans="1:34"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row>
    <row r="938" spans="1:34"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row>
    <row r="939" spans="1:34"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row>
    <row r="940" spans="1:34"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row>
    <row r="941" spans="1:34"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row>
    <row r="942" spans="1:34"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row>
    <row r="943" spans="1:34"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row>
    <row r="944" spans="1:34"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row>
    <row r="945" spans="1:34"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row>
    <row r="946" spans="1:34"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row>
    <row r="947" spans="1:34"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row>
    <row r="948" spans="1:34"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row>
    <row r="949" spans="1:34"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row>
    <row r="950" spans="1:34"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row>
    <row r="951" spans="1:34"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row>
    <row r="952" spans="1:34"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row>
    <row r="953" spans="1:34"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row>
    <row r="954" spans="1:34"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row>
    <row r="955" spans="1:34"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row>
    <row r="956" spans="1:34"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row>
    <row r="957" spans="1:34"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row>
    <row r="958" spans="1:34"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row>
    <row r="959" spans="1:34"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row>
    <row r="960" spans="1:34"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row>
    <row r="961" spans="1:34"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row>
    <row r="962" spans="1:34"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row>
    <row r="963" spans="1:34"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row>
    <row r="964" spans="1:34"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row>
    <row r="965" spans="1:34"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row>
    <row r="966" spans="1:34"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row>
    <row r="967" spans="1:34"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row>
    <row r="968" spans="1:34"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row>
    <row r="969" spans="1:34"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row>
    <row r="970" spans="1:34"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row>
    <row r="971" spans="1:34"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row>
    <row r="972" spans="1:34"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row>
    <row r="973" spans="1:34"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row>
    <row r="974" spans="1:34"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row>
    <row r="975" spans="1:34"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row>
    <row r="976" spans="1:34"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row>
    <row r="977" spans="1:34"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row>
    <row r="978" spans="1:34"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row>
    <row r="979" spans="1:34"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row>
  </sheetData>
  <mergeCells count="299">
    <mergeCell ref="Z113:AE113"/>
    <mergeCell ref="AD109:AD112"/>
    <mergeCell ref="AB101:AB112"/>
    <mergeCell ref="AC101:AC112"/>
    <mergeCell ref="AA89:AA100"/>
    <mergeCell ref="AA77:AA88"/>
    <mergeCell ref="AC89:AC100"/>
    <mergeCell ref="AB89:AB100"/>
    <mergeCell ref="AD85:AD88"/>
    <mergeCell ref="Z77:Z112"/>
    <mergeCell ref="AD89:AD92"/>
    <mergeCell ref="AD105:AD108"/>
    <mergeCell ref="AD93:AD96"/>
    <mergeCell ref="AD97:AD100"/>
    <mergeCell ref="AD101:AD104"/>
    <mergeCell ref="AD81:AD84"/>
    <mergeCell ref="AD77:AD80"/>
    <mergeCell ref="AA75:AA76"/>
    <mergeCell ref="Z75:Z76"/>
    <mergeCell ref="AE75:AH75"/>
    <mergeCell ref="AC75:AC76"/>
    <mergeCell ref="AB75:AB76"/>
    <mergeCell ref="AA101:AA112"/>
    <mergeCell ref="AD75:AD76"/>
    <mergeCell ref="B36:B37"/>
    <mergeCell ref="C36:F37"/>
    <mergeCell ref="G36:G37"/>
    <mergeCell ref="AB77:AB88"/>
    <mergeCell ref="AC77:AC88"/>
    <mergeCell ref="Y38:Y39"/>
    <mergeCell ref="Z38:Z39"/>
    <mergeCell ref="AA38:AA39"/>
    <mergeCell ref="AB38:AB39"/>
    <mergeCell ref="AC38:AC39"/>
    <mergeCell ref="AD38:AD39"/>
    <mergeCell ref="AE38:AE39"/>
    <mergeCell ref="AF38:AF39"/>
    <mergeCell ref="AG38:AG39"/>
    <mergeCell ref="AH38:AH39"/>
    <mergeCell ref="B22:F23"/>
    <mergeCell ref="H38:H39"/>
    <mergeCell ref="H36:H37"/>
    <mergeCell ref="L7:U7"/>
    <mergeCell ref="B32:B33"/>
    <mergeCell ref="B30:B31"/>
    <mergeCell ref="H20:H21"/>
    <mergeCell ref="G20:G21"/>
    <mergeCell ref="B34:B35"/>
    <mergeCell ref="H26:I26"/>
    <mergeCell ref="C27:X27"/>
    <mergeCell ref="H25:I25"/>
    <mergeCell ref="C20:F21"/>
    <mergeCell ref="G25:G26"/>
    <mergeCell ref="G22:G23"/>
    <mergeCell ref="C28:F29"/>
    <mergeCell ref="C25:C26"/>
    <mergeCell ref="D25:D26"/>
    <mergeCell ref="E25:E26"/>
    <mergeCell ref="F25:F26"/>
    <mergeCell ref="C34:F35"/>
    <mergeCell ref="G34:G35"/>
    <mergeCell ref="B16:B17"/>
    <mergeCell ref="B9:B10"/>
    <mergeCell ref="L5:U5"/>
    <mergeCell ref="L4:U4"/>
    <mergeCell ref="V5:V7"/>
    <mergeCell ref="C5:K5"/>
    <mergeCell ref="C4:K4"/>
    <mergeCell ref="A1:B7"/>
    <mergeCell ref="W4:W5"/>
    <mergeCell ref="X4:X5"/>
    <mergeCell ref="V2:V3"/>
    <mergeCell ref="W2:X3"/>
    <mergeCell ref="C1:X1"/>
    <mergeCell ref="T2:U2"/>
    <mergeCell ref="F2:S3"/>
    <mergeCell ref="T3:U3"/>
    <mergeCell ref="C2:E3"/>
    <mergeCell ref="C6:K6"/>
    <mergeCell ref="L6:U6"/>
    <mergeCell ref="X6:X7"/>
    <mergeCell ref="B14:B15"/>
    <mergeCell ref="B28:B29"/>
    <mergeCell ref="A25:A39"/>
    <mergeCell ref="B20:B21"/>
    <mergeCell ref="A9:A23"/>
    <mergeCell ref="B12:B13"/>
    <mergeCell ref="H32:H33"/>
    <mergeCell ref="H30:H31"/>
    <mergeCell ref="H10:I10"/>
    <mergeCell ref="H9:I9"/>
    <mergeCell ref="C32:F33"/>
    <mergeCell ref="C30:F31"/>
    <mergeCell ref="B25:B26"/>
    <mergeCell ref="H28:H29"/>
    <mergeCell ref="G28:G29"/>
    <mergeCell ref="H34:H35"/>
    <mergeCell ref="H24:I24"/>
    <mergeCell ref="H22:H23"/>
    <mergeCell ref="H16:H17"/>
    <mergeCell ref="H18:H19"/>
    <mergeCell ref="B18:B19"/>
    <mergeCell ref="B38:F39"/>
    <mergeCell ref="G30:G31"/>
    <mergeCell ref="G32:G33"/>
    <mergeCell ref="W25:W26"/>
    <mergeCell ref="W38:W39"/>
    <mergeCell ref="W36:W37"/>
    <mergeCell ref="W28:W29"/>
    <mergeCell ref="W32:W33"/>
    <mergeCell ref="W22:W23"/>
    <mergeCell ref="W20:W21"/>
    <mergeCell ref="W34:W35"/>
    <mergeCell ref="W30:W31"/>
    <mergeCell ref="W9:W10"/>
    <mergeCell ref="W6:W7"/>
    <mergeCell ref="C16:F17"/>
    <mergeCell ref="C18:F19"/>
    <mergeCell ref="C7:K7"/>
    <mergeCell ref="H8:I8"/>
    <mergeCell ref="E9:E10"/>
    <mergeCell ref="G9:G10"/>
    <mergeCell ref="F9:F10"/>
    <mergeCell ref="H14:H15"/>
    <mergeCell ref="H12:H13"/>
    <mergeCell ref="D9:D10"/>
    <mergeCell ref="C9:C10"/>
    <mergeCell ref="G12:G13"/>
    <mergeCell ref="G14:G15"/>
    <mergeCell ref="W18:W19"/>
    <mergeCell ref="W16:W17"/>
    <mergeCell ref="G16:G17"/>
    <mergeCell ref="G18:G19"/>
    <mergeCell ref="C14:F15"/>
    <mergeCell ref="C12:F13"/>
    <mergeCell ref="W12:W13"/>
    <mergeCell ref="W14:W15"/>
    <mergeCell ref="C11:X11"/>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E14:AE15"/>
    <mergeCell ref="AF14:AF15"/>
    <mergeCell ref="AG14:AG15"/>
    <mergeCell ref="AH18:AH19"/>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Y18:Y19"/>
    <mergeCell ref="Z18:Z19"/>
    <mergeCell ref="AA18:AA19"/>
    <mergeCell ref="AB18:AB19"/>
    <mergeCell ref="AC18:AC19"/>
    <mergeCell ref="AD18:AD19"/>
    <mergeCell ref="AE18:AE19"/>
    <mergeCell ref="AF18:AF19"/>
    <mergeCell ref="AG18:AG19"/>
    <mergeCell ref="AH22:AH23"/>
    <mergeCell ref="AI22:AI23"/>
    <mergeCell ref="AJ22:AJ23"/>
    <mergeCell ref="Y25:Y26"/>
    <mergeCell ref="Z25:Z26"/>
    <mergeCell ref="AA25:AA26"/>
    <mergeCell ref="AB25:AB26"/>
    <mergeCell ref="AC25:AC26"/>
    <mergeCell ref="AD25:AD26"/>
    <mergeCell ref="AE25:AE26"/>
    <mergeCell ref="AF25:AF26"/>
    <mergeCell ref="AG25:AG26"/>
    <mergeCell ref="AH25:AH26"/>
    <mergeCell ref="AI25:AI26"/>
    <mergeCell ref="AJ25:AJ26"/>
    <mergeCell ref="Y22:Y23"/>
    <mergeCell ref="Z22:Z23"/>
    <mergeCell ref="AA22:AA23"/>
    <mergeCell ref="AB22:AB23"/>
    <mergeCell ref="AC22:AC23"/>
    <mergeCell ref="AD22:AD23"/>
    <mergeCell ref="AE22:AE23"/>
    <mergeCell ref="AF22:AF23"/>
    <mergeCell ref="AG22:AG23"/>
    <mergeCell ref="AF30:AF31"/>
    <mergeCell ref="AG30:AG31"/>
    <mergeCell ref="Y27:AJ27"/>
    <mergeCell ref="Y28:Y29"/>
    <mergeCell ref="Z28:Z29"/>
    <mergeCell ref="AA28:AA29"/>
    <mergeCell ref="AB28:AB29"/>
    <mergeCell ref="AC28:AC29"/>
    <mergeCell ref="AD28:AD29"/>
    <mergeCell ref="AE28:AE29"/>
    <mergeCell ref="AF28:AF29"/>
    <mergeCell ref="AG28:AG29"/>
    <mergeCell ref="AH28:AH29"/>
    <mergeCell ref="AI28:AI29"/>
    <mergeCell ref="AJ28:AJ29"/>
    <mergeCell ref="AF34:AF35"/>
    <mergeCell ref="AG34:AG35"/>
    <mergeCell ref="AH30:AH31"/>
    <mergeCell ref="AI30:AI31"/>
    <mergeCell ref="AJ30:AJ31"/>
    <mergeCell ref="Y32:Y33"/>
    <mergeCell ref="Z32:Z33"/>
    <mergeCell ref="AA32:AA33"/>
    <mergeCell ref="AB32:AB33"/>
    <mergeCell ref="AC32:AC33"/>
    <mergeCell ref="AD32:AD33"/>
    <mergeCell ref="AE32:AE33"/>
    <mergeCell ref="AF32:AF33"/>
    <mergeCell ref="AG32:AG33"/>
    <mergeCell ref="AH32:AH33"/>
    <mergeCell ref="AI32:AI33"/>
    <mergeCell ref="AJ32:AJ33"/>
    <mergeCell ref="Y30:Y31"/>
    <mergeCell ref="Z30:Z31"/>
    <mergeCell ref="AA30:AA31"/>
    <mergeCell ref="AB30:AB31"/>
    <mergeCell ref="AC30:AC31"/>
    <mergeCell ref="AD30:AD31"/>
    <mergeCell ref="AE30:AE31"/>
    <mergeCell ref="AI38:AI39"/>
    <mergeCell ref="AJ38:AJ39"/>
    <mergeCell ref="AH34:AH35"/>
    <mergeCell ref="AI34:AI35"/>
    <mergeCell ref="AJ34:AJ35"/>
    <mergeCell ref="Y36:Y37"/>
    <mergeCell ref="Z36:Z37"/>
    <mergeCell ref="AA36:AA37"/>
    <mergeCell ref="AB36:AB37"/>
    <mergeCell ref="AC36:AC37"/>
    <mergeCell ref="AD36:AD37"/>
    <mergeCell ref="AE36:AE37"/>
    <mergeCell ref="AF36:AF37"/>
    <mergeCell ref="AG36:AG37"/>
    <mergeCell ref="AH36:AH37"/>
    <mergeCell ref="AI36:AI37"/>
    <mergeCell ref="AJ36:AJ37"/>
    <mergeCell ref="Y34:Y35"/>
    <mergeCell ref="Z34:Z35"/>
    <mergeCell ref="AA34:AA35"/>
    <mergeCell ref="AB34:AB35"/>
    <mergeCell ref="AC34:AC35"/>
    <mergeCell ref="AD34:AD35"/>
    <mergeCell ref="AE34:AE35"/>
  </mergeCells>
  <printOptions horizontalCentered="1"/>
  <pageMargins left="0.78740157480314965" right="0" top="0" bottom="0" header="0" footer="0"/>
  <pageSetup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1000"/>
  <sheetViews>
    <sheetView topLeftCell="R1" zoomScale="80" zoomScaleNormal="80" workbookViewId="0">
      <selection activeCell="Y1" sqref="Y1:AJ24"/>
    </sheetView>
  </sheetViews>
  <sheetFormatPr baseColWidth="10" defaultColWidth="14.42578125" defaultRowHeight="15" customHeight="1"/>
  <cols>
    <col min="1" max="1" width="13.85546875" customWidth="1"/>
    <col min="2" max="2" width="21" customWidth="1"/>
    <col min="3" max="3" width="11.5703125" customWidth="1"/>
    <col min="4" max="4" width="9.7109375" customWidth="1"/>
    <col min="5" max="5" width="21.7109375" customWidth="1"/>
    <col min="6" max="6" width="12.140625" customWidth="1"/>
    <col min="8" max="8" width="8.140625" customWidth="1"/>
    <col min="9" max="9" width="8.42578125" customWidth="1"/>
    <col min="10" max="10" width="10.85546875" customWidth="1"/>
    <col min="11" max="11" width="12.42578125" customWidth="1"/>
    <col min="12" max="12" width="13" customWidth="1"/>
    <col min="13" max="13" width="12.42578125" customWidth="1"/>
    <col min="14" max="15" width="12.140625" customWidth="1"/>
    <col min="16" max="16" width="11.5703125" customWidth="1"/>
    <col min="17" max="18" width="11.28515625" customWidth="1"/>
    <col min="19" max="19" width="12.140625" customWidth="1"/>
    <col min="20" max="20" width="12" customWidth="1"/>
    <col min="22" max="22" width="12.42578125" customWidth="1"/>
    <col min="23" max="23" width="10.140625" customWidth="1"/>
    <col min="25" max="27" width="32.140625" customWidth="1"/>
  </cols>
  <sheetData>
    <row r="1" spans="1:36" ht="15.75">
      <c r="A1" s="800"/>
      <c r="B1" s="801"/>
      <c r="C1" s="812"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ht="15" customHeight="1">
      <c r="A2" s="802"/>
      <c r="B2" s="803"/>
      <c r="C2" s="820" t="s">
        <v>1</v>
      </c>
      <c r="D2" s="817"/>
      <c r="E2" s="818"/>
      <c r="F2" s="816" t="s">
        <v>33</v>
      </c>
      <c r="G2" s="817"/>
      <c r="H2" s="817"/>
      <c r="I2" s="817"/>
      <c r="J2" s="817"/>
      <c r="K2" s="817"/>
      <c r="L2" s="817"/>
      <c r="M2" s="817"/>
      <c r="N2" s="817"/>
      <c r="O2" s="817"/>
      <c r="P2" s="817"/>
      <c r="Q2" s="817"/>
      <c r="R2" s="817"/>
      <c r="S2" s="818"/>
      <c r="T2" s="815" t="s">
        <v>3</v>
      </c>
      <c r="U2" s="752"/>
      <c r="V2" s="809" t="s">
        <v>4</v>
      </c>
      <c r="W2" s="810" t="s">
        <v>5</v>
      </c>
      <c r="X2" s="801"/>
      <c r="Y2" s="739"/>
      <c r="Z2" s="739"/>
      <c r="AA2" s="739"/>
      <c r="AB2" s="739"/>
      <c r="AC2" s="739"/>
      <c r="AD2" s="739"/>
      <c r="AE2" s="739"/>
      <c r="AF2" s="739"/>
      <c r="AG2" s="739"/>
      <c r="AH2" s="739"/>
      <c r="AI2" s="739"/>
      <c r="AJ2" s="739"/>
    </row>
    <row r="3" spans="1:36" ht="20.25" customHeight="1">
      <c r="A3" s="802"/>
      <c r="B3" s="803"/>
      <c r="C3" s="751"/>
      <c r="D3" s="751"/>
      <c r="E3" s="752"/>
      <c r="F3" s="750"/>
      <c r="G3" s="751"/>
      <c r="H3" s="751"/>
      <c r="I3" s="751"/>
      <c r="J3" s="751"/>
      <c r="K3" s="751"/>
      <c r="L3" s="751"/>
      <c r="M3" s="751"/>
      <c r="N3" s="751"/>
      <c r="O3" s="751"/>
      <c r="P3" s="751"/>
      <c r="Q3" s="751"/>
      <c r="R3" s="751"/>
      <c r="S3" s="752"/>
      <c r="T3" s="819">
        <v>0.05</v>
      </c>
      <c r="U3" s="726"/>
      <c r="V3" s="766"/>
      <c r="W3" s="750"/>
      <c r="X3" s="811"/>
      <c r="Y3" s="739"/>
      <c r="Z3" s="739"/>
      <c r="AA3" s="739"/>
      <c r="AB3" s="739"/>
      <c r="AC3" s="739"/>
      <c r="AD3" s="739"/>
      <c r="AE3" s="739"/>
      <c r="AF3" s="739"/>
      <c r="AG3" s="739"/>
      <c r="AH3" s="739"/>
      <c r="AI3" s="739"/>
      <c r="AJ3" s="739"/>
    </row>
    <row r="4" spans="1:36" ht="15" customHeight="1">
      <c r="A4" s="802"/>
      <c r="B4" s="803"/>
      <c r="C4" s="799" t="s">
        <v>6</v>
      </c>
      <c r="D4" s="728"/>
      <c r="E4" s="728"/>
      <c r="F4" s="728"/>
      <c r="G4" s="728"/>
      <c r="H4" s="728"/>
      <c r="I4" s="728"/>
      <c r="J4" s="728"/>
      <c r="K4" s="724"/>
      <c r="L4" s="795" t="s">
        <v>7</v>
      </c>
      <c r="M4" s="728"/>
      <c r="N4" s="728"/>
      <c r="O4" s="728"/>
      <c r="P4" s="728"/>
      <c r="Q4" s="728"/>
      <c r="R4" s="728"/>
      <c r="S4" s="728"/>
      <c r="T4" s="728"/>
      <c r="U4" s="724"/>
      <c r="V4" s="2" t="s">
        <v>8</v>
      </c>
      <c r="W4" s="806" t="s">
        <v>9</v>
      </c>
      <c r="X4" s="807">
        <f>+X9+X25+X41+X57+X73+X89+X105</f>
        <v>1</v>
      </c>
      <c r="Y4" s="739"/>
      <c r="Z4" s="739"/>
      <c r="AA4" s="739"/>
      <c r="AB4" s="739"/>
      <c r="AC4" s="739"/>
      <c r="AD4" s="739"/>
      <c r="AE4" s="739"/>
      <c r="AF4" s="739"/>
      <c r="AG4" s="739"/>
      <c r="AH4" s="739"/>
      <c r="AI4" s="739"/>
      <c r="AJ4" s="739"/>
    </row>
    <row r="5" spans="1:36" ht="33" customHeight="1">
      <c r="A5" s="802"/>
      <c r="B5" s="803"/>
      <c r="C5" s="753" t="s">
        <v>35</v>
      </c>
      <c r="D5" s="728"/>
      <c r="E5" s="728"/>
      <c r="F5" s="728"/>
      <c r="G5" s="728"/>
      <c r="H5" s="728"/>
      <c r="I5" s="728"/>
      <c r="J5" s="728"/>
      <c r="K5" s="724"/>
      <c r="L5" s="794" t="s">
        <v>37</v>
      </c>
      <c r="M5" s="728"/>
      <c r="N5" s="728"/>
      <c r="O5" s="728"/>
      <c r="P5" s="728"/>
      <c r="Q5" s="728"/>
      <c r="R5" s="728"/>
      <c r="S5" s="728"/>
      <c r="T5" s="728"/>
      <c r="U5" s="724"/>
      <c r="V5" s="796">
        <v>43483</v>
      </c>
      <c r="W5" s="766"/>
      <c r="X5" s="808"/>
      <c r="Y5" s="739"/>
      <c r="Z5" s="739"/>
      <c r="AA5" s="739"/>
      <c r="AB5" s="739"/>
      <c r="AC5" s="739"/>
      <c r="AD5" s="739"/>
      <c r="AE5" s="739"/>
      <c r="AF5" s="739"/>
      <c r="AG5" s="739"/>
      <c r="AH5" s="739"/>
      <c r="AI5" s="739"/>
      <c r="AJ5" s="739"/>
    </row>
    <row r="6" spans="1:36" ht="30" customHeight="1">
      <c r="A6" s="802"/>
      <c r="B6" s="803"/>
      <c r="C6" s="799" t="s">
        <v>38</v>
      </c>
      <c r="D6" s="728"/>
      <c r="E6" s="728"/>
      <c r="F6" s="728"/>
      <c r="G6" s="728"/>
      <c r="H6" s="728"/>
      <c r="I6" s="728"/>
      <c r="J6" s="728"/>
      <c r="K6" s="724"/>
      <c r="L6" s="795" t="s">
        <v>16</v>
      </c>
      <c r="M6" s="728"/>
      <c r="N6" s="728"/>
      <c r="O6" s="728"/>
      <c r="P6" s="728"/>
      <c r="Q6" s="728"/>
      <c r="R6" s="728"/>
      <c r="S6" s="728"/>
      <c r="T6" s="728"/>
      <c r="U6" s="724"/>
      <c r="V6" s="797"/>
      <c r="W6" s="742" t="s">
        <v>39</v>
      </c>
      <c r="X6" s="821">
        <f>+X11+X27+X43+X59+X75+X91+X107</f>
        <v>0</v>
      </c>
      <c r="Y6" s="739"/>
      <c r="Z6" s="739"/>
      <c r="AA6" s="739"/>
      <c r="AB6" s="739"/>
      <c r="AC6" s="739"/>
      <c r="AD6" s="739"/>
      <c r="AE6" s="739"/>
      <c r="AF6" s="739"/>
      <c r="AG6" s="739"/>
      <c r="AH6" s="739"/>
      <c r="AI6" s="739"/>
      <c r="AJ6" s="739"/>
    </row>
    <row r="7" spans="1:36" ht="48.75" customHeight="1">
      <c r="A7" s="804"/>
      <c r="B7" s="805"/>
      <c r="C7" s="753" t="s">
        <v>40</v>
      </c>
      <c r="D7" s="728"/>
      <c r="E7" s="728"/>
      <c r="F7" s="728"/>
      <c r="G7" s="728"/>
      <c r="H7" s="728"/>
      <c r="I7" s="728"/>
      <c r="J7" s="728"/>
      <c r="K7" s="724"/>
      <c r="L7" s="823" t="s">
        <v>41</v>
      </c>
      <c r="M7" s="824"/>
      <c r="N7" s="824"/>
      <c r="O7" s="824"/>
      <c r="P7" s="824"/>
      <c r="Q7" s="824"/>
      <c r="R7" s="824"/>
      <c r="S7" s="824"/>
      <c r="T7" s="824"/>
      <c r="U7" s="825"/>
      <c r="V7" s="798"/>
      <c r="W7" s="741"/>
      <c r="X7" s="822"/>
      <c r="Y7" s="739"/>
      <c r="Z7" s="739"/>
      <c r="AA7" s="739"/>
      <c r="AB7" s="739"/>
      <c r="AC7" s="739"/>
      <c r="AD7" s="739"/>
      <c r="AE7" s="739"/>
      <c r="AF7" s="739"/>
      <c r="AG7" s="739"/>
      <c r="AH7" s="739"/>
      <c r="AI7" s="739"/>
      <c r="AJ7" s="739"/>
    </row>
    <row r="8" spans="1:36" ht="47.25">
      <c r="A8" s="13" t="s">
        <v>17</v>
      </c>
      <c r="B8" s="14" t="s">
        <v>42</v>
      </c>
      <c r="C8" s="14" t="s">
        <v>43</v>
      </c>
      <c r="D8" s="14" t="s">
        <v>19</v>
      </c>
      <c r="E8" s="14" t="s">
        <v>44</v>
      </c>
      <c r="F8" s="15" t="s">
        <v>45</v>
      </c>
      <c r="G8" s="16" t="s">
        <v>46</v>
      </c>
      <c r="H8" s="754" t="s">
        <v>47</v>
      </c>
      <c r="I8" s="755"/>
      <c r="J8" s="14" t="s">
        <v>48</v>
      </c>
      <c r="K8" s="14" t="s">
        <v>28</v>
      </c>
      <c r="L8" s="14" t="s">
        <v>31</v>
      </c>
      <c r="M8" s="14" t="s">
        <v>30</v>
      </c>
      <c r="N8" s="14" t="s">
        <v>49</v>
      </c>
      <c r="O8" s="14" t="s">
        <v>50</v>
      </c>
      <c r="P8" s="14" t="s">
        <v>34</v>
      </c>
      <c r="Q8" s="17" t="s">
        <v>36</v>
      </c>
      <c r="R8" s="14" t="s">
        <v>51</v>
      </c>
      <c r="S8" s="14" t="s">
        <v>52</v>
      </c>
      <c r="T8" s="14" t="s">
        <v>32</v>
      </c>
      <c r="U8" s="14" t="s">
        <v>29</v>
      </c>
      <c r="V8" s="14" t="s">
        <v>53</v>
      </c>
      <c r="W8" s="14" t="s">
        <v>54</v>
      </c>
      <c r="X8" s="20"/>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ht="35.25" customHeight="1">
      <c r="A9" s="777" t="s">
        <v>80</v>
      </c>
      <c r="B9" s="787" t="s">
        <v>81</v>
      </c>
      <c r="C9" s="756" t="s">
        <v>58</v>
      </c>
      <c r="D9" s="763">
        <v>4</v>
      </c>
      <c r="E9" s="756" t="s">
        <v>82</v>
      </c>
      <c r="F9" s="759" t="s">
        <v>60</v>
      </c>
      <c r="G9" s="758" t="s">
        <v>83</v>
      </c>
      <c r="H9" s="785" t="s">
        <v>9</v>
      </c>
      <c r="I9" s="786"/>
      <c r="J9" s="21"/>
      <c r="K9" s="56">
        <v>0.05</v>
      </c>
      <c r="L9" s="56">
        <v>0.25</v>
      </c>
      <c r="M9" s="56">
        <v>0.45</v>
      </c>
      <c r="N9" s="56">
        <v>0.6</v>
      </c>
      <c r="O9" s="56">
        <v>0.55000000000000004</v>
      </c>
      <c r="P9" s="56">
        <v>0.45</v>
      </c>
      <c r="Q9" s="56">
        <v>0.3</v>
      </c>
      <c r="R9" s="56">
        <v>0.4</v>
      </c>
      <c r="S9" s="56">
        <v>0.45</v>
      </c>
      <c r="T9" s="56">
        <v>0.4</v>
      </c>
      <c r="U9" s="56">
        <v>0.1</v>
      </c>
      <c r="V9" s="57">
        <f t="shared" ref="V9:V10" si="0">SUM(J9:U9)</f>
        <v>4</v>
      </c>
      <c r="W9" s="740">
        <v>0.1</v>
      </c>
      <c r="X9" s="25">
        <f>IF(OR(V9=0,W9=0),0,(V9/V9)*W9)</f>
        <v>0.1</v>
      </c>
      <c r="Y9" s="738"/>
      <c r="Z9" s="733"/>
      <c r="AA9" s="733"/>
      <c r="AB9" s="733"/>
      <c r="AC9" s="733"/>
      <c r="AD9" s="733"/>
      <c r="AE9" s="733"/>
      <c r="AF9" s="733"/>
      <c r="AG9" s="733"/>
      <c r="AH9" s="733"/>
      <c r="AI9" s="733"/>
      <c r="AJ9" s="733"/>
    </row>
    <row r="10" spans="1:36" ht="35.25" customHeight="1">
      <c r="A10" s="778"/>
      <c r="B10" s="788"/>
      <c r="C10" s="757"/>
      <c r="D10" s="764"/>
      <c r="E10" s="757"/>
      <c r="F10" s="760"/>
      <c r="G10" s="741"/>
      <c r="H10" s="783" t="s">
        <v>62</v>
      </c>
      <c r="I10" s="784"/>
      <c r="J10" s="26"/>
      <c r="K10" s="26"/>
      <c r="L10" s="26"/>
      <c r="M10" s="26"/>
      <c r="N10" s="26"/>
      <c r="O10" s="26"/>
      <c r="P10" s="26"/>
      <c r="Q10" s="26"/>
      <c r="R10" s="26"/>
      <c r="S10" s="26"/>
      <c r="T10" s="26"/>
      <c r="U10" s="27"/>
      <c r="V10" s="28">
        <f t="shared" si="0"/>
        <v>0</v>
      </c>
      <c r="W10" s="741"/>
      <c r="X10" s="29">
        <f>IF(OR(V10=0,W9=0),0,(V10/V9*W9))</f>
        <v>0</v>
      </c>
      <c r="Y10" s="733"/>
      <c r="Z10" s="733"/>
      <c r="AA10" s="733"/>
      <c r="AB10" s="733"/>
      <c r="AC10" s="733"/>
      <c r="AD10" s="733"/>
      <c r="AE10" s="733"/>
      <c r="AF10" s="733"/>
      <c r="AG10" s="733"/>
      <c r="AH10" s="733"/>
      <c r="AI10" s="733"/>
      <c r="AJ10" s="733"/>
    </row>
    <row r="11" spans="1:36" ht="58.5" customHeight="1">
      <c r="A11" s="778"/>
      <c r="B11" s="58" t="s">
        <v>63</v>
      </c>
      <c r="C11" s="771" t="s">
        <v>24</v>
      </c>
      <c r="D11" s="772"/>
      <c r="E11" s="772"/>
      <c r="F11" s="772"/>
      <c r="G11" s="772"/>
      <c r="H11" s="772"/>
      <c r="I11" s="772"/>
      <c r="J11" s="772"/>
      <c r="K11" s="772"/>
      <c r="L11" s="772"/>
      <c r="M11" s="772"/>
      <c r="N11" s="772"/>
      <c r="O11" s="772"/>
      <c r="P11" s="772"/>
      <c r="Q11" s="772"/>
      <c r="R11" s="772"/>
      <c r="S11" s="772"/>
      <c r="T11" s="772"/>
      <c r="U11" s="772"/>
      <c r="V11" s="772"/>
      <c r="W11" s="772"/>
      <c r="X11" s="773"/>
      <c r="Y11" s="736" t="s">
        <v>849</v>
      </c>
      <c r="Z11" s="736"/>
      <c r="AA11" s="736"/>
      <c r="AB11" s="736"/>
      <c r="AC11" s="736"/>
      <c r="AD11" s="736"/>
      <c r="AE11" s="736"/>
      <c r="AF11" s="736"/>
      <c r="AG11" s="736"/>
      <c r="AH11" s="736"/>
      <c r="AI11" s="736"/>
      <c r="AJ11" s="736"/>
    </row>
    <row r="12" spans="1:36">
      <c r="A12" s="778"/>
      <c r="B12" s="765" t="s">
        <v>64</v>
      </c>
      <c r="C12" s="743" t="s">
        <v>84</v>
      </c>
      <c r="D12" s="744"/>
      <c r="E12" s="744"/>
      <c r="F12" s="726"/>
      <c r="G12" s="765" t="s">
        <v>85</v>
      </c>
      <c r="H12" s="761" t="s">
        <v>67</v>
      </c>
      <c r="I12" s="31" t="s">
        <v>9</v>
      </c>
      <c r="J12" s="33"/>
      <c r="K12" s="55">
        <v>0.05</v>
      </c>
      <c r="L12" s="55">
        <v>0.15</v>
      </c>
      <c r="M12" s="55">
        <v>0.25</v>
      </c>
      <c r="N12" s="55">
        <v>0.25</v>
      </c>
      <c r="O12" s="55">
        <v>0.2</v>
      </c>
      <c r="P12" s="33">
        <v>0.1</v>
      </c>
      <c r="Q12" s="55"/>
      <c r="R12" s="55"/>
      <c r="S12" s="55"/>
      <c r="T12" s="55"/>
      <c r="U12" s="55"/>
      <c r="V12" s="34">
        <f t="shared" ref="V12:V23" si="1">SUM(J12:U12)</f>
        <v>0.99999999999999989</v>
      </c>
      <c r="W12" s="767">
        <v>0.25</v>
      </c>
      <c r="X12" s="35">
        <f>V12*W12</f>
        <v>0.24999999999999997</v>
      </c>
      <c r="Y12" s="734"/>
      <c r="Z12" s="733"/>
      <c r="AA12" s="733"/>
      <c r="AB12" s="733"/>
      <c r="AC12" s="733"/>
      <c r="AD12" s="733"/>
      <c r="AE12" s="733"/>
      <c r="AF12" s="733"/>
      <c r="AG12" s="733"/>
      <c r="AH12" s="733"/>
      <c r="AI12" s="733"/>
      <c r="AJ12" s="733"/>
    </row>
    <row r="13" spans="1:36">
      <c r="A13" s="778"/>
      <c r="B13" s="766"/>
      <c r="C13" s="750"/>
      <c r="D13" s="751"/>
      <c r="E13" s="751"/>
      <c r="F13" s="752"/>
      <c r="G13" s="861"/>
      <c r="H13" s="762"/>
      <c r="I13" s="36" t="s">
        <v>39</v>
      </c>
      <c r="J13" s="37"/>
      <c r="K13" s="39"/>
      <c r="L13" s="39"/>
      <c r="M13" s="39"/>
      <c r="N13" s="39"/>
      <c r="O13" s="39"/>
      <c r="P13" s="39"/>
      <c r="Q13" s="39"/>
      <c r="R13" s="39"/>
      <c r="S13" s="39"/>
      <c r="T13" s="39"/>
      <c r="U13" s="37"/>
      <c r="V13" s="40">
        <f t="shared" si="1"/>
        <v>0</v>
      </c>
      <c r="W13" s="768"/>
      <c r="X13" s="41">
        <f>+V13*W12</f>
        <v>0</v>
      </c>
      <c r="Y13" s="735"/>
      <c r="Z13" s="733"/>
      <c r="AA13" s="733"/>
      <c r="AB13" s="733"/>
      <c r="AC13" s="733"/>
      <c r="AD13" s="733"/>
      <c r="AE13" s="733"/>
      <c r="AF13" s="733"/>
      <c r="AG13" s="733"/>
      <c r="AH13" s="733"/>
      <c r="AI13" s="733"/>
      <c r="AJ13" s="733"/>
    </row>
    <row r="14" spans="1:36" ht="18.75" customHeight="1">
      <c r="A14" s="778"/>
      <c r="B14" s="859" t="s">
        <v>64</v>
      </c>
      <c r="C14" s="743" t="s">
        <v>86</v>
      </c>
      <c r="D14" s="744"/>
      <c r="E14" s="744"/>
      <c r="F14" s="745"/>
      <c r="G14" s="765" t="s">
        <v>85</v>
      </c>
      <c r="H14" s="761" t="s">
        <v>67</v>
      </c>
      <c r="I14" s="31" t="s">
        <v>9</v>
      </c>
      <c r="J14" s="33"/>
      <c r="K14" s="55"/>
      <c r="L14" s="55">
        <v>0.05</v>
      </c>
      <c r="M14" s="33">
        <v>0.1</v>
      </c>
      <c r="N14" s="55">
        <v>0.25</v>
      </c>
      <c r="O14" s="55">
        <v>0.2</v>
      </c>
      <c r="P14" s="55">
        <v>0.2</v>
      </c>
      <c r="Q14" s="55">
        <v>0.05</v>
      </c>
      <c r="R14" s="55">
        <v>0.05</v>
      </c>
      <c r="S14" s="55">
        <v>0.05</v>
      </c>
      <c r="T14" s="33">
        <v>0.05</v>
      </c>
      <c r="U14" s="55"/>
      <c r="V14" s="34">
        <f t="shared" si="1"/>
        <v>1.0000000000000002</v>
      </c>
      <c r="W14" s="767">
        <v>0.25</v>
      </c>
      <c r="X14" s="35">
        <f>V14*W14</f>
        <v>0.25000000000000006</v>
      </c>
      <c r="Y14" s="734"/>
      <c r="Z14" s="733"/>
      <c r="AA14" s="733"/>
      <c r="AB14" s="733"/>
      <c r="AC14" s="733"/>
      <c r="AD14" s="733"/>
      <c r="AE14" s="733"/>
      <c r="AF14" s="733"/>
      <c r="AG14" s="733"/>
      <c r="AH14" s="733"/>
      <c r="AI14" s="733"/>
      <c r="AJ14" s="733"/>
    </row>
    <row r="15" spans="1:36">
      <c r="A15" s="778"/>
      <c r="B15" s="776"/>
      <c r="C15" s="746"/>
      <c r="D15" s="747"/>
      <c r="E15" s="747"/>
      <c r="F15" s="748"/>
      <c r="G15" s="766"/>
      <c r="H15" s="762"/>
      <c r="I15" s="36" t="s">
        <v>39</v>
      </c>
      <c r="J15" s="37"/>
      <c r="K15" s="39"/>
      <c r="L15" s="39"/>
      <c r="M15" s="39"/>
      <c r="N15" s="39"/>
      <c r="O15" s="39"/>
      <c r="P15" s="39"/>
      <c r="Q15" s="39"/>
      <c r="R15" s="39"/>
      <c r="S15" s="39"/>
      <c r="T15" s="39"/>
      <c r="U15" s="37"/>
      <c r="V15" s="40">
        <f t="shared" si="1"/>
        <v>0</v>
      </c>
      <c r="W15" s="768"/>
      <c r="X15" s="41">
        <f>+V15*W14</f>
        <v>0</v>
      </c>
      <c r="Y15" s="735"/>
      <c r="Z15" s="733"/>
      <c r="AA15" s="733"/>
      <c r="AB15" s="733"/>
      <c r="AC15" s="733"/>
      <c r="AD15" s="733"/>
      <c r="AE15" s="733"/>
      <c r="AF15" s="733"/>
      <c r="AG15" s="733"/>
      <c r="AH15" s="733"/>
      <c r="AI15" s="733"/>
      <c r="AJ15" s="733"/>
    </row>
    <row r="16" spans="1:36">
      <c r="A16" s="778"/>
      <c r="B16" s="775" t="s">
        <v>64</v>
      </c>
      <c r="C16" s="743" t="s">
        <v>87</v>
      </c>
      <c r="D16" s="744"/>
      <c r="E16" s="744"/>
      <c r="F16" s="745"/>
      <c r="G16" s="765" t="s">
        <v>85</v>
      </c>
      <c r="H16" s="761" t="s">
        <v>67</v>
      </c>
      <c r="I16" s="31" t="s">
        <v>9</v>
      </c>
      <c r="J16" s="33"/>
      <c r="K16" s="55"/>
      <c r="L16" s="55">
        <v>0.05</v>
      </c>
      <c r="M16" s="33">
        <v>0.1</v>
      </c>
      <c r="N16" s="33">
        <v>0.1</v>
      </c>
      <c r="O16" s="55">
        <v>0.15</v>
      </c>
      <c r="P16" s="55">
        <v>0.15</v>
      </c>
      <c r="Q16" s="55">
        <v>0.15</v>
      </c>
      <c r="R16" s="33">
        <v>0.1</v>
      </c>
      <c r="S16" s="33">
        <v>0.1</v>
      </c>
      <c r="T16" s="33">
        <v>0.05</v>
      </c>
      <c r="U16" s="33">
        <v>0.05</v>
      </c>
      <c r="V16" s="34">
        <f t="shared" si="1"/>
        <v>1</v>
      </c>
      <c r="W16" s="767">
        <v>0.25</v>
      </c>
      <c r="X16" s="35">
        <f>V16*W16</f>
        <v>0.25</v>
      </c>
      <c r="Y16" s="734"/>
      <c r="Z16" s="733"/>
      <c r="AA16" s="733"/>
      <c r="AB16" s="733"/>
      <c r="AC16" s="733"/>
      <c r="AD16" s="733"/>
      <c r="AE16" s="733"/>
      <c r="AF16" s="733"/>
      <c r="AG16" s="733"/>
      <c r="AH16" s="733"/>
      <c r="AI16" s="733"/>
      <c r="AJ16" s="733"/>
    </row>
    <row r="17" spans="1:36">
      <c r="A17" s="778"/>
      <c r="B17" s="776"/>
      <c r="C17" s="746"/>
      <c r="D17" s="747"/>
      <c r="E17" s="747"/>
      <c r="F17" s="748"/>
      <c r="G17" s="766"/>
      <c r="H17" s="762"/>
      <c r="I17" s="36" t="s">
        <v>39</v>
      </c>
      <c r="J17" s="37"/>
      <c r="K17" s="39"/>
      <c r="L17" s="39"/>
      <c r="M17" s="39"/>
      <c r="N17" s="39"/>
      <c r="O17" s="39"/>
      <c r="P17" s="39"/>
      <c r="Q17" s="39"/>
      <c r="R17" s="39"/>
      <c r="S17" s="39"/>
      <c r="T17" s="39"/>
      <c r="U17" s="37"/>
      <c r="V17" s="40">
        <f t="shared" si="1"/>
        <v>0</v>
      </c>
      <c r="W17" s="768"/>
      <c r="X17" s="41">
        <f>+V17*W16</f>
        <v>0</v>
      </c>
      <c r="Y17" s="735"/>
      <c r="Z17" s="733"/>
      <c r="AA17" s="733"/>
      <c r="AB17" s="733"/>
      <c r="AC17" s="733"/>
      <c r="AD17" s="733"/>
      <c r="AE17" s="733"/>
      <c r="AF17" s="733"/>
      <c r="AG17" s="733"/>
      <c r="AH17" s="733"/>
      <c r="AI17" s="733"/>
      <c r="AJ17" s="733"/>
    </row>
    <row r="18" spans="1:36" ht="18" customHeight="1">
      <c r="A18" s="778"/>
      <c r="B18" s="775" t="s">
        <v>64</v>
      </c>
      <c r="C18" s="743" t="s">
        <v>88</v>
      </c>
      <c r="D18" s="744"/>
      <c r="E18" s="744"/>
      <c r="F18" s="745"/>
      <c r="G18" s="769" t="s">
        <v>85</v>
      </c>
      <c r="H18" s="761" t="s">
        <v>67</v>
      </c>
      <c r="I18" s="31" t="s">
        <v>9</v>
      </c>
      <c r="J18" s="33"/>
      <c r="K18" s="55"/>
      <c r="L18" s="55"/>
      <c r="M18" s="55"/>
      <c r="N18" s="55"/>
      <c r="O18" s="55"/>
      <c r="P18" s="55"/>
      <c r="Q18" s="33">
        <v>0.1</v>
      </c>
      <c r="R18" s="55">
        <v>0.25</v>
      </c>
      <c r="S18" s="55">
        <v>0.3</v>
      </c>
      <c r="T18" s="55">
        <v>0.3</v>
      </c>
      <c r="U18" s="33">
        <v>0.05</v>
      </c>
      <c r="V18" s="34">
        <f t="shared" si="1"/>
        <v>1</v>
      </c>
      <c r="W18" s="767">
        <v>0.25</v>
      </c>
      <c r="X18" s="35">
        <f>V18*W18</f>
        <v>0.25</v>
      </c>
      <c r="Y18" s="734"/>
      <c r="Z18" s="733"/>
      <c r="AA18" s="733"/>
      <c r="AB18" s="733"/>
      <c r="AC18" s="733"/>
      <c r="AD18" s="733"/>
      <c r="AE18" s="733"/>
      <c r="AF18" s="733"/>
      <c r="AG18" s="733"/>
      <c r="AH18" s="733"/>
      <c r="AI18" s="733"/>
      <c r="AJ18" s="733"/>
    </row>
    <row r="19" spans="1:36">
      <c r="A19" s="778"/>
      <c r="B19" s="776"/>
      <c r="C19" s="746"/>
      <c r="D19" s="747"/>
      <c r="E19" s="747"/>
      <c r="F19" s="748"/>
      <c r="G19" s="766"/>
      <c r="H19" s="762"/>
      <c r="I19" s="36" t="s">
        <v>39</v>
      </c>
      <c r="J19" s="37"/>
      <c r="K19" s="39"/>
      <c r="L19" s="39"/>
      <c r="M19" s="39"/>
      <c r="N19" s="39"/>
      <c r="O19" s="39"/>
      <c r="P19" s="39"/>
      <c r="Q19" s="39"/>
      <c r="R19" s="39"/>
      <c r="S19" s="39"/>
      <c r="T19" s="39"/>
      <c r="U19" s="37"/>
      <c r="V19" s="40">
        <f t="shared" si="1"/>
        <v>0</v>
      </c>
      <c r="W19" s="768"/>
      <c r="X19" s="41">
        <f>+V19*W18</f>
        <v>0</v>
      </c>
      <c r="Y19" s="735"/>
      <c r="Z19" s="733"/>
      <c r="AA19" s="733"/>
      <c r="AB19" s="733"/>
      <c r="AC19" s="733"/>
      <c r="AD19" s="733"/>
      <c r="AE19" s="733"/>
      <c r="AF19" s="733"/>
      <c r="AG19" s="733"/>
      <c r="AH19" s="733"/>
      <c r="AI19" s="733"/>
      <c r="AJ19" s="733"/>
    </row>
    <row r="20" spans="1:36">
      <c r="A20" s="778"/>
      <c r="B20" s="780"/>
      <c r="C20" s="743"/>
      <c r="D20" s="744"/>
      <c r="E20" s="744"/>
      <c r="F20" s="726"/>
      <c r="G20" s="765"/>
      <c r="H20" s="761" t="s">
        <v>67</v>
      </c>
      <c r="I20" s="31" t="s">
        <v>9</v>
      </c>
      <c r="J20" s="33"/>
      <c r="K20" s="55"/>
      <c r="L20" s="55"/>
      <c r="M20" s="55"/>
      <c r="N20" s="55"/>
      <c r="O20" s="55"/>
      <c r="P20" s="55"/>
      <c r="Q20" s="55"/>
      <c r="R20" s="55"/>
      <c r="S20" s="55"/>
      <c r="T20" s="55"/>
      <c r="U20" s="55"/>
      <c r="V20" s="34">
        <f t="shared" si="1"/>
        <v>0</v>
      </c>
      <c r="W20" s="767">
        <v>0</v>
      </c>
      <c r="X20" s="35">
        <f>V20*W20</f>
        <v>0</v>
      </c>
      <c r="Y20" s="734"/>
      <c r="Z20" s="733"/>
      <c r="AA20" s="733"/>
      <c r="AB20" s="733"/>
      <c r="AC20" s="733"/>
      <c r="AD20" s="733"/>
      <c r="AE20" s="733"/>
      <c r="AF20" s="733"/>
      <c r="AG20" s="733"/>
      <c r="AH20" s="733"/>
      <c r="AI20" s="733"/>
      <c r="AJ20" s="733"/>
    </row>
    <row r="21" spans="1:36" ht="15.75" customHeight="1">
      <c r="A21" s="778"/>
      <c r="B21" s="776"/>
      <c r="C21" s="750"/>
      <c r="D21" s="751"/>
      <c r="E21" s="751"/>
      <c r="F21" s="752"/>
      <c r="G21" s="766"/>
      <c r="H21" s="762"/>
      <c r="I21" s="36" t="s">
        <v>39</v>
      </c>
      <c r="J21" s="37"/>
      <c r="K21" s="39"/>
      <c r="L21" s="39"/>
      <c r="M21" s="39"/>
      <c r="N21" s="39"/>
      <c r="O21" s="39"/>
      <c r="P21" s="39"/>
      <c r="Q21" s="39"/>
      <c r="R21" s="39"/>
      <c r="S21" s="39"/>
      <c r="T21" s="39"/>
      <c r="U21" s="39"/>
      <c r="V21" s="40">
        <f t="shared" si="1"/>
        <v>0</v>
      </c>
      <c r="W21" s="768"/>
      <c r="X21" s="41">
        <f>+V21*W20</f>
        <v>0</v>
      </c>
      <c r="Y21" s="735"/>
      <c r="Z21" s="733"/>
      <c r="AA21" s="733"/>
      <c r="AB21" s="733"/>
      <c r="AC21" s="733"/>
      <c r="AD21" s="733"/>
      <c r="AE21" s="733"/>
      <c r="AF21" s="733"/>
      <c r="AG21" s="733"/>
      <c r="AH21" s="733"/>
      <c r="AI21" s="733"/>
      <c r="AJ21" s="733"/>
    </row>
    <row r="22" spans="1:36" ht="15.75" customHeight="1">
      <c r="A22" s="778"/>
      <c r="B22" s="791" t="s">
        <v>70</v>
      </c>
      <c r="C22" s="744"/>
      <c r="D22" s="744"/>
      <c r="E22" s="744"/>
      <c r="F22" s="726"/>
      <c r="G22" s="826"/>
      <c r="H22" s="789" t="s">
        <v>67</v>
      </c>
      <c r="I22" s="44" t="s">
        <v>9</v>
      </c>
      <c r="J22" s="59">
        <f t="shared" ref="J22:U22" si="2">+J12*$W$12+J14*$W$14+J16*$W$16+J18*$W$18+J20*$W$20</f>
        <v>0</v>
      </c>
      <c r="K22" s="59">
        <f t="shared" si="2"/>
        <v>1.2500000000000001E-2</v>
      </c>
      <c r="L22" s="59">
        <f t="shared" si="2"/>
        <v>6.25E-2</v>
      </c>
      <c r="M22" s="59">
        <f t="shared" si="2"/>
        <v>0.11249999999999999</v>
      </c>
      <c r="N22" s="59">
        <f t="shared" si="2"/>
        <v>0.15</v>
      </c>
      <c r="O22" s="59">
        <f t="shared" si="2"/>
        <v>0.13750000000000001</v>
      </c>
      <c r="P22" s="59">
        <f t="shared" si="2"/>
        <v>0.11250000000000002</v>
      </c>
      <c r="Q22" s="59">
        <f t="shared" si="2"/>
        <v>7.5000000000000011E-2</v>
      </c>
      <c r="R22" s="59">
        <f t="shared" si="2"/>
        <v>0.1</v>
      </c>
      <c r="S22" s="59">
        <f t="shared" si="2"/>
        <v>0.1125</v>
      </c>
      <c r="T22" s="59">
        <f t="shared" si="2"/>
        <v>0.1</v>
      </c>
      <c r="U22" s="59">
        <f t="shared" si="2"/>
        <v>2.5000000000000001E-2</v>
      </c>
      <c r="V22" s="34">
        <f t="shared" si="1"/>
        <v>1</v>
      </c>
      <c r="W22" s="774">
        <f>SUM(W12:W21)</f>
        <v>1</v>
      </c>
      <c r="X22" s="35">
        <f>V22*W22</f>
        <v>1</v>
      </c>
      <c r="Y22" s="734"/>
      <c r="Z22" s="733"/>
      <c r="AA22" s="733"/>
      <c r="AB22" s="733"/>
      <c r="AC22" s="733"/>
      <c r="AD22" s="733"/>
      <c r="AE22" s="733"/>
      <c r="AF22" s="733"/>
      <c r="AG22" s="733"/>
      <c r="AH22" s="733"/>
      <c r="AI22" s="733"/>
      <c r="AJ22" s="733"/>
    </row>
    <row r="23" spans="1:36" ht="15.75" customHeight="1">
      <c r="A23" s="779"/>
      <c r="B23" s="792"/>
      <c r="C23" s="764"/>
      <c r="D23" s="764"/>
      <c r="E23" s="764"/>
      <c r="F23" s="793"/>
      <c r="G23" s="741"/>
      <c r="H23" s="790"/>
      <c r="I23" s="45" t="s">
        <v>39</v>
      </c>
      <c r="J23" s="60">
        <f t="shared" ref="J23:U23" si="3">+J13*$W$12+J15*$W$14+J17*$W$16+J19*$W$18+J21*$W$20</f>
        <v>0</v>
      </c>
      <c r="K23" s="60">
        <f t="shared" si="3"/>
        <v>0</v>
      </c>
      <c r="L23" s="60">
        <f t="shared" si="3"/>
        <v>0</v>
      </c>
      <c r="M23" s="60">
        <f t="shared" si="3"/>
        <v>0</v>
      </c>
      <c r="N23" s="60">
        <f t="shared" si="3"/>
        <v>0</v>
      </c>
      <c r="O23" s="60">
        <f t="shared" si="3"/>
        <v>0</v>
      </c>
      <c r="P23" s="60">
        <f t="shared" si="3"/>
        <v>0</v>
      </c>
      <c r="Q23" s="60">
        <f t="shared" si="3"/>
        <v>0</v>
      </c>
      <c r="R23" s="60">
        <f t="shared" si="3"/>
        <v>0</v>
      </c>
      <c r="S23" s="60">
        <f t="shared" si="3"/>
        <v>0</v>
      </c>
      <c r="T23" s="60">
        <f t="shared" si="3"/>
        <v>0</v>
      </c>
      <c r="U23" s="60">
        <f t="shared" si="3"/>
        <v>0</v>
      </c>
      <c r="V23" s="46">
        <f t="shared" si="1"/>
        <v>0</v>
      </c>
      <c r="W23" s="757"/>
      <c r="X23" s="47">
        <f>+V23*W22</f>
        <v>0</v>
      </c>
      <c r="Y23" s="735"/>
      <c r="Z23" s="733"/>
      <c r="AA23" s="733"/>
      <c r="AB23" s="733"/>
      <c r="AC23" s="733"/>
      <c r="AD23" s="733"/>
      <c r="AE23" s="733"/>
      <c r="AF23" s="733"/>
      <c r="AG23" s="733"/>
      <c r="AH23" s="733"/>
      <c r="AI23" s="733"/>
      <c r="AJ23" s="733"/>
    </row>
    <row r="24" spans="1:36" ht="33.75" customHeight="1">
      <c r="A24" s="13" t="s">
        <v>17</v>
      </c>
      <c r="B24" s="14" t="s">
        <v>42</v>
      </c>
      <c r="C24" s="14" t="s">
        <v>43</v>
      </c>
      <c r="D24" s="14" t="s">
        <v>19</v>
      </c>
      <c r="E24" s="14" t="s">
        <v>44</v>
      </c>
      <c r="F24" s="15" t="s">
        <v>45</v>
      </c>
      <c r="G24" s="16" t="s">
        <v>46</v>
      </c>
      <c r="H24" s="754" t="s">
        <v>47</v>
      </c>
      <c r="I24" s="755"/>
      <c r="J24" s="14" t="s">
        <v>48</v>
      </c>
      <c r="K24" s="14" t="s">
        <v>28</v>
      </c>
      <c r="L24" s="14" t="s">
        <v>31</v>
      </c>
      <c r="M24" s="14" t="s">
        <v>30</v>
      </c>
      <c r="N24" s="14" t="s">
        <v>49</v>
      </c>
      <c r="O24" s="14" t="s">
        <v>50</v>
      </c>
      <c r="P24" s="14" t="s">
        <v>34</v>
      </c>
      <c r="Q24" s="17" t="s">
        <v>36</v>
      </c>
      <c r="R24" s="14" t="s">
        <v>51</v>
      </c>
      <c r="S24" s="14" t="s">
        <v>52</v>
      </c>
      <c r="T24" s="14" t="s">
        <v>32</v>
      </c>
      <c r="U24" s="14" t="s">
        <v>29</v>
      </c>
      <c r="V24" s="14" t="s">
        <v>53</v>
      </c>
      <c r="W24" s="14" t="s">
        <v>54</v>
      </c>
      <c r="X24" s="49" t="s">
        <v>71</v>
      </c>
      <c r="Y24" s="697" t="s">
        <v>836</v>
      </c>
      <c r="Z24" s="697" t="s">
        <v>837</v>
      </c>
      <c r="AA24" s="697" t="s">
        <v>838</v>
      </c>
      <c r="AB24" s="697" t="s">
        <v>839</v>
      </c>
      <c r="AC24" s="697" t="s">
        <v>840</v>
      </c>
      <c r="AD24" s="697" t="s">
        <v>841</v>
      </c>
      <c r="AE24" s="697" t="s">
        <v>842</v>
      </c>
      <c r="AF24" s="697" t="s">
        <v>843</v>
      </c>
      <c r="AG24" s="697" t="s">
        <v>844</v>
      </c>
      <c r="AH24" s="697" t="s">
        <v>845</v>
      </c>
      <c r="AI24" s="697" t="s">
        <v>846</v>
      </c>
      <c r="AJ24" s="697" t="s">
        <v>847</v>
      </c>
    </row>
    <row r="25" spans="1:36" ht="23.25" customHeight="1">
      <c r="A25" s="777" t="s">
        <v>89</v>
      </c>
      <c r="B25" s="787" t="s">
        <v>90</v>
      </c>
      <c r="C25" s="756" t="s">
        <v>58</v>
      </c>
      <c r="D25" s="763">
        <v>3</v>
      </c>
      <c r="E25" s="756" t="s">
        <v>91</v>
      </c>
      <c r="F25" s="759" t="s">
        <v>60</v>
      </c>
      <c r="G25" s="769" t="s">
        <v>92</v>
      </c>
      <c r="H25" s="785" t="s">
        <v>9</v>
      </c>
      <c r="I25" s="786"/>
      <c r="J25" s="61"/>
      <c r="K25" s="62">
        <f>D25*K38</f>
        <v>7.5000000000000011E-2</v>
      </c>
      <c r="L25" s="62">
        <f>D25*L38</f>
        <v>0.26249999999999996</v>
      </c>
      <c r="M25" s="62">
        <f>D25*M38</f>
        <v>0.41249999999999998</v>
      </c>
      <c r="N25" s="62">
        <f>D25*N38</f>
        <v>0.63749999999999996</v>
      </c>
      <c r="O25" s="62">
        <f>D25*O38</f>
        <v>0.60000000000000009</v>
      </c>
      <c r="P25" s="62">
        <f>D25*P38</f>
        <v>0.52500000000000002</v>
      </c>
      <c r="Q25" s="62">
        <f>D25*Q38</f>
        <v>0.15000000000000002</v>
      </c>
      <c r="R25" s="62">
        <f>D25*R38</f>
        <v>0.11250000000000002</v>
      </c>
      <c r="S25" s="62">
        <f>D25*S38</f>
        <v>0.11250000000000002</v>
      </c>
      <c r="T25" s="62">
        <f>D25*T38</f>
        <v>7.5000000000000011E-2</v>
      </c>
      <c r="U25" s="62">
        <f>D25*U38</f>
        <v>3.7500000000000006E-2</v>
      </c>
      <c r="V25" s="63">
        <f t="shared" ref="V25:V26" si="4">SUM(J25:U25)</f>
        <v>3</v>
      </c>
      <c r="W25" s="740">
        <v>0.1</v>
      </c>
      <c r="X25" s="25">
        <f>IF(OR(V25=0,W25=0),0,(V25/V25)*W25)</f>
        <v>0.1</v>
      </c>
      <c r="Y25" s="738"/>
      <c r="Z25" s="733"/>
      <c r="AA25" s="733"/>
      <c r="AB25" s="733"/>
      <c r="AC25" s="733"/>
      <c r="AD25" s="733"/>
      <c r="AE25" s="733"/>
      <c r="AF25" s="733"/>
      <c r="AG25" s="733"/>
      <c r="AH25" s="733"/>
      <c r="AI25" s="733"/>
      <c r="AJ25" s="733"/>
    </row>
    <row r="26" spans="1:36" ht="23.25" customHeight="1">
      <c r="A26" s="778"/>
      <c r="B26" s="788"/>
      <c r="C26" s="757"/>
      <c r="D26" s="764"/>
      <c r="E26" s="757"/>
      <c r="F26" s="760"/>
      <c r="G26" s="766"/>
      <c r="H26" s="783" t="s">
        <v>62</v>
      </c>
      <c r="I26" s="784"/>
      <c r="J26" s="26"/>
      <c r="K26" s="26"/>
      <c r="L26" s="26"/>
      <c r="M26" s="26"/>
      <c r="N26" s="26"/>
      <c r="O26" s="26"/>
      <c r="P26" s="26"/>
      <c r="Q26" s="26"/>
      <c r="R26" s="26"/>
      <c r="S26" s="26"/>
      <c r="T26" s="26"/>
      <c r="U26" s="27"/>
      <c r="V26" s="28">
        <f t="shared" si="4"/>
        <v>0</v>
      </c>
      <c r="W26" s="741"/>
      <c r="X26" s="29">
        <f>IF(OR(V26=0,W25=0),0,(V26/V25*W25))</f>
        <v>0</v>
      </c>
      <c r="Y26" s="733"/>
      <c r="Z26" s="733"/>
      <c r="AA26" s="733"/>
      <c r="AB26" s="733"/>
      <c r="AC26" s="733"/>
      <c r="AD26" s="733"/>
      <c r="AE26" s="733"/>
      <c r="AF26" s="733"/>
      <c r="AG26" s="733"/>
      <c r="AH26" s="733"/>
      <c r="AI26" s="733"/>
      <c r="AJ26" s="733"/>
    </row>
    <row r="27" spans="1:36" ht="60" customHeight="1">
      <c r="A27" s="778"/>
      <c r="B27" s="58" t="s">
        <v>63</v>
      </c>
      <c r="C27" s="771" t="s">
        <v>24</v>
      </c>
      <c r="D27" s="772"/>
      <c r="E27" s="772"/>
      <c r="F27" s="772"/>
      <c r="G27" s="772"/>
      <c r="H27" s="772"/>
      <c r="I27" s="772"/>
      <c r="J27" s="772"/>
      <c r="K27" s="772"/>
      <c r="L27" s="772"/>
      <c r="M27" s="772"/>
      <c r="N27" s="772"/>
      <c r="O27" s="772"/>
      <c r="P27" s="772"/>
      <c r="Q27" s="772"/>
      <c r="R27" s="772"/>
      <c r="S27" s="772"/>
      <c r="T27" s="772"/>
      <c r="U27" s="772"/>
      <c r="V27" s="772"/>
      <c r="W27" s="772"/>
      <c r="X27" s="773"/>
      <c r="Y27" s="862" t="s">
        <v>849</v>
      </c>
      <c r="Z27" s="863"/>
      <c r="AA27" s="863"/>
      <c r="AB27" s="863"/>
      <c r="AC27" s="863"/>
      <c r="AD27" s="863"/>
      <c r="AE27" s="863"/>
      <c r="AF27" s="863"/>
      <c r="AG27" s="863"/>
      <c r="AH27" s="863"/>
      <c r="AI27" s="863"/>
      <c r="AJ27" s="864"/>
    </row>
    <row r="28" spans="1:36" ht="15.75" customHeight="1">
      <c r="A28" s="778"/>
      <c r="B28" s="765" t="s">
        <v>64</v>
      </c>
      <c r="C28" s="743" t="s">
        <v>93</v>
      </c>
      <c r="D28" s="744"/>
      <c r="E28" s="744"/>
      <c r="F28" s="726"/>
      <c r="G28" s="769" t="s">
        <v>85</v>
      </c>
      <c r="H28" s="761" t="s">
        <v>67</v>
      </c>
      <c r="I28" s="31" t="s">
        <v>9</v>
      </c>
      <c r="J28" s="33"/>
      <c r="K28" s="55">
        <v>0.05</v>
      </c>
      <c r="L28" s="55">
        <v>0.15</v>
      </c>
      <c r="M28" s="55">
        <v>0.25</v>
      </c>
      <c r="N28" s="55">
        <v>0.25</v>
      </c>
      <c r="O28" s="55">
        <v>0.2</v>
      </c>
      <c r="P28" s="55">
        <v>0.1</v>
      </c>
      <c r="Q28" s="33"/>
      <c r="R28" s="33"/>
      <c r="S28" s="33"/>
      <c r="T28" s="33"/>
      <c r="U28" s="33"/>
      <c r="V28" s="34">
        <f t="shared" ref="V28:V39" si="5">SUM(J28:U28)</f>
        <v>0.99999999999999989</v>
      </c>
      <c r="W28" s="767">
        <v>0.25</v>
      </c>
      <c r="X28" s="35">
        <f>V28*W28</f>
        <v>0.24999999999999997</v>
      </c>
      <c r="Y28" s="734"/>
      <c r="Z28" s="733"/>
      <c r="AA28" s="733"/>
      <c r="AB28" s="733"/>
      <c r="AC28" s="733"/>
      <c r="AD28" s="733"/>
      <c r="AE28" s="733"/>
      <c r="AF28" s="733"/>
      <c r="AG28" s="733"/>
      <c r="AH28" s="733"/>
      <c r="AI28" s="733"/>
      <c r="AJ28" s="733"/>
    </row>
    <row r="29" spans="1:36" ht="15.75" customHeight="1">
      <c r="A29" s="778"/>
      <c r="B29" s="766"/>
      <c r="C29" s="750"/>
      <c r="D29" s="751"/>
      <c r="E29" s="751"/>
      <c r="F29" s="752"/>
      <c r="G29" s="766"/>
      <c r="H29" s="762"/>
      <c r="I29" s="36" t="s">
        <v>39</v>
      </c>
      <c r="J29" s="37"/>
      <c r="K29" s="39"/>
      <c r="L29" s="39"/>
      <c r="M29" s="39"/>
      <c r="N29" s="39"/>
      <c r="O29" s="39"/>
      <c r="P29" s="39"/>
      <c r="Q29" s="39"/>
      <c r="R29" s="39"/>
      <c r="S29" s="39"/>
      <c r="T29" s="39"/>
      <c r="U29" s="39"/>
      <c r="V29" s="40">
        <f t="shared" si="5"/>
        <v>0</v>
      </c>
      <c r="W29" s="768"/>
      <c r="X29" s="41">
        <f>+V29*W28</f>
        <v>0</v>
      </c>
      <c r="Y29" s="735"/>
      <c r="Z29" s="733"/>
      <c r="AA29" s="733"/>
      <c r="AB29" s="733"/>
      <c r="AC29" s="733"/>
      <c r="AD29" s="733"/>
      <c r="AE29" s="733"/>
      <c r="AF29" s="733"/>
      <c r="AG29" s="733"/>
      <c r="AH29" s="733"/>
      <c r="AI29" s="733"/>
      <c r="AJ29" s="733"/>
    </row>
    <row r="30" spans="1:36" ht="15.75" customHeight="1">
      <c r="A30" s="778"/>
      <c r="B30" s="765" t="s">
        <v>64</v>
      </c>
      <c r="C30" s="743" t="s">
        <v>94</v>
      </c>
      <c r="D30" s="744"/>
      <c r="E30" s="744"/>
      <c r="F30" s="726"/>
      <c r="G30" s="769" t="s">
        <v>85</v>
      </c>
      <c r="H30" s="761" t="s">
        <v>67</v>
      </c>
      <c r="I30" s="31" t="s">
        <v>9</v>
      </c>
      <c r="J30" s="33"/>
      <c r="K30" s="33"/>
      <c r="L30" s="55">
        <v>0.05</v>
      </c>
      <c r="M30" s="55">
        <v>0.1</v>
      </c>
      <c r="N30" s="55">
        <v>0.25</v>
      </c>
      <c r="O30" s="55">
        <v>0.2</v>
      </c>
      <c r="P30" s="55">
        <v>0.2</v>
      </c>
      <c r="Q30" s="55">
        <v>0.05</v>
      </c>
      <c r="R30" s="55">
        <v>0.05</v>
      </c>
      <c r="S30" s="55">
        <v>0.05</v>
      </c>
      <c r="T30" s="55">
        <v>0.05</v>
      </c>
      <c r="U30" s="33"/>
      <c r="V30" s="34">
        <f t="shared" si="5"/>
        <v>1.0000000000000002</v>
      </c>
      <c r="W30" s="767">
        <v>0.25</v>
      </c>
      <c r="X30" s="35">
        <f>V30*W30</f>
        <v>0.25000000000000006</v>
      </c>
      <c r="Y30" s="734"/>
      <c r="Z30" s="733"/>
      <c r="AA30" s="733"/>
      <c r="AB30" s="733"/>
      <c r="AC30" s="733"/>
      <c r="AD30" s="733"/>
      <c r="AE30" s="733"/>
      <c r="AF30" s="733"/>
      <c r="AG30" s="733"/>
      <c r="AH30" s="733"/>
      <c r="AI30" s="733"/>
      <c r="AJ30" s="733"/>
    </row>
    <row r="31" spans="1:36" ht="15.75" customHeight="1">
      <c r="A31" s="778"/>
      <c r="B31" s="766"/>
      <c r="C31" s="750"/>
      <c r="D31" s="751"/>
      <c r="E31" s="751"/>
      <c r="F31" s="752"/>
      <c r="G31" s="766"/>
      <c r="H31" s="762"/>
      <c r="I31" s="36" t="s">
        <v>39</v>
      </c>
      <c r="J31" s="37"/>
      <c r="K31" s="39"/>
      <c r="L31" s="39"/>
      <c r="M31" s="39"/>
      <c r="N31" s="39"/>
      <c r="O31" s="39"/>
      <c r="P31" s="39"/>
      <c r="Q31" s="39"/>
      <c r="R31" s="39"/>
      <c r="S31" s="39"/>
      <c r="T31" s="39"/>
      <c r="U31" s="39"/>
      <c r="V31" s="40">
        <f t="shared" si="5"/>
        <v>0</v>
      </c>
      <c r="W31" s="768"/>
      <c r="X31" s="41">
        <f>+V31*W30</f>
        <v>0</v>
      </c>
      <c r="Y31" s="735"/>
      <c r="Z31" s="733"/>
      <c r="AA31" s="733"/>
      <c r="AB31" s="733"/>
      <c r="AC31" s="733"/>
      <c r="AD31" s="733"/>
      <c r="AE31" s="733"/>
      <c r="AF31" s="733"/>
      <c r="AG31" s="733"/>
      <c r="AH31" s="733"/>
      <c r="AI31" s="733"/>
      <c r="AJ31" s="733"/>
    </row>
    <row r="32" spans="1:36" ht="15.75" customHeight="1">
      <c r="A32" s="778"/>
      <c r="B32" s="765" t="s">
        <v>64</v>
      </c>
      <c r="C32" s="743" t="s">
        <v>87</v>
      </c>
      <c r="D32" s="744"/>
      <c r="E32" s="744"/>
      <c r="F32" s="726"/>
      <c r="G32" s="769" t="s">
        <v>85</v>
      </c>
      <c r="H32" s="761" t="s">
        <v>67</v>
      </c>
      <c r="I32" s="31" t="s">
        <v>9</v>
      </c>
      <c r="J32" s="33"/>
      <c r="K32" s="33"/>
      <c r="L32" s="55">
        <v>0.05</v>
      </c>
      <c r="M32" s="55">
        <v>0.1</v>
      </c>
      <c r="N32" s="55">
        <v>0.1</v>
      </c>
      <c r="O32" s="55">
        <v>0.15</v>
      </c>
      <c r="P32" s="55">
        <v>0.15</v>
      </c>
      <c r="Q32" s="55">
        <v>0.15</v>
      </c>
      <c r="R32" s="55">
        <v>0.1</v>
      </c>
      <c r="S32" s="55">
        <v>0.1</v>
      </c>
      <c r="T32" s="55">
        <v>0.05</v>
      </c>
      <c r="U32" s="55">
        <v>0.05</v>
      </c>
      <c r="V32" s="34">
        <f t="shared" si="5"/>
        <v>1</v>
      </c>
      <c r="W32" s="767">
        <v>0.25</v>
      </c>
      <c r="X32" s="35">
        <f>V32*W32</f>
        <v>0.25</v>
      </c>
      <c r="Y32" s="734"/>
      <c r="Z32" s="733"/>
      <c r="AA32" s="733"/>
      <c r="AB32" s="733"/>
      <c r="AC32" s="733"/>
      <c r="AD32" s="733"/>
      <c r="AE32" s="733"/>
      <c r="AF32" s="733"/>
      <c r="AG32" s="733"/>
      <c r="AH32" s="733"/>
      <c r="AI32" s="733"/>
      <c r="AJ32" s="733"/>
    </row>
    <row r="33" spans="1:36" ht="15.75" customHeight="1">
      <c r="A33" s="778"/>
      <c r="B33" s="766"/>
      <c r="C33" s="750"/>
      <c r="D33" s="751"/>
      <c r="E33" s="751"/>
      <c r="F33" s="752"/>
      <c r="G33" s="766"/>
      <c r="H33" s="762"/>
      <c r="I33" s="36" t="s">
        <v>39</v>
      </c>
      <c r="J33" s="37"/>
      <c r="K33" s="39"/>
      <c r="L33" s="39"/>
      <c r="M33" s="39"/>
      <c r="N33" s="39"/>
      <c r="O33" s="39"/>
      <c r="P33" s="39"/>
      <c r="Q33" s="39"/>
      <c r="R33" s="39"/>
      <c r="S33" s="39"/>
      <c r="T33" s="39"/>
      <c r="U33" s="39"/>
      <c r="V33" s="40">
        <f t="shared" si="5"/>
        <v>0</v>
      </c>
      <c r="W33" s="768"/>
      <c r="X33" s="41">
        <f>+V33*W32</f>
        <v>0</v>
      </c>
      <c r="Y33" s="735"/>
      <c r="Z33" s="733"/>
      <c r="AA33" s="733"/>
      <c r="AB33" s="733"/>
      <c r="AC33" s="733"/>
      <c r="AD33" s="733"/>
      <c r="AE33" s="733"/>
      <c r="AF33" s="733"/>
      <c r="AG33" s="733"/>
      <c r="AH33" s="733"/>
      <c r="AI33" s="733"/>
      <c r="AJ33" s="733"/>
    </row>
    <row r="34" spans="1:36" ht="15.75" customHeight="1">
      <c r="A34" s="778"/>
      <c r="B34" s="765" t="s">
        <v>64</v>
      </c>
      <c r="C34" s="743" t="s">
        <v>88</v>
      </c>
      <c r="D34" s="744"/>
      <c r="E34" s="744"/>
      <c r="F34" s="726"/>
      <c r="G34" s="769" t="s">
        <v>85</v>
      </c>
      <c r="H34" s="761" t="s">
        <v>67</v>
      </c>
      <c r="I34" s="31" t="s">
        <v>9</v>
      </c>
      <c r="J34" s="33"/>
      <c r="K34" s="55">
        <v>0.05</v>
      </c>
      <c r="L34" s="55">
        <v>0.1</v>
      </c>
      <c r="M34" s="55">
        <v>0.1</v>
      </c>
      <c r="N34" s="55">
        <v>0.25</v>
      </c>
      <c r="O34" s="55">
        <v>0.25</v>
      </c>
      <c r="P34" s="55">
        <v>0.25</v>
      </c>
      <c r="Q34" s="33"/>
      <c r="R34" s="33"/>
      <c r="S34" s="33"/>
      <c r="T34" s="33"/>
      <c r="U34" s="33"/>
      <c r="V34" s="34">
        <f t="shared" si="5"/>
        <v>1</v>
      </c>
      <c r="W34" s="767">
        <v>0.25</v>
      </c>
      <c r="X34" s="35">
        <f>V34*W34</f>
        <v>0.25</v>
      </c>
      <c r="Y34" s="734"/>
      <c r="Z34" s="733"/>
      <c r="AA34" s="733"/>
      <c r="AB34" s="733"/>
      <c r="AC34" s="733"/>
      <c r="AD34" s="733"/>
      <c r="AE34" s="733"/>
      <c r="AF34" s="733"/>
      <c r="AG34" s="733"/>
      <c r="AH34" s="733"/>
      <c r="AI34" s="733"/>
      <c r="AJ34" s="733"/>
    </row>
    <row r="35" spans="1:36" ht="15.75" customHeight="1">
      <c r="A35" s="778"/>
      <c r="B35" s="766"/>
      <c r="C35" s="750"/>
      <c r="D35" s="751"/>
      <c r="E35" s="751"/>
      <c r="F35" s="752"/>
      <c r="G35" s="766"/>
      <c r="H35" s="762"/>
      <c r="I35" s="36" t="s">
        <v>39</v>
      </c>
      <c r="J35" s="37"/>
      <c r="K35" s="39"/>
      <c r="L35" s="39"/>
      <c r="M35" s="39"/>
      <c r="N35" s="39"/>
      <c r="O35" s="39"/>
      <c r="P35" s="39"/>
      <c r="Q35" s="39"/>
      <c r="R35" s="39"/>
      <c r="S35" s="39"/>
      <c r="T35" s="39"/>
      <c r="U35" s="39"/>
      <c r="V35" s="40">
        <f t="shared" si="5"/>
        <v>0</v>
      </c>
      <c r="W35" s="768"/>
      <c r="X35" s="41">
        <f>+V35*W34</f>
        <v>0</v>
      </c>
      <c r="Y35" s="735"/>
      <c r="Z35" s="733"/>
      <c r="AA35" s="733"/>
      <c r="AB35" s="733"/>
      <c r="AC35" s="733"/>
      <c r="AD35" s="733"/>
      <c r="AE35" s="733"/>
      <c r="AF35" s="733"/>
      <c r="AG35" s="733"/>
      <c r="AH35" s="733"/>
      <c r="AI35" s="733"/>
      <c r="AJ35" s="733"/>
    </row>
    <row r="36" spans="1:36" ht="15.75" customHeight="1">
      <c r="A36" s="778"/>
      <c r="B36" s="780"/>
      <c r="C36" s="743"/>
      <c r="D36" s="744"/>
      <c r="E36" s="744"/>
      <c r="F36" s="726"/>
      <c r="G36" s="765"/>
      <c r="H36" s="761" t="s">
        <v>67</v>
      </c>
      <c r="I36" s="31" t="s">
        <v>9</v>
      </c>
      <c r="J36" s="33"/>
      <c r="K36" s="33"/>
      <c r="L36" s="33"/>
      <c r="M36" s="33"/>
      <c r="N36" s="33"/>
      <c r="O36" s="33"/>
      <c r="P36" s="33"/>
      <c r="Q36" s="33"/>
      <c r="R36" s="33"/>
      <c r="S36" s="33"/>
      <c r="T36" s="33"/>
      <c r="U36" s="33"/>
      <c r="V36" s="34">
        <f t="shared" si="5"/>
        <v>0</v>
      </c>
      <c r="W36" s="767"/>
      <c r="X36" s="35">
        <f>V36*W36</f>
        <v>0</v>
      </c>
      <c r="Y36" s="734"/>
      <c r="Z36" s="733"/>
      <c r="AA36" s="733"/>
      <c r="AB36" s="733"/>
      <c r="AC36" s="733"/>
      <c r="AD36" s="733"/>
      <c r="AE36" s="733"/>
      <c r="AF36" s="733"/>
      <c r="AG36" s="733"/>
      <c r="AH36" s="733"/>
      <c r="AI36" s="733"/>
      <c r="AJ36" s="733"/>
    </row>
    <row r="37" spans="1:36" ht="15.75" customHeight="1">
      <c r="A37" s="778"/>
      <c r="B37" s="776"/>
      <c r="C37" s="746"/>
      <c r="D37" s="747"/>
      <c r="E37" s="747"/>
      <c r="F37" s="837"/>
      <c r="G37" s="766"/>
      <c r="H37" s="762"/>
      <c r="I37" s="36" t="s">
        <v>39</v>
      </c>
      <c r="J37" s="37"/>
      <c r="K37" s="39"/>
      <c r="L37" s="39"/>
      <c r="M37" s="39"/>
      <c r="N37" s="39"/>
      <c r="O37" s="39"/>
      <c r="P37" s="39"/>
      <c r="Q37" s="39"/>
      <c r="R37" s="39"/>
      <c r="S37" s="39"/>
      <c r="T37" s="39"/>
      <c r="U37" s="39"/>
      <c r="V37" s="40">
        <f t="shared" si="5"/>
        <v>0</v>
      </c>
      <c r="W37" s="768"/>
      <c r="X37" s="41">
        <f>+V37*W36</f>
        <v>0</v>
      </c>
      <c r="Y37" s="735"/>
      <c r="Z37" s="733"/>
      <c r="AA37" s="733"/>
      <c r="AB37" s="733"/>
      <c r="AC37" s="733"/>
      <c r="AD37" s="733"/>
      <c r="AE37" s="733"/>
      <c r="AF37" s="733"/>
      <c r="AG37" s="733"/>
      <c r="AH37" s="733"/>
      <c r="AI37" s="733"/>
      <c r="AJ37" s="733"/>
    </row>
    <row r="38" spans="1:36" ht="15.75" customHeight="1">
      <c r="A38" s="778"/>
      <c r="B38" s="791" t="s">
        <v>70</v>
      </c>
      <c r="C38" s="744"/>
      <c r="D38" s="744"/>
      <c r="E38" s="744"/>
      <c r="F38" s="726"/>
      <c r="G38" s="66"/>
      <c r="H38" s="789" t="s">
        <v>67</v>
      </c>
      <c r="I38" s="44" t="s">
        <v>9</v>
      </c>
      <c r="J38" s="59">
        <f t="shared" ref="J38:U38" si="6">+J28*$W$28+J30*$W$30+J32*$W$32+J34*$W$34+J36*$W$36</f>
        <v>0</v>
      </c>
      <c r="K38" s="59">
        <f t="shared" si="6"/>
        <v>2.5000000000000001E-2</v>
      </c>
      <c r="L38" s="59">
        <f t="shared" si="6"/>
        <v>8.7499999999999994E-2</v>
      </c>
      <c r="M38" s="59">
        <f t="shared" si="6"/>
        <v>0.13749999999999998</v>
      </c>
      <c r="N38" s="59">
        <f t="shared" si="6"/>
        <v>0.21249999999999999</v>
      </c>
      <c r="O38" s="59">
        <f t="shared" si="6"/>
        <v>0.2</v>
      </c>
      <c r="P38" s="59">
        <f t="shared" si="6"/>
        <v>0.17500000000000002</v>
      </c>
      <c r="Q38" s="59">
        <f t="shared" si="6"/>
        <v>0.05</v>
      </c>
      <c r="R38" s="59">
        <f t="shared" si="6"/>
        <v>3.7500000000000006E-2</v>
      </c>
      <c r="S38" s="59">
        <f t="shared" si="6"/>
        <v>3.7500000000000006E-2</v>
      </c>
      <c r="T38" s="59">
        <f t="shared" si="6"/>
        <v>2.5000000000000001E-2</v>
      </c>
      <c r="U38" s="59">
        <f t="shared" si="6"/>
        <v>1.2500000000000001E-2</v>
      </c>
      <c r="V38" s="34">
        <f t="shared" si="5"/>
        <v>1</v>
      </c>
      <c r="W38" s="774">
        <f>SUM(W28:W37)</f>
        <v>1</v>
      </c>
      <c r="X38" s="35">
        <f>V38*W38</f>
        <v>1</v>
      </c>
      <c r="Y38" s="734"/>
      <c r="Z38" s="733"/>
      <c r="AA38" s="733"/>
      <c r="AB38" s="733"/>
      <c r="AC38" s="733"/>
      <c r="AD38" s="733"/>
      <c r="AE38" s="733"/>
      <c r="AF38" s="733"/>
      <c r="AG38" s="733"/>
      <c r="AH38" s="733"/>
      <c r="AI38" s="733"/>
      <c r="AJ38" s="733"/>
    </row>
    <row r="39" spans="1:36" ht="15.75" customHeight="1">
      <c r="A39" s="779"/>
      <c r="B39" s="792"/>
      <c r="C39" s="764"/>
      <c r="D39" s="764"/>
      <c r="E39" s="764"/>
      <c r="F39" s="793"/>
      <c r="G39" s="67"/>
      <c r="H39" s="790"/>
      <c r="I39" s="45" t="s">
        <v>39</v>
      </c>
      <c r="J39" s="60">
        <f t="shared" ref="J39:U39" si="7">+J29*$W$28+J31*$W$30+J33*$W$32+J35*$W$34+J37*$W$36</f>
        <v>0</v>
      </c>
      <c r="K39" s="60">
        <f t="shared" si="7"/>
        <v>0</v>
      </c>
      <c r="L39" s="60">
        <f t="shared" si="7"/>
        <v>0</v>
      </c>
      <c r="M39" s="60">
        <f t="shared" si="7"/>
        <v>0</v>
      </c>
      <c r="N39" s="60">
        <f t="shared" si="7"/>
        <v>0</v>
      </c>
      <c r="O39" s="60">
        <f t="shared" si="7"/>
        <v>0</v>
      </c>
      <c r="P39" s="60">
        <f t="shared" si="7"/>
        <v>0</v>
      </c>
      <c r="Q39" s="60">
        <f t="shared" si="7"/>
        <v>0</v>
      </c>
      <c r="R39" s="60">
        <f t="shared" si="7"/>
        <v>0</v>
      </c>
      <c r="S39" s="60">
        <f t="shared" si="7"/>
        <v>0</v>
      </c>
      <c r="T39" s="60">
        <f t="shared" si="7"/>
        <v>0</v>
      </c>
      <c r="U39" s="60">
        <f t="shared" si="7"/>
        <v>0</v>
      </c>
      <c r="V39" s="46">
        <f t="shared" si="5"/>
        <v>0</v>
      </c>
      <c r="W39" s="757"/>
      <c r="X39" s="47">
        <f>+V39*W38</f>
        <v>0</v>
      </c>
      <c r="Y39" s="735"/>
      <c r="Z39" s="733"/>
      <c r="AA39" s="733"/>
      <c r="AB39" s="733"/>
      <c r="AC39" s="733"/>
      <c r="AD39" s="733"/>
      <c r="AE39" s="733"/>
      <c r="AF39" s="733"/>
      <c r="AG39" s="733"/>
      <c r="AH39" s="733"/>
      <c r="AI39" s="733"/>
      <c r="AJ39" s="733"/>
    </row>
    <row r="40" spans="1:36" ht="24.75" customHeight="1">
      <c r="A40" s="68" t="s">
        <v>17</v>
      </c>
      <c r="B40" s="14" t="s">
        <v>42</v>
      </c>
      <c r="C40" s="14" t="s">
        <v>43</v>
      </c>
      <c r="D40" s="14" t="s">
        <v>19</v>
      </c>
      <c r="E40" s="14" t="s">
        <v>44</v>
      </c>
      <c r="F40" s="15" t="s">
        <v>45</v>
      </c>
      <c r="G40" s="16" t="s">
        <v>46</v>
      </c>
      <c r="H40" s="754" t="s">
        <v>47</v>
      </c>
      <c r="I40" s="755"/>
      <c r="J40" s="14" t="s">
        <v>48</v>
      </c>
      <c r="K40" s="14" t="s">
        <v>28</v>
      </c>
      <c r="L40" s="14" t="s">
        <v>31</v>
      </c>
      <c r="M40" s="14" t="s">
        <v>30</v>
      </c>
      <c r="N40" s="14" t="s">
        <v>49</v>
      </c>
      <c r="O40" s="14" t="s">
        <v>50</v>
      </c>
      <c r="P40" s="14" t="s">
        <v>34</v>
      </c>
      <c r="Q40" s="17" t="s">
        <v>36</v>
      </c>
      <c r="R40" s="14" t="s">
        <v>51</v>
      </c>
      <c r="S40" s="14" t="s">
        <v>52</v>
      </c>
      <c r="T40" s="14" t="s">
        <v>32</v>
      </c>
      <c r="U40" s="14" t="s">
        <v>29</v>
      </c>
      <c r="V40" s="14" t="s">
        <v>53</v>
      </c>
      <c r="W40" s="14" t="s">
        <v>54</v>
      </c>
      <c r="X40" s="49" t="s">
        <v>71</v>
      </c>
      <c r="Y40" s="697" t="s">
        <v>836</v>
      </c>
      <c r="Z40" s="697" t="s">
        <v>837</v>
      </c>
      <c r="AA40" s="697" t="s">
        <v>838</v>
      </c>
      <c r="AB40" s="697" t="s">
        <v>839</v>
      </c>
      <c r="AC40" s="697" t="s">
        <v>840</v>
      </c>
      <c r="AD40" s="697" t="s">
        <v>841</v>
      </c>
      <c r="AE40" s="697" t="s">
        <v>842</v>
      </c>
      <c r="AF40" s="697" t="s">
        <v>843</v>
      </c>
      <c r="AG40" s="697" t="s">
        <v>844</v>
      </c>
      <c r="AH40" s="697" t="s">
        <v>845</v>
      </c>
      <c r="AI40" s="697" t="s">
        <v>846</v>
      </c>
      <c r="AJ40" s="697" t="s">
        <v>847</v>
      </c>
    </row>
    <row r="41" spans="1:36" ht="26.25" customHeight="1">
      <c r="A41" s="777" t="s">
        <v>97</v>
      </c>
      <c r="B41" s="787" t="s">
        <v>90</v>
      </c>
      <c r="C41" s="756" t="s">
        <v>58</v>
      </c>
      <c r="D41" s="763">
        <v>20000</v>
      </c>
      <c r="E41" s="756" t="s">
        <v>98</v>
      </c>
      <c r="F41" s="759" t="s">
        <v>60</v>
      </c>
      <c r="G41" s="769" t="s">
        <v>92</v>
      </c>
      <c r="H41" s="785" t="s">
        <v>9</v>
      </c>
      <c r="I41" s="786"/>
      <c r="J41" s="21"/>
      <c r="K41" s="70">
        <v>1000</v>
      </c>
      <c r="L41" s="70">
        <v>2000</v>
      </c>
      <c r="M41" s="70">
        <v>2000</v>
      </c>
      <c r="N41" s="70">
        <v>2000</v>
      </c>
      <c r="O41" s="70">
        <v>2000</v>
      </c>
      <c r="P41" s="70">
        <v>2000</v>
      </c>
      <c r="Q41" s="70">
        <v>2000</v>
      </c>
      <c r="R41" s="70">
        <v>2000</v>
      </c>
      <c r="S41" s="70">
        <v>2000</v>
      </c>
      <c r="T41" s="70">
        <v>2000</v>
      </c>
      <c r="U41" s="70">
        <v>1000</v>
      </c>
      <c r="V41" s="24">
        <f t="shared" ref="V41:V42" si="8">SUM(J41:U41)</f>
        <v>20000</v>
      </c>
      <c r="W41" s="740">
        <v>0.1</v>
      </c>
      <c r="X41" s="25">
        <f>IF(OR(V41=0,W41=0),0,(V41/V41)*W41)</f>
        <v>0.1</v>
      </c>
      <c r="Y41" s="738"/>
      <c r="Z41" s="733"/>
      <c r="AA41" s="733"/>
      <c r="AB41" s="733"/>
      <c r="AC41" s="733"/>
      <c r="AD41" s="733"/>
      <c r="AE41" s="733"/>
      <c r="AF41" s="733"/>
      <c r="AG41" s="733"/>
      <c r="AH41" s="733"/>
      <c r="AI41" s="733"/>
      <c r="AJ41" s="733"/>
    </row>
    <row r="42" spans="1:36" ht="25.5" customHeight="1">
      <c r="A42" s="778"/>
      <c r="B42" s="788"/>
      <c r="C42" s="757"/>
      <c r="D42" s="764"/>
      <c r="E42" s="757"/>
      <c r="F42" s="760"/>
      <c r="G42" s="766"/>
      <c r="H42" s="783" t="s">
        <v>62</v>
      </c>
      <c r="I42" s="784"/>
      <c r="J42" s="26"/>
      <c r="K42" s="26"/>
      <c r="L42" s="26"/>
      <c r="M42" s="26"/>
      <c r="N42" s="26"/>
      <c r="O42" s="26"/>
      <c r="P42" s="26"/>
      <c r="Q42" s="26"/>
      <c r="R42" s="26"/>
      <c r="S42" s="26"/>
      <c r="T42" s="26"/>
      <c r="U42" s="27"/>
      <c r="V42" s="53">
        <f t="shared" si="8"/>
        <v>0</v>
      </c>
      <c r="W42" s="741"/>
      <c r="X42" s="54">
        <f>IF(OR(V42=0,W41=0),0,(V42/V41*W41))</f>
        <v>0</v>
      </c>
      <c r="Y42" s="733"/>
      <c r="Z42" s="733"/>
      <c r="AA42" s="733"/>
      <c r="AB42" s="733"/>
      <c r="AC42" s="733"/>
      <c r="AD42" s="733"/>
      <c r="AE42" s="733"/>
      <c r="AF42" s="733"/>
      <c r="AG42" s="733"/>
      <c r="AH42" s="733"/>
      <c r="AI42" s="733"/>
      <c r="AJ42" s="733"/>
    </row>
    <row r="43" spans="1:36" ht="57.75" customHeight="1">
      <c r="A43" s="778"/>
      <c r="B43" s="58" t="s">
        <v>63</v>
      </c>
      <c r="C43" s="771" t="s">
        <v>24</v>
      </c>
      <c r="D43" s="772"/>
      <c r="E43" s="772"/>
      <c r="F43" s="772"/>
      <c r="G43" s="772"/>
      <c r="H43" s="772"/>
      <c r="I43" s="772"/>
      <c r="J43" s="772"/>
      <c r="K43" s="772"/>
      <c r="L43" s="772"/>
      <c r="M43" s="772"/>
      <c r="N43" s="772"/>
      <c r="O43" s="772"/>
      <c r="P43" s="772"/>
      <c r="Q43" s="772"/>
      <c r="R43" s="772"/>
      <c r="S43" s="772"/>
      <c r="T43" s="772"/>
      <c r="U43" s="772"/>
      <c r="V43" s="772"/>
      <c r="W43" s="772"/>
      <c r="X43" s="773"/>
      <c r="Y43" s="862" t="s">
        <v>849</v>
      </c>
      <c r="Z43" s="863"/>
      <c r="AA43" s="863"/>
      <c r="AB43" s="863"/>
      <c r="AC43" s="863"/>
      <c r="AD43" s="863"/>
      <c r="AE43" s="863"/>
      <c r="AF43" s="863"/>
      <c r="AG43" s="863"/>
      <c r="AH43" s="863"/>
      <c r="AI43" s="863"/>
      <c r="AJ43" s="864"/>
    </row>
    <row r="44" spans="1:36" ht="15.75" customHeight="1">
      <c r="A44" s="778"/>
      <c r="B44" s="765" t="s">
        <v>64</v>
      </c>
      <c r="C44" s="743" t="s">
        <v>99</v>
      </c>
      <c r="D44" s="744"/>
      <c r="E44" s="744"/>
      <c r="F44" s="726"/>
      <c r="G44" s="769" t="s">
        <v>85</v>
      </c>
      <c r="H44" s="761" t="s">
        <v>67</v>
      </c>
      <c r="I44" s="31" t="s">
        <v>9</v>
      </c>
      <c r="J44" s="33"/>
      <c r="K44" s="55">
        <v>0.05</v>
      </c>
      <c r="L44" s="55">
        <v>0.1</v>
      </c>
      <c r="M44" s="55">
        <v>0.1</v>
      </c>
      <c r="N44" s="55">
        <v>0.1</v>
      </c>
      <c r="O44" s="55">
        <v>0.1</v>
      </c>
      <c r="P44" s="55">
        <v>0.1</v>
      </c>
      <c r="Q44" s="55">
        <v>0.1</v>
      </c>
      <c r="R44" s="55">
        <v>0.1</v>
      </c>
      <c r="S44" s="55">
        <v>0.1</v>
      </c>
      <c r="T44" s="55">
        <v>0.1</v>
      </c>
      <c r="U44" s="55">
        <v>0.05</v>
      </c>
      <c r="V44" s="34">
        <f t="shared" ref="V44:V55" si="9">SUM(J44:U44)</f>
        <v>0.99999999999999989</v>
      </c>
      <c r="W44" s="767">
        <v>0.25</v>
      </c>
      <c r="X44" s="35">
        <f>V44*W44</f>
        <v>0.24999999999999997</v>
      </c>
      <c r="Y44" s="734"/>
      <c r="Z44" s="733"/>
      <c r="AA44" s="733"/>
      <c r="AB44" s="733"/>
      <c r="AC44" s="733"/>
      <c r="AD44" s="733"/>
      <c r="AE44" s="733"/>
      <c r="AF44" s="733"/>
      <c r="AG44" s="733"/>
      <c r="AH44" s="733"/>
      <c r="AI44" s="733"/>
      <c r="AJ44" s="733"/>
    </row>
    <row r="45" spans="1:36" ht="15.75" customHeight="1">
      <c r="A45" s="778"/>
      <c r="B45" s="766"/>
      <c r="C45" s="750"/>
      <c r="D45" s="751"/>
      <c r="E45" s="751"/>
      <c r="F45" s="752"/>
      <c r="G45" s="766"/>
      <c r="H45" s="762"/>
      <c r="I45" s="36" t="s">
        <v>39</v>
      </c>
      <c r="J45" s="37"/>
      <c r="K45" s="39"/>
      <c r="L45" s="39"/>
      <c r="M45" s="39"/>
      <c r="N45" s="39"/>
      <c r="O45" s="39"/>
      <c r="P45" s="39"/>
      <c r="Q45" s="39"/>
      <c r="R45" s="39"/>
      <c r="S45" s="39"/>
      <c r="T45" s="39"/>
      <c r="U45" s="39"/>
      <c r="V45" s="40">
        <f t="shared" si="9"/>
        <v>0</v>
      </c>
      <c r="W45" s="768"/>
      <c r="X45" s="41">
        <f>+V45*W44</f>
        <v>0</v>
      </c>
      <c r="Y45" s="735"/>
      <c r="Z45" s="733"/>
      <c r="AA45" s="733"/>
      <c r="AB45" s="733"/>
      <c r="AC45" s="733"/>
      <c r="AD45" s="733"/>
      <c r="AE45" s="733"/>
      <c r="AF45" s="733"/>
      <c r="AG45" s="733"/>
      <c r="AH45" s="733"/>
      <c r="AI45" s="733"/>
      <c r="AJ45" s="733"/>
    </row>
    <row r="46" spans="1:36" ht="15.75" customHeight="1">
      <c r="A46" s="778"/>
      <c r="B46" s="765" t="s">
        <v>64</v>
      </c>
      <c r="C46" s="743" t="s">
        <v>100</v>
      </c>
      <c r="D46" s="744"/>
      <c r="E46" s="744"/>
      <c r="F46" s="726"/>
      <c r="G46" s="769" t="s">
        <v>85</v>
      </c>
      <c r="H46" s="761" t="s">
        <v>67</v>
      </c>
      <c r="I46" s="31" t="s">
        <v>9</v>
      </c>
      <c r="J46" s="33"/>
      <c r="K46" s="55">
        <v>0.05</v>
      </c>
      <c r="L46" s="55">
        <v>0.1</v>
      </c>
      <c r="M46" s="55">
        <v>0.1</v>
      </c>
      <c r="N46" s="55">
        <v>0.1</v>
      </c>
      <c r="O46" s="55">
        <v>0.1</v>
      </c>
      <c r="P46" s="55">
        <v>0.1</v>
      </c>
      <c r="Q46" s="55">
        <v>0.1</v>
      </c>
      <c r="R46" s="55">
        <v>0.1</v>
      </c>
      <c r="S46" s="55">
        <v>0.1</v>
      </c>
      <c r="T46" s="55">
        <v>0.1</v>
      </c>
      <c r="U46" s="55">
        <v>0.05</v>
      </c>
      <c r="V46" s="34">
        <f t="shared" si="9"/>
        <v>0.99999999999999989</v>
      </c>
      <c r="W46" s="767">
        <v>0.25</v>
      </c>
      <c r="X46" s="35">
        <f>V46*W46</f>
        <v>0.24999999999999997</v>
      </c>
      <c r="Y46" s="734"/>
      <c r="Z46" s="733"/>
      <c r="AA46" s="733"/>
      <c r="AB46" s="733"/>
      <c r="AC46" s="733"/>
      <c r="AD46" s="733"/>
      <c r="AE46" s="733"/>
      <c r="AF46" s="733"/>
      <c r="AG46" s="733"/>
      <c r="AH46" s="733"/>
      <c r="AI46" s="733"/>
      <c r="AJ46" s="733"/>
    </row>
    <row r="47" spans="1:36" ht="15.75" customHeight="1">
      <c r="A47" s="778"/>
      <c r="B47" s="766"/>
      <c r="C47" s="750"/>
      <c r="D47" s="751"/>
      <c r="E47" s="751"/>
      <c r="F47" s="752"/>
      <c r="G47" s="766"/>
      <c r="H47" s="762"/>
      <c r="I47" s="36" t="s">
        <v>39</v>
      </c>
      <c r="J47" s="37"/>
      <c r="K47" s="39"/>
      <c r="L47" s="39"/>
      <c r="M47" s="39"/>
      <c r="N47" s="39"/>
      <c r="O47" s="39"/>
      <c r="P47" s="39"/>
      <c r="Q47" s="39"/>
      <c r="R47" s="39"/>
      <c r="S47" s="39"/>
      <c r="T47" s="39"/>
      <c r="U47" s="39"/>
      <c r="V47" s="40">
        <f t="shared" si="9"/>
        <v>0</v>
      </c>
      <c r="W47" s="768"/>
      <c r="X47" s="41">
        <f>+V47*W46</f>
        <v>0</v>
      </c>
      <c r="Y47" s="735"/>
      <c r="Z47" s="733"/>
      <c r="AA47" s="733"/>
      <c r="AB47" s="733"/>
      <c r="AC47" s="733"/>
      <c r="AD47" s="733"/>
      <c r="AE47" s="733"/>
      <c r="AF47" s="733"/>
      <c r="AG47" s="733"/>
      <c r="AH47" s="733"/>
      <c r="AI47" s="733"/>
      <c r="AJ47" s="733"/>
    </row>
    <row r="48" spans="1:36" ht="15.75" customHeight="1">
      <c r="A48" s="778"/>
      <c r="B48" s="765" t="s">
        <v>64</v>
      </c>
      <c r="C48" s="743" t="s">
        <v>102</v>
      </c>
      <c r="D48" s="744"/>
      <c r="E48" s="744"/>
      <c r="F48" s="726"/>
      <c r="G48" s="769" t="s">
        <v>85</v>
      </c>
      <c r="H48" s="761" t="s">
        <v>67</v>
      </c>
      <c r="I48" s="31" t="s">
        <v>9</v>
      </c>
      <c r="J48" s="33"/>
      <c r="K48" s="55">
        <v>0.05</v>
      </c>
      <c r="L48" s="55">
        <v>0.1</v>
      </c>
      <c r="M48" s="55">
        <v>0.1</v>
      </c>
      <c r="N48" s="55">
        <v>0.1</v>
      </c>
      <c r="O48" s="55">
        <v>0.1</v>
      </c>
      <c r="P48" s="55">
        <v>0.1</v>
      </c>
      <c r="Q48" s="55">
        <v>0.1</v>
      </c>
      <c r="R48" s="55">
        <v>0.1</v>
      </c>
      <c r="S48" s="55">
        <v>0.1</v>
      </c>
      <c r="T48" s="55">
        <v>0.1</v>
      </c>
      <c r="U48" s="55">
        <v>0.05</v>
      </c>
      <c r="V48" s="34">
        <f t="shared" si="9"/>
        <v>0.99999999999999989</v>
      </c>
      <c r="W48" s="767">
        <v>0.25</v>
      </c>
      <c r="X48" s="35">
        <f>V48*W48</f>
        <v>0.24999999999999997</v>
      </c>
      <c r="Y48" s="734"/>
      <c r="Z48" s="733"/>
      <c r="AA48" s="733"/>
      <c r="AB48" s="733"/>
      <c r="AC48" s="733"/>
      <c r="AD48" s="733"/>
      <c r="AE48" s="733"/>
      <c r="AF48" s="733"/>
      <c r="AG48" s="733"/>
      <c r="AH48" s="733"/>
      <c r="AI48" s="733"/>
      <c r="AJ48" s="733"/>
    </row>
    <row r="49" spans="1:36" ht="15.75" customHeight="1">
      <c r="A49" s="778"/>
      <c r="B49" s="766"/>
      <c r="C49" s="750"/>
      <c r="D49" s="751"/>
      <c r="E49" s="751"/>
      <c r="F49" s="752"/>
      <c r="G49" s="766"/>
      <c r="H49" s="762"/>
      <c r="I49" s="36" t="s">
        <v>39</v>
      </c>
      <c r="J49" s="37"/>
      <c r="K49" s="39"/>
      <c r="L49" s="39"/>
      <c r="M49" s="39"/>
      <c r="N49" s="39"/>
      <c r="O49" s="39"/>
      <c r="P49" s="39"/>
      <c r="Q49" s="39"/>
      <c r="R49" s="39"/>
      <c r="S49" s="39"/>
      <c r="T49" s="39"/>
      <c r="U49" s="39"/>
      <c r="V49" s="40">
        <f t="shared" si="9"/>
        <v>0</v>
      </c>
      <c r="W49" s="768"/>
      <c r="X49" s="41">
        <f>+V49*W48</f>
        <v>0</v>
      </c>
      <c r="Y49" s="735"/>
      <c r="Z49" s="733"/>
      <c r="AA49" s="733"/>
      <c r="AB49" s="733"/>
      <c r="AC49" s="733"/>
      <c r="AD49" s="733"/>
      <c r="AE49" s="733"/>
      <c r="AF49" s="733"/>
      <c r="AG49" s="733"/>
      <c r="AH49" s="733"/>
      <c r="AI49" s="733"/>
      <c r="AJ49" s="733"/>
    </row>
    <row r="50" spans="1:36" ht="15.75" customHeight="1">
      <c r="A50" s="778"/>
      <c r="B50" s="765" t="s">
        <v>64</v>
      </c>
      <c r="C50" s="743" t="s">
        <v>107</v>
      </c>
      <c r="D50" s="744"/>
      <c r="E50" s="744"/>
      <c r="F50" s="726"/>
      <c r="G50" s="769" t="s">
        <v>85</v>
      </c>
      <c r="H50" s="761" t="s">
        <v>67</v>
      </c>
      <c r="I50" s="31" t="s">
        <v>9</v>
      </c>
      <c r="J50" s="33"/>
      <c r="K50" s="55">
        <v>0.05</v>
      </c>
      <c r="L50" s="55">
        <v>0.1</v>
      </c>
      <c r="M50" s="55">
        <v>0.1</v>
      </c>
      <c r="N50" s="55">
        <v>0.1</v>
      </c>
      <c r="O50" s="55">
        <v>0.1</v>
      </c>
      <c r="P50" s="55">
        <v>0.1</v>
      </c>
      <c r="Q50" s="55">
        <v>0.1</v>
      </c>
      <c r="R50" s="55">
        <v>0.1</v>
      </c>
      <c r="S50" s="55">
        <v>0.1</v>
      </c>
      <c r="T50" s="55">
        <v>0.1</v>
      </c>
      <c r="U50" s="55">
        <v>0.05</v>
      </c>
      <c r="V50" s="34">
        <f t="shared" si="9"/>
        <v>0.99999999999999989</v>
      </c>
      <c r="W50" s="767">
        <v>0.25</v>
      </c>
      <c r="X50" s="35">
        <f>V50*W50</f>
        <v>0.24999999999999997</v>
      </c>
      <c r="Y50" s="734"/>
      <c r="Z50" s="733"/>
      <c r="AA50" s="733"/>
      <c r="AB50" s="733"/>
      <c r="AC50" s="733"/>
      <c r="AD50" s="733"/>
      <c r="AE50" s="733"/>
      <c r="AF50" s="733"/>
      <c r="AG50" s="733"/>
      <c r="AH50" s="733"/>
      <c r="AI50" s="733"/>
      <c r="AJ50" s="733"/>
    </row>
    <row r="51" spans="1:36" ht="15.75" customHeight="1">
      <c r="A51" s="778"/>
      <c r="B51" s="766"/>
      <c r="C51" s="750"/>
      <c r="D51" s="751"/>
      <c r="E51" s="751"/>
      <c r="F51" s="752"/>
      <c r="G51" s="766"/>
      <c r="H51" s="762"/>
      <c r="I51" s="36" t="s">
        <v>39</v>
      </c>
      <c r="J51" s="37"/>
      <c r="K51" s="39"/>
      <c r="L51" s="39"/>
      <c r="M51" s="39"/>
      <c r="N51" s="39"/>
      <c r="O51" s="39"/>
      <c r="P51" s="39"/>
      <c r="Q51" s="39"/>
      <c r="R51" s="39"/>
      <c r="S51" s="39"/>
      <c r="T51" s="39"/>
      <c r="U51" s="39"/>
      <c r="V51" s="40">
        <f t="shared" si="9"/>
        <v>0</v>
      </c>
      <c r="W51" s="768"/>
      <c r="X51" s="41">
        <f>+V51*W50</f>
        <v>0</v>
      </c>
      <c r="Y51" s="735"/>
      <c r="Z51" s="733"/>
      <c r="AA51" s="733"/>
      <c r="AB51" s="733"/>
      <c r="AC51" s="733"/>
      <c r="AD51" s="733"/>
      <c r="AE51" s="733"/>
      <c r="AF51" s="733"/>
      <c r="AG51" s="733"/>
      <c r="AH51" s="733"/>
      <c r="AI51" s="733"/>
      <c r="AJ51" s="733"/>
    </row>
    <row r="52" spans="1:36" ht="15.75" customHeight="1">
      <c r="A52" s="778"/>
      <c r="B52" s="780"/>
      <c r="C52" s="743"/>
      <c r="D52" s="744"/>
      <c r="E52" s="744"/>
      <c r="F52" s="726"/>
      <c r="G52" s="769" t="s">
        <v>85</v>
      </c>
      <c r="H52" s="761" t="s">
        <v>67</v>
      </c>
      <c r="I52" s="31" t="s">
        <v>9</v>
      </c>
      <c r="J52" s="33"/>
      <c r="K52" s="33"/>
      <c r="L52" s="33"/>
      <c r="M52" s="33"/>
      <c r="N52" s="33"/>
      <c r="O52" s="33"/>
      <c r="P52" s="33"/>
      <c r="Q52" s="33"/>
      <c r="R52" s="33"/>
      <c r="S52" s="33"/>
      <c r="T52" s="33"/>
      <c r="U52" s="33"/>
      <c r="V52" s="34">
        <f t="shared" si="9"/>
        <v>0</v>
      </c>
      <c r="W52" s="767"/>
      <c r="X52" s="35">
        <f>V52*W52</f>
        <v>0</v>
      </c>
      <c r="Y52" s="734"/>
      <c r="Z52" s="733"/>
      <c r="AA52" s="733"/>
      <c r="AB52" s="733"/>
      <c r="AC52" s="733"/>
      <c r="AD52" s="733"/>
      <c r="AE52" s="733"/>
      <c r="AF52" s="733"/>
      <c r="AG52" s="733"/>
      <c r="AH52" s="733"/>
      <c r="AI52" s="733"/>
      <c r="AJ52" s="733"/>
    </row>
    <row r="53" spans="1:36" ht="15.75" customHeight="1">
      <c r="A53" s="778"/>
      <c r="B53" s="776"/>
      <c r="C53" s="746"/>
      <c r="D53" s="747"/>
      <c r="E53" s="747"/>
      <c r="F53" s="837"/>
      <c r="G53" s="766"/>
      <c r="H53" s="762"/>
      <c r="I53" s="36" t="s">
        <v>39</v>
      </c>
      <c r="J53" s="37"/>
      <c r="K53" s="39"/>
      <c r="L53" s="39"/>
      <c r="M53" s="39"/>
      <c r="N53" s="39"/>
      <c r="O53" s="39"/>
      <c r="P53" s="39"/>
      <c r="Q53" s="39"/>
      <c r="R53" s="39"/>
      <c r="S53" s="39"/>
      <c r="T53" s="39"/>
      <c r="U53" s="39"/>
      <c r="V53" s="40">
        <f t="shared" si="9"/>
        <v>0</v>
      </c>
      <c r="W53" s="768"/>
      <c r="X53" s="41">
        <f>+V53*W52</f>
        <v>0</v>
      </c>
      <c r="Y53" s="735"/>
      <c r="Z53" s="733"/>
      <c r="AA53" s="733"/>
      <c r="AB53" s="733"/>
      <c r="AC53" s="733"/>
      <c r="AD53" s="733"/>
      <c r="AE53" s="733"/>
      <c r="AF53" s="733"/>
      <c r="AG53" s="733"/>
      <c r="AH53" s="733"/>
      <c r="AI53" s="733"/>
      <c r="AJ53" s="733"/>
    </row>
    <row r="54" spans="1:36" ht="15.75" customHeight="1">
      <c r="A54" s="778"/>
      <c r="B54" s="791" t="s">
        <v>70</v>
      </c>
      <c r="C54" s="744"/>
      <c r="D54" s="744"/>
      <c r="E54" s="744"/>
      <c r="F54" s="726"/>
      <c r="G54" s="66"/>
      <c r="H54" s="789" t="s">
        <v>67</v>
      </c>
      <c r="I54" s="44" t="s">
        <v>9</v>
      </c>
      <c r="J54" s="59">
        <f t="shared" ref="J54:U54" si="10">+J44*$W$44+J46*$W$46+J48*$W$48+J50*$W$50+J52*$W$52</f>
        <v>0</v>
      </c>
      <c r="K54" s="59">
        <f t="shared" si="10"/>
        <v>0.05</v>
      </c>
      <c r="L54" s="59">
        <f t="shared" si="10"/>
        <v>0.1</v>
      </c>
      <c r="M54" s="59">
        <f t="shared" si="10"/>
        <v>0.1</v>
      </c>
      <c r="N54" s="59">
        <f t="shared" si="10"/>
        <v>0.1</v>
      </c>
      <c r="O54" s="59">
        <f t="shared" si="10"/>
        <v>0.1</v>
      </c>
      <c r="P54" s="59">
        <f t="shared" si="10"/>
        <v>0.1</v>
      </c>
      <c r="Q54" s="59">
        <f t="shared" si="10"/>
        <v>0.1</v>
      </c>
      <c r="R54" s="59">
        <f t="shared" si="10"/>
        <v>0.1</v>
      </c>
      <c r="S54" s="59">
        <f t="shared" si="10"/>
        <v>0.1</v>
      </c>
      <c r="T54" s="59">
        <f t="shared" si="10"/>
        <v>0.1</v>
      </c>
      <c r="U54" s="59">
        <f t="shared" si="10"/>
        <v>0.05</v>
      </c>
      <c r="V54" s="34">
        <f t="shared" si="9"/>
        <v>0.99999999999999989</v>
      </c>
      <c r="W54" s="774">
        <f>SUM(W44:W53)</f>
        <v>1</v>
      </c>
      <c r="X54" s="35">
        <f>V54*W54</f>
        <v>0.99999999999999989</v>
      </c>
      <c r="Y54" s="734"/>
      <c r="Z54" s="733"/>
      <c r="AA54" s="733"/>
      <c r="AB54" s="733"/>
      <c r="AC54" s="733"/>
      <c r="AD54" s="733"/>
      <c r="AE54" s="733"/>
      <c r="AF54" s="733"/>
      <c r="AG54" s="733"/>
      <c r="AH54" s="733"/>
      <c r="AI54" s="733"/>
      <c r="AJ54" s="733"/>
    </row>
    <row r="55" spans="1:36" ht="15.75" customHeight="1">
      <c r="A55" s="779"/>
      <c r="B55" s="792"/>
      <c r="C55" s="764"/>
      <c r="D55" s="764"/>
      <c r="E55" s="764"/>
      <c r="F55" s="793"/>
      <c r="G55" s="67"/>
      <c r="H55" s="790"/>
      <c r="I55" s="45" t="s">
        <v>39</v>
      </c>
      <c r="J55" s="60">
        <f t="shared" ref="J55:U55" si="11">+J45*$W$44+J47*$W$46+J49*$W$48+J51*$W$50+J53*$W$52</f>
        <v>0</v>
      </c>
      <c r="K55" s="60">
        <f t="shared" si="11"/>
        <v>0</v>
      </c>
      <c r="L55" s="60">
        <f t="shared" si="11"/>
        <v>0</v>
      </c>
      <c r="M55" s="60">
        <f t="shared" si="11"/>
        <v>0</v>
      </c>
      <c r="N55" s="60">
        <f t="shared" si="11"/>
        <v>0</v>
      </c>
      <c r="O55" s="60">
        <f t="shared" si="11"/>
        <v>0</v>
      </c>
      <c r="P55" s="60">
        <f t="shared" si="11"/>
        <v>0</v>
      </c>
      <c r="Q55" s="60">
        <f t="shared" si="11"/>
        <v>0</v>
      </c>
      <c r="R55" s="60">
        <f t="shared" si="11"/>
        <v>0</v>
      </c>
      <c r="S55" s="60">
        <f t="shared" si="11"/>
        <v>0</v>
      </c>
      <c r="T55" s="60">
        <f t="shared" si="11"/>
        <v>0</v>
      </c>
      <c r="U55" s="60">
        <f t="shared" si="11"/>
        <v>0</v>
      </c>
      <c r="V55" s="46">
        <f t="shared" si="9"/>
        <v>0</v>
      </c>
      <c r="W55" s="757"/>
      <c r="X55" s="47">
        <f>+V55*W54</f>
        <v>0</v>
      </c>
      <c r="Y55" s="735"/>
      <c r="Z55" s="733"/>
      <c r="AA55" s="733"/>
      <c r="AB55" s="733"/>
      <c r="AC55" s="733"/>
      <c r="AD55" s="733"/>
      <c r="AE55" s="733"/>
      <c r="AF55" s="733"/>
      <c r="AG55" s="733"/>
      <c r="AH55" s="733"/>
      <c r="AI55" s="733"/>
      <c r="AJ55" s="733"/>
    </row>
    <row r="56" spans="1:36" ht="28.5" customHeight="1">
      <c r="A56" s="68" t="s">
        <v>17</v>
      </c>
      <c r="B56" s="14" t="s">
        <v>42</v>
      </c>
      <c r="C56" s="14" t="s">
        <v>43</v>
      </c>
      <c r="D56" s="14" t="s">
        <v>19</v>
      </c>
      <c r="E56" s="14" t="s">
        <v>44</v>
      </c>
      <c r="F56" s="15" t="s">
        <v>45</v>
      </c>
      <c r="G56" s="16" t="s">
        <v>46</v>
      </c>
      <c r="H56" s="754" t="s">
        <v>47</v>
      </c>
      <c r="I56" s="755"/>
      <c r="J56" s="14" t="s">
        <v>48</v>
      </c>
      <c r="K56" s="14" t="s">
        <v>28</v>
      </c>
      <c r="L56" s="14" t="s">
        <v>31</v>
      </c>
      <c r="M56" s="14" t="s">
        <v>30</v>
      </c>
      <c r="N56" s="14" t="s">
        <v>49</v>
      </c>
      <c r="O56" s="14" t="s">
        <v>50</v>
      </c>
      <c r="P56" s="14" t="s">
        <v>34</v>
      </c>
      <c r="Q56" s="17" t="s">
        <v>36</v>
      </c>
      <c r="R56" s="14" t="s">
        <v>51</v>
      </c>
      <c r="S56" s="14" t="s">
        <v>52</v>
      </c>
      <c r="T56" s="14" t="s">
        <v>32</v>
      </c>
      <c r="U56" s="14" t="s">
        <v>29</v>
      </c>
      <c r="V56" s="14" t="s">
        <v>53</v>
      </c>
      <c r="W56" s="14" t="s">
        <v>54</v>
      </c>
      <c r="X56" s="49" t="s">
        <v>71</v>
      </c>
      <c r="Y56" s="697" t="s">
        <v>836</v>
      </c>
      <c r="Z56" s="697" t="s">
        <v>837</v>
      </c>
      <c r="AA56" s="697" t="s">
        <v>838</v>
      </c>
      <c r="AB56" s="697" t="s">
        <v>839</v>
      </c>
      <c r="AC56" s="697" t="s">
        <v>840</v>
      </c>
      <c r="AD56" s="697" t="s">
        <v>841</v>
      </c>
      <c r="AE56" s="697" t="s">
        <v>842</v>
      </c>
      <c r="AF56" s="697" t="s">
        <v>843</v>
      </c>
      <c r="AG56" s="697" t="s">
        <v>844</v>
      </c>
      <c r="AH56" s="697" t="s">
        <v>845</v>
      </c>
      <c r="AI56" s="697" t="s">
        <v>846</v>
      </c>
      <c r="AJ56" s="697" t="s">
        <v>847</v>
      </c>
    </row>
    <row r="57" spans="1:36" ht="54" customHeight="1">
      <c r="A57" s="777" t="s">
        <v>119</v>
      </c>
      <c r="B57" s="787" t="s">
        <v>81</v>
      </c>
      <c r="C57" s="756" t="s">
        <v>58</v>
      </c>
      <c r="D57" s="763">
        <v>14</v>
      </c>
      <c r="E57" s="756" t="s">
        <v>120</v>
      </c>
      <c r="F57" s="759" t="s">
        <v>60</v>
      </c>
      <c r="G57" s="758" t="s">
        <v>122</v>
      </c>
      <c r="H57" s="785" t="s">
        <v>9</v>
      </c>
      <c r="I57" s="786"/>
      <c r="J57" s="93"/>
      <c r="K57" s="94"/>
      <c r="L57" s="95">
        <f t="shared" ref="L57:N57" si="12">+L60*$D57</f>
        <v>1.4000000000000001</v>
      </c>
      <c r="M57" s="95">
        <f t="shared" si="12"/>
        <v>1.4000000000000001</v>
      </c>
      <c r="N57" s="95">
        <f t="shared" si="12"/>
        <v>1.4000000000000001</v>
      </c>
      <c r="O57" s="94">
        <v>2.1</v>
      </c>
      <c r="P57" s="95">
        <f t="shared" ref="P57:S57" si="13">+P60*$D57</f>
        <v>1.4000000000000001</v>
      </c>
      <c r="Q57" s="95">
        <f t="shared" si="13"/>
        <v>1.4000000000000001</v>
      </c>
      <c r="R57" s="95">
        <f t="shared" si="13"/>
        <v>1.4000000000000001</v>
      </c>
      <c r="S57" s="95">
        <f t="shared" si="13"/>
        <v>1.4000000000000001</v>
      </c>
      <c r="T57" s="94">
        <v>1.4</v>
      </c>
      <c r="U57" s="95">
        <f>+U60*$D57</f>
        <v>0.70000000000000007</v>
      </c>
      <c r="V57" s="24">
        <f t="shared" ref="V57:V58" si="14">SUM(J57:U57)</f>
        <v>14.000000000000002</v>
      </c>
      <c r="W57" s="740">
        <v>0.25</v>
      </c>
      <c r="X57" s="25">
        <f>IF(OR(V57=0,W57=0),0,(V57/V57)*W57)</f>
        <v>0.25</v>
      </c>
      <c r="Y57" s="738"/>
      <c r="Z57" s="733"/>
      <c r="AA57" s="733"/>
      <c r="AB57" s="733"/>
      <c r="AC57" s="733"/>
      <c r="AD57" s="733"/>
      <c r="AE57" s="733"/>
      <c r="AF57" s="733"/>
      <c r="AG57" s="733"/>
      <c r="AH57" s="733"/>
      <c r="AI57" s="733"/>
      <c r="AJ57" s="733"/>
    </row>
    <row r="58" spans="1:36" ht="48.75" customHeight="1">
      <c r="A58" s="778"/>
      <c r="B58" s="788"/>
      <c r="C58" s="757"/>
      <c r="D58" s="764"/>
      <c r="E58" s="757"/>
      <c r="F58" s="760"/>
      <c r="G58" s="741"/>
      <c r="H58" s="783" t="s">
        <v>62</v>
      </c>
      <c r="I58" s="784"/>
      <c r="J58" s="96"/>
      <c r="K58" s="96"/>
      <c r="L58" s="96"/>
      <c r="M58" s="96"/>
      <c r="N58" s="96"/>
      <c r="O58" s="96"/>
      <c r="P58" s="96"/>
      <c r="Q58" s="96"/>
      <c r="R58" s="96"/>
      <c r="S58" s="96"/>
      <c r="T58" s="96"/>
      <c r="U58" s="96"/>
      <c r="V58" s="28">
        <f t="shared" si="14"/>
        <v>0</v>
      </c>
      <c r="W58" s="741"/>
      <c r="X58" s="29">
        <f>IF(OR(V58=0,W57=0),0,(V58/V57*W57))</f>
        <v>0</v>
      </c>
      <c r="Y58" s="733"/>
      <c r="Z58" s="733"/>
      <c r="AA58" s="733"/>
      <c r="AB58" s="733"/>
      <c r="AC58" s="733"/>
      <c r="AD58" s="733"/>
      <c r="AE58" s="733"/>
      <c r="AF58" s="733"/>
      <c r="AG58" s="733"/>
      <c r="AH58" s="733"/>
      <c r="AI58" s="733"/>
      <c r="AJ58" s="733"/>
    </row>
    <row r="59" spans="1:36" ht="15.75" customHeight="1">
      <c r="A59" s="778"/>
      <c r="B59" s="58" t="s">
        <v>63</v>
      </c>
      <c r="C59" s="771" t="s">
        <v>24</v>
      </c>
      <c r="D59" s="772"/>
      <c r="E59" s="772"/>
      <c r="F59" s="772"/>
      <c r="G59" s="772"/>
      <c r="H59" s="772"/>
      <c r="I59" s="772"/>
      <c r="J59" s="772"/>
      <c r="K59" s="772"/>
      <c r="L59" s="772"/>
      <c r="M59" s="772"/>
      <c r="N59" s="772"/>
      <c r="O59" s="772"/>
      <c r="P59" s="772"/>
      <c r="Q59" s="772"/>
      <c r="R59" s="772"/>
      <c r="S59" s="772"/>
      <c r="T59" s="772"/>
      <c r="U59" s="772"/>
      <c r="V59" s="772"/>
      <c r="W59" s="772"/>
      <c r="X59" s="773"/>
      <c r="Y59" s="862" t="s">
        <v>849</v>
      </c>
      <c r="Z59" s="863"/>
      <c r="AA59" s="863"/>
      <c r="AB59" s="863"/>
      <c r="AC59" s="863"/>
      <c r="AD59" s="863"/>
      <c r="AE59" s="863"/>
      <c r="AF59" s="863"/>
      <c r="AG59" s="863"/>
      <c r="AH59" s="863"/>
      <c r="AI59" s="863"/>
      <c r="AJ59" s="864"/>
    </row>
    <row r="60" spans="1:36" ht="21" customHeight="1">
      <c r="A60" s="778"/>
      <c r="B60" s="765" t="s">
        <v>64</v>
      </c>
      <c r="C60" s="854" t="s">
        <v>127</v>
      </c>
      <c r="D60" s="744"/>
      <c r="E60" s="744"/>
      <c r="F60" s="726"/>
      <c r="G60" s="855" t="s">
        <v>122</v>
      </c>
      <c r="H60" s="761" t="s">
        <v>67</v>
      </c>
      <c r="I60" s="31" t="s">
        <v>9</v>
      </c>
      <c r="J60" s="33"/>
      <c r="K60" s="33"/>
      <c r="L60" s="33">
        <v>0.1</v>
      </c>
      <c r="M60" s="33">
        <v>0.1</v>
      </c>
      <c r="N60" s="33">
        <v>0.1</v>
      </c>
      <c r="O60" s="55">
        <v>0.15</v>
      </c>
      <c r="P60" s="33">
        <v>0.1</v>
      </c>
      <c r="Q60" s="33">
        <v>0.1</v>
      </c>
      <c r="R60" s="33">
        <v>0.1</v>
      </c>
      <c r="S60" s="33">
        <v>0.1</v>
      </c>
      <c r="T60" s="55">
        <v>0.1</v>
      </c>
      <c r="U60" s="33">
        <v>0.05</v>
      </c>
      <c r="V60" s="34">
        <f t="shared" ref="V60:V71" si="15">SUM(J60:U60)</f>
        <v>1</v>
      </c>
      <c r="W60" s="767">
        <v>0.3</v>
      </c>
      <c r="X60" s="35">
        <f>V60*W60</f>
        <v>0.3</v>
      </c>
      <c r="Y60" s="734"/>
      <c r="Z60" s="733"/>
      <c r="AA60" s="733"/>
      <c r="AB60" s="733"/>
      <c r="AC60" s="733"/>
      <c r="AD60" s="733"/>
      <c r="AE60" s="733"/>
      <c r="AF60" s="733"/>
      <c r="AG60" s="733"/>
      <c r="AH60" s="733"/>
      <c r="AI60" s="733"/>
      <c r="AJ60" s="733"/>
    </row>
    <row r="61" spans="1:36" ht="20.25" customHeight="1">
      <c r="A61" s="778"/>
      <c r="B61" s="766"/>
      <c r="C61" s="751"/>
      <c r="D61" s="751"/>
      <c r="E61" s="751"/>
      <c r="F61" s="752"/>
      <c r="G61" s="766"/>
      <c r="H61" s="762"/>
      <c r="I61" s="36" t="s">
        <v>39</v>
      </c>
      <c r="J61" s="37"/>
      <c r="K61" s="39"/>
      <c r="L61" s="39"/>
      <c r="M61" s="39"/>
      <c r="N61" s="39"/>
      <c r="O61" s="39"/>
      <c r="P61" s="39"/>
      <c r="Q61" s="39"/>
      <c r="R61" s="39"/>
      <c r="S61" s="39"/>
      <c r="T61" s="39"/>
      <c r="U61" s="39"/>
      <c r="V61" s="40">
        <f t="shared" si="15"/>
        <v>0</v>
      </c>
      <c r="W61" s="768"/>
      <c r="X61" s="41">
        <f>+V61*W60</f>
        <v>0</v>
      </c>
      <c r="Y61" s="735"/>
      <c r="Z61" s="733"/>
      <c r="AA61" s="733"/>
      <c r="AB61" s="733"/>
      <c r="AC61" s="733"/>
      <c r="AD61" s="733"/>
      <c r="AE61" s="733"/>
      <c r="AF61" s="733"/>
      <c r="AG61" s="733"/>
      <c r="AH61" s="733"/>
      <c r="AI61" s="733"/>
      <c r="AJ61" s="733"/>
    </row>
    <row r="62" spans="1:36" ht="22.5" customHeight="1">
      <c r="A62" s="778"/>
      <c r="B62" s="765" t="s">
        <v>64</v>
      </c>
      <c r="C62" s="858" t="s">
        <v>129</v>
      </c>
      <c r="D62" s="817"/>
      <c r="E62" s="817"/>
      <c r="F62" s="817"/>
      <c r="G62" s="855" t="s">
        <v>122</v>
      </c>
      <c r="H62" s="761" t="s">
        <v>67</v>
      </c>
      <c r="I62" s="31" t="s">
        <v>9</v>
      </c>
      <c r="J62" s="33"/>
      <c r="K62" s="33"/>
      <c r="L62" s="33">
        <v>0.1</v>
      </c>
      <c r="M62" s="33">
        <v>0.1</v>
      </c>
      <c r="N62" s="33">
        <v>0.1</v>
      </c>
      <c r="O62" s="55">
        <v>0.15</v>
      </c>
      <c r="P62" s="33">
        <v>0.1</v>
      </c>
      <c r="Q62" s="33">
        <v>0.1</v>
      </c>
      <c r="R62" s="33">
        <v>0.1</v>
      </c>
      <c r="S62" s="33">
        <v>0.1</v>
      </c>
      <c r="T62" s="55">
        <v>0.1</v>
      </c>
      <c r="U62" s="33">
        <v>0.05</v>
      </c>
      <c r="V62" s="34">
        <f t="shared" si="15"/>
        <v>1</v>
      </c>
      <c r="W62" s="767">
        <v>0.3</v>
      </c>
      <c r="X62" s="35">
        <f>V62*W62</f>
        <v>0.3</v>
      </c>
      <c r="Y62" s="734"/>
      <c r="Z62" s="733"/>
      <c r="AA62" s="733"/>
      <c r="AB62" s="733"/>
      <c r="AC62" s="733"/>
      <c r="AD62" s="733"/>
      <c r="AE62" s="733"/>
      <c r="AF62" s="733"/>
      <c r="AG62" s="733"/>
      <c r="AH62" s="733"/>
      <c r="AI62" s="733"/>
      <c r="AJ62" s="733"/>
    </row>
    <row r="63" spans="1:36" ht="20.25" customHeight="1">
      <c r="A63" s="778"/>
      <c r="B63" s="766"/>
      <c r="C63" s="750"/>
      <c r="D63" s="751"/>
      <c r="E63" s="751"/>
      <c r="F63" s="751"/>
      <c r="G63" s="766"/>
      <c r="H63" s="762"/>
      <c r="I63" s="36" t="s">
        <v>39</v>
      </c>
      <c r="J63" s="37"/>
      <c r="K63" s="39"/>
      <c r="L63" s="39"/>
      <c r="M63" s="39"/>
      <c r="N63" s="39"/>
      <c r="O63" s="39"/>
      <c r="P63" s="39"/>
      <c r="Q63" s="39"/>
      <c r="R63" s="39"/>
      <c r="S63" s="39"/>
      <c r="T63" s="39"/>
      <c r="U63" s="39"/>
      <c r="V63" s="40">
        <f t="shared" si="15"/>
        <v>0</v>
      </c>
      <c r="W63" s="768"/>
      <c r="X63" s="41">
        <f>+V63*W62</f>
        <v>0</v>
      </c>
      <c r="Y63" s="735"/>
      <c r="Z63" s="733"/>
      <c r="AA63" s="733"/>
      <c r="AB63" s="733"/>
      <c r="AC63" s="733"/>
      <c r="AD63" s="733"/>
      <c r="AE63" s="733"/>
      <c r="AF63" s="733"/>
      <c r="AG63" s="733"/>
      <c r="AH63" s="733"/>
      <c r="AI63" s="733"/>
      <c r="AJ63" s="733"/>
    </row>
    <row r="64" spans="1:36" ht="15.75" customHeight="1">
      <c r="A64" s="778"/>
      <c r="B64" s="765" t="s">
        <v>64</v>
      </c>
      <c r="C64" s="743" t="s">
        <v>130</v>
      </c>
      <c r="D64" s="744"/>
      <c r="E64" s="744"/>
      <c r="F64" s="745"/>
      <c r="G64" s="855" t="s">
        <v>122</v>
      </c>
      <c r="H64" s="761" t="s">
        <v>67</v>
      </c>
      <c r="I64" s="31" t="s">
        <v>9</v>
      </c>
      <c r="J64" s="33"/>
      <c r="K64" s="33"/>
      <c r="L64" s="33">
        <v>0.1</v>
      </c>
      <c r="M64" s="33">
        <v>0.1</v>
      </c>
      <c r="N64" s="33">
        <v>0.1</v>
      </c>
      <c r="O64" s="55">
        <v>0.15</v>
      </c>
      <c r="P64" s="33">
        <v>0.1</v>
      </c>
      <c r="Q64" s="33">
        <v>0.1</v>
      </c>
      <c r="R64" s="33">
        <v>0.1</v>
      </c>
      <c r="S64" s="33">
        <v>0.1</v>
      </c>
      <c r="T64" s="55">
        <v>0.1</v>
      </c>
      <c r="U64" s="33">
        <v>0.05</v>
      </c>
      <c r="V64" s="34">
        <f t="shared" si="15"/>
        <v>1</v>
      </c>
      <c r="W64" s="767">
        <v>0.4</v>
      </c>
      <c r="X64" s="35">
        <f>V64*W64</f>
        <v>0.4</v>
      </c>
      <c r="Y64" s="734"/>
      <c r="Z64" s="733"/>
      <c r="AA64" s="733"/>
      <c r="AB64" s="733"/>
      <c r="AC64" s="733"/>
      <c r="AD64" s="733"/>
      <c r="AE64" s="733"/>
      <c r="AF64" s="733"/>
      <c r="AG64" s="733"/>
      <c r="AH64" s="733"/>
      <c r="AI64" s="733"/>
      <c r="AJ64" s="733"/>
    </row>
    <row r="65" spans="1:36" ht="15.75" customHeight="1">
      <c r="A65" s="778"/>
      <c r="B65" s="766"/>
      <c r="C65" s="746"/>
      <c r="D65" s="747"/>
      <c r="E65" s="747"/>
      <c r="F65" s="748"/>
      <c r="G65" s="766"/>
      <c r="H65" s="762"/>
      <c r="I65" s="36" t="s">
        <v>39</v>
      </c>
      <c r="J65" s="37"/>
      <c r="K65" s="39"/>
      <c r="L65" s="39"/>
      <c r="M65" s="39"/>
      <c r="N65" s="39"/>
      <c r="O65" s="39"/>
      <c r="P65" s="39"/>
      <c r="Q65" s="39"/>
      <c r="R65" s="39"/>
      <c r="S65" s="39"/>
      <c r="T65" s="39"/>
      <c r="U65" s="39"/>
      <c r="V65" s="40">
        <f t="shared" si="15"/>
        <v>0</v>
      </c>
      <c r="W65" s="768"/>
      <c r="X65" s="41">
        <f>+V65*W64</f>
        <v>0</v>
      </c>
      <c r="Y65" s="735"/>
      <c r="Z65" s="733"/>
      <c r="AA65" s="733"/>
      <c r="AB65" s="733"/>
      <c r="AC65" s="733"/>
      <c r="AD65" s="733"/>
      <c r="AE65" s="733"/>
      <c r="AF65" s="733"/>
      <c r="AG65" s="733"/>
      <c r="AH65" s="733"/>
      <c r="AI65" s="733"/>
      <c r="AJ65" s="733"/>
    </row>
    <row r="66" spans="1:36" ht="15.75" customHeight="1">
      <c r="A66" s="778"/>
      <c r="B66" s="780"/>
      <c r="C66" s="749"/>
      <c r="D66" s="744"/>
      <c r="E66" s="744"/>
      <c r="F66" s="745"/>
      <c r="G66" s="849"/>
      <c r="H66" s="761" t="s">
        <v>67</v>
      </c>
      <c r="I66" s="31" t="s">
        <v>9</v>
      </c>
      <c r="J66" s="33"/>
      <c r="K66" s="33"/>
      <c r="L66" s="33"/>
      <c r="M66" s="33"/>
      <c r="N66" s="33"/>
      <c r="O66" s="55"/>
      <c r="P66" s="33"/>
      <c r="Q66" s="33"/>
      <c r="R66" s="33"/>
      <c r="S66" s="33"/>
      <c r="T66" s="55"/>
      <c r="U66" s="33"/>
      <c r="V66" s="34">
        <f t="shared" si="15"/>
        <v>0</v>
      </c>
      <c r="W66" s="767"/>
      <c r="X66" s="35">
        <f>V66*W66</f>
        <v>0</v>
      </c>
      <c r="Y66" s="734"/>
      <c r="Z66" s="733"/>
      <c r="AA66" s="733"/>
      <c r="AB66" s="733"/>
      <c r="AC66" s="733"/>
      <c r="AD66" s="733"/>
      <c r="AE66" s="733"/>
      <c r="AF66" s="733"/>
      <c r="AG66" s="733"/>
      <c r="AH66" s="733"/>
      <c r="AI66" s="733"/>
      <c r="AJ66" s="733"/>
    </row>
    <row r="67" spans="1:36" ht="15.75" customHeight="1">
      <c r="A67" s="778"/>
      <c r="B67" s="776"/>
      <c r="C67" s="750"/>
      <c r="D67" s="751"/>
      <c r="E67" s="751"/>
      <c r="F67" s="852"/>
      <c r="G67" s="766"/>
      <c r="H67" s="762"/>
      <c r="I67" s="36" t="s">
        <v>39</v>
      </c>
      <c r="J67" s="37"/>
      <c r="K67" s="39"/>
      <c r="L67" s="39"/>
      <c r="M67" s="39"/>
      <c r="N67" s="39"/>
      <c r="O67" s="39"/>
      <c r="P67" s="39"/>
      <c r="Q67" s="39"/>
      <c r="R67" s="39"/>
      <c r="S67" s="39"/>
      <c r="T67" s="39"/>
      <c r="U67" s="39"/>
      <c r="V67" s="40">
        <f t="shared" si="15"/>
        <v>0</v>
      </c>
      <c r="W67" s="768"/>
      <c r="X67" s="41">
        <f>+V67*W66</f>
        <v>0</v>
      </c>
      <c r="Y67" s="735"/>
      <c r="Z67" s="733"/>
      <c r="AA67" s="733"/>
      <c r="AB67" s="733"/>
      <c r="AC67" s="733"/>
      <c r="AD67" s="733"/>
      <c r="AE67" s="733"/>
      <c r="AF67" s="733"/>
      <c r="AG67" s="733"/>
      <c r="AH67" s="733"/>
      <c r="AI67" s="733"/>
      <c r="AJ67" s="733"/>
    </row>
    <row r="68" spans="1:36" ht="15.75" customHeight="1">
      <c r="A68" s="778"/>
      <c r="B68" s="780"/>
      <c r="C68" s="743"/>
      <c r="D68" s="744"/>
      <c r="E68" s="744"/>
      <c r="F68" s="726"/>
      <c r="G68" s="848"/>
      <c r="H68" s="761" t="s">
        <v>67</v>
      </c>
      <c r="I68" s="31" t="s">
        <v>9</v>
      </c>
      <c r="J68" s="33"/>
      <c r="K68" s="33"/>
      <c r="L68" s="33"/>
      <c r="M68" s="33"/>
      <c r="N68" s="33"/>
      <c r="O68" s="55"/>
      <c r="P68" s="33"/>
      <c r="Q68" s="33"/>
      <c r="R68" s="33"/>
      <c r="S68" s="33"/>
      <c r="T68" s="33"/>
      <c r="U68" s="33"/>
      <c r="V68" s="34">
        <f t="shared" si="15"/>
        <v>0</v>
      </c>
      <c r="W68" s="767"/>
      <c r="X68" s="35">
        <f>V68*W68</f>
        <v>0</v>
      </c>
      <c r="Y68" s="734"/>
      <c r="Z68" s="733"/>
      <c r="AA68" s="733"/>
      <c r="AB68" s="733"/>
      <c r="AC68" s="733"/>
      <c r="AD68" s="733"/>
      <c r="AE68" s="733"/>
      <c r="AF68" s="733"/>
      <c r="AG68" s="733"/>
      <c r="AH68" s="733"/>
      <c r="AI68" s="733"/>
      <c r="AJ68" s="733"/>
    </row>
    <row r="69" spans="1:36" ht="15.75" customHeight="1">
      <c r="A69" s="778"/>
      <c r="B69" s="776"/>
      <c r="C69" s="750"/>
      <c r="D69" s="751"/>
      <c r="E69" s="751"/>
      <c r="F69" s="752"/>
      <c r="G69" s="766"/>
      <c r="H69" s="762"/>
      <c r="I69" s="36" t="s">
        <v>39</v>
      </c>
      <c r="J69" s="37"/>
      <c r="K69" s="39"/>
      <c r="L69" s="39"/>
      <c r="M69" s="39"/>
      <c r="N69" s="39"/>
      <c r="O69" s="39"/>
      <c r="P69" s="39"/>
      <c r="Q69" s="39"/>
      <c r="R69" s="39"/>
      <c r="S69" s="39"/>
      <c r="T69" s="39"/>
      <c r="U69" s="39"/>
      <c r="V69" s="40">
        <f t="shared" si="15"/>
        <v>0</v>
      </c>
      <c r="W69" s="768"/>
      <c r="X69" s="41">
        <f>+V69*W68</f>
        <v>0</v>
      </c>
      <c r="Y69" s="735"/>
      <c r="Z69" s="733"/>
      <c r="AA69" s="733"/>
      <c r="AB69" s="733"/>
      <c r="AC69" s="733"/>
      <c r="AD69" s="733"/>
      <c r="AE69" s="733"/>
      <c r="AF69" s="733"/>
      <c r="AG69" s="733"/>
      <c r="AH69" s="733"/>
      <c r="AI69" s="733"/>
      <c r="AJ69" s="733"/>
    </row>
    <row r="70" spans="1:36" ht="15.75" customHeight="1">
      <c r="A70" s="778"/>
      <c r="B70" s="791" t="s">
        <v>70</v>
      </c>
      <c r="C70" s="744"/>
      <c r="D70" s="744"/>
      <c r="E70" s="744"/>
      <c r="F70" s="726"/>
      <c r="G70" s="99"/>
      <c r="H70" s="789" t="s">
        <v>67</v>
      </c>
      <c r="I70" s="44" t="s">
        <v>9</v>
      </c>
      <c r="J70" s="59">
        <f t="shared" ref="J70:U70" si="16">+J60*$W$60+J62*$W$62+J64*$W$64+J66*$W$66+J68*$W$68</f>
        <v>0</v>
      </c>
      <c r="K70" s="59">
        <f t="shared" si="16"/>
        <v>0</v>
      </c>
      <c r="L70" s="59">
        <f t="shared" si="16"/>
        <v>0.1</v>
      </c>
      <c r="M70" s="59">
        <f t="shared" si="16"/>
        <v>0.1</v>
      </c>
      <c r="N70" s="59">
        <f t="shared" si="16"/>
        <v>0.1</v>
      </c>
      <c r="O70" s="59">
        <f t="shared" si="16"/>
        <v>0.15</v>
      </c>
      <c r="P70" s="59">
        <f t="shared" si="16"/>
        <v>0.1</v>
      </c>
      <c r="Q70" s="59">
        <f t="shared" si="16"/>
        <v>0.1</v>
      </c>
      <c r="R70" s="59">
        <f t="shared" si="16"/>
        <v>0.1</v>
      </c>
      <c r="S70" s="59">
        <f t="shared" si="16"/>
        <v>0.1</v>
      </c>
      <c r="T70" s="59">
        <f t="shared" si="16"/>
        <v>0.1</v>
      </c>
      <c r="U70" s="59">
        <f t="shared" si="16"/>
        <v>0.05</v>
      </c>
      <c r="V70" s="34">
        <f t="shared" si="15"/>
        <v>1</v>
      </c>
      <c r="W70" s="774">
        <f>SUM(W60:W69)</f>
        <v>1</v>
      </c>
      <c r="X70" s="35">
        <f>V70*W70</f>
        <v>1</v>
      </c>
      <c r="Y70" s="734"/>
      <c r="Z70" s="733"/>
      <c r="AA70" s="733"/>
      <c r="AB70" s="733"/>
      <c r="AC70" s="733"/>
      <c r="AD70" s="733"/>
      <c r="AE70" s="733"/>
      <c r="AF70" s="733"/>
      <c r="AG70" s="733"/>
      <c r="AH70" s="733"/>
      <c r="AI70" s="733"/>
      <c r="AJ70" s="733"/>
    </row>
    <row r="71" spans="1:36" ht="15.75" customHeight="1">
      <c r="A71" s="832"/>
      <c r="B71" s="792"/>
      <c r="C71" s="764"/>
      <c r="D71" s="764"/>
      <c r="E71" s="764"/>
      <c r="F71" s="793"/>
      <c r="G71" s="100"/>
      <c r="H71" s="790"/>
      <c r="I71" s="45" t="s">
        <v>39</v>
      </c>
      <c r="J71" s="60">
        <f t="shared" ref="J71:U71" si="17">+J61*$W$60+J63*$W$62+J65*$W$64+J67*$W$66+J69*$W$68</f>
        <v>0</v>
      </c>
      <c r="K71" s="60">
        <f t="shared" si="17"/>
        <v>0</v>
      </c>
      <c r="L71" s="60">
        <f t="shared" si="17"/>
        <v>0</v>
      </c>
      <c r="M71" s="60">
        <f t="shared" si="17"/>
        <v>0</v>
      </c>
      <c r="N71" s="60">
        <f t="shared" si="17"/>
        <v>0</v>
      </c>
      <c r="O71" s="60">
        <f t="shared" si="17"/>
        <v>0</v>
      </c>
      <c r="P71" s="60">
        <f t="shared" si="17"/>
        <v>0</v>
      </c>
      <c r="Q71" s="60">
        <f t="shared" si="17"/>
        <v>0</v>
      </c>
      <c r="R71" s="60">
        <f t="shared" si="17"/>
        <v>0</v>
      </c>
      <c r="S71" s="60">
        <f t="shared" si="17"/>
        <v>0</v>
      </c>
      <c r="T71" s="60">
        <f t="shared" si="17"/>
        <v>0</v>
      </c>
      <c r="U71" s="60">
        <f t="shared" si="17"/>
        <v>0</v>
      </c>
      <c r="V71" s="46">
        <f t="shared" si="15"/>
        <v>0</v>
      </c>
      <c r="W71" s="757"/>
      <c r="X71" s="47">
        <f>+V71*W70</f>
        <v>0</v>
      </c>
      <c r="Y71" s="735"/>
      <c r="Z71" s="733"/>
      <c r="AA71" s="733"/>
      <c r="AB71" s="733"/>
      <c r="AC71" s="733"/>
      <c r="AD71" s="733"/>
      <c r="AE71" s="733"/>
      <c r="AF71" s="733"/>
      <c r="AG71" s="733"/>
      <c r="AH71" s="733"/>
      <c r="AI71" s="733"/>
      <c r="AJ71" s="733"/>
    </row>
    <row r="72" spans="1:36" ht="15.75" customHeight="1">
      <c r="A72" s="68" t="s">
        <v>17</v>
      </c>
      <c r="B72" s="14" t="s">
        <v>42</v>
      </c>
      <c r="C72" s="14" t="s">
        <v>43</v>
      </c>
      <c r="D72" s="14" t="s">
        <v>19</v>
      </c>
      <c r="E72" s="14" t="s">
        <v>44</v>
      </c>
      <c r="F72" s="15" t="s">
        <v>45</v>
      </c>
      <c r="G72" s="16" t="s">
        <v>46</v>
      </c>
      <c r="H72" s="754" t="s">
        <v>47</v>
      </c>
      <c r="I72" s="755"/>
      <c r="J72" s="14" t="s">
        <v>48</v>
      </c>
      <c r="K72" s="14" t="s">
        <v>28</v>
      </c>
      <c r="L72" s="14" t="s">
        <v>31</v>
      </c>
      <c r="M72" s="14" t="s">
        <v>30</v>
      </c>
      <c r="N72" s="14" t="s">
        <v>49</v>
      </c>
      <c r="O72" s="14" t="s">
        <v>50</v>
      </c>
      <c r="P72" s="14" t="s">
        <v>34</v>
      </c>
      <c r="Q72" s="17" t="s">
        <v>36</v>
      </c>
      <c r="R72" s="14" t="s">
        <v>51</v>
      </c>
      <c r="S72" s="14" t="s">
        <v>52</v>
      </c>
      <c r="T72" s="14" t="s">
        <v>32</v>
      </c>
      <c r="U72" s="14" t="s">
        <v>29</v>
      </c>
      <c r="V72" s="14" t="s">
        <v>53</v>
      </c>
      <c r="W72" s="14" t="s">
        <v>54</v>
      </c>
      <c r="X72" s="49" t="s">
        <v>71</v>
      </c>
      <c r="Y72" s="697" t="s">
        <v>836</v>
      </c>
      <c r="Z72" s="697" t="s">
        <v>837</v>
      </c>
      <c r="AA72" s="697" t="s">
        <v>838</v>
      </c>
      <c r="AB72" s="697" t="s">
        <v>839</v>
      </c>
      <c r="AC72" s="697" t="s">
        <v>840</v>
      </c>
      <c r="AD72" s="697" t="s">
        <v>841</v>
      </c>
      <c r="AE72" s="697" t="s">
        <v>842</v>
      </c>
      <c r="AF72" s="697" t="s">
        <v>843</v>
      </c>
      <c r="AG72" s="697" t="s">
        <v>844</v>
      </c>
      <c r="AH72" s="697" t="s">
        <v>845</v>
      </c>
      <c r="AI72" s="697" t="s">
        <v>846</v>
      </c>
      <c r="AJ72" s="697" t="s">
        <v>847</v>
      </c>
    </row>
    <row r="73" spans="1:36" ht="55.5" customHeight="1">
      <c r="A73" s="777" t="s">
        <v>131</v>
      </c>
      <c r="B73" s="787" t="s">
        <v>81</v>
      </c>
      <c r="C73" s="756" t="s">
        <v>73</v>
      </c>
      <c r="D73" s="857">
        <v>1</v>
      </c>
      <c r="E73" s="756" t="s">
        <v>132</v>
      </c>
      <c r="F73" s="759" t="s">
        <v>75</v>
      </c>
      <c r="G73" s="758" t="s">
        <v>122</v>
      </c>
      <c r="H73" s="785" t="s">
        <v>9</v>
      </c>
      <c r="I73" s="786"/>
      <c r="J73" s="21"/>
      <c r="K73" s="50">
        <v>0.05</v>
      </c>
      <c r="L73" s="50">
        <v>0.1</v>
      </c>
      <c r="M73" s="50">
        <v>0.1</v>
      </c>
      <c r="N73" s="50">
        <v>0.1</v>
      </c>
      <c r="O73" s="50">
        <v>0.1</v>
      </c>
      <c r="P73" s="50">
        <v>0.1</v>
      </c>
      <c r="Q73" s="50">
        <v>0.1</v>
      </c>
      <c r="R73" s="50">
        <v>0.1</v>
      </c>
      <c r="S73" s="50">
        <v>0.1</v>
      </c>
      <c r="T73" s="50">
        <v>0.1</v>
      </c>
      <c r="U73" s="50">
        <v>0.05</v>
      </c>
      <c r="V73" s="51">
        <f t="shared" ref="V73:V74" si="18">SUM(J73:U73)</f>
        <v>0.99999999999999989</v>
      </c>
      <c r="W73" s="740">
        <v>0.25</v>
      </c>
      <c r="X73" s="25">
        <f>IF(OR(V73=0,W73=0),0,(V73/V73)*W73)</f>
        <v>0.25</v>
      </c>
      <c r="Y73" s="738"/>
      <c r="Z73" s="733"/>
      <c r="AA73" s="733"/>
      <c r="AB73" s="733"/>
      <c r="AC73" s="733"/>
      <c r="AD73" s="733"/>
      <c r="AE73" s="733"/>
      <c r="AF73" s="733"/>
      <c r="AG73" s="733"/>
      <c r="AH73" s="733"/>
      <c r="AI73" s="733"/>
      <c r="AJ73" s="733"/>
    </row>
    <row r="74" spans="1:36" ht="45" customHeight="1">
      <c r="A74" s="778"/>
      <c r="B74" s="788"/>
      <c r="C74" s="757"/>
      <c r="D74" s="764"/>
      <c r="E74" s="757"/>
      <c r="F74" s="760"/>
      <c r="G74" s="741"/>
      <c r="H74" s="783" t="s">
        <v>62</v>
      </c>
      <c r="I74" s="784"/>
      <c r="J74" s="26"/>
      <c r="K74" s="26"/>
      <c r="L74" s="26"/>
      <c r="M74" s="26"/>
      <c r="N74" s="26"/>
      <c r="O74" s="26"/>
      <c r="P74" s="26"/>
      <c r="Q74" s="26"/>
      <c r="R74" s="26"/>
      <c r="S74" s="26"/>
      <c r="T74" s="26"/>
      <c r="U74" s="27"/>
      <c r="V74" s="28">
        <f t="shared" si="18"/>
        <v>0</v>
      </c>
      <c r="W74" s="741"/>
      <c r="X74" s="29">
        <f>IF(OR(V74=0,W73=0),0,(V74/V73*W73))</f>
        <v>0</v>
      </c>
      <c r="Y74" s="733"/>
      <c r="Z74" s="733"/>
      <c r="AA74" s="733"/>
      <c r="AB74" s="733"/>
      <c r="AC74" s="733"/>
      <c r="AD74" s="733"/>
      <c r="AE74" s="733"/>
      <c r="AF74" s="733"/>
      <c r="AG74" s="733"/>
      <c r="AH74" s="733"/>
      <c r="AI74" s="733"/>
      <c r="AJ74" s="733"/>
    </row>
    <row r="75" spans="1:36" ht="15.75" customHeight="1">
      <c r="A75" s="778"/>
      <c r="B75" s="58" t="s">
        <v>63</v>
      </c>
      <c r="C75" s="771" t="s">
        <v>24</v>
      </c>
      <c r="D75" s="772"/>
      <c r="E75" s="772"/>
      <c r="F75" s="772"/>
      <c r="G75" s="772"/>
      <c r="H75" s="772"/>
      <c r="I75" s="772"/>
      <c r="J75" s="772"/>
      <c r="K75" s="772"/>
      <c r="L75" s="772"/>
      <c r="M75" s="772"/>
      <c r="N75" s="772"/>
      <c r="O75" s="772"/>
      <c r="P75" s="772"/>
      <c r="Q75" s="772"/>
      <c r="R75" s="772"/>
      <c r="S75" s="772"/>
      <c r="T75" s="772"/>
      <c r="U75" s="772"/>
      <c r="V75" s="772"/>
      <c r="W75" s="772"/>
      <c r="X75" s="773"/>
      <c r="Y75" s="862" t="s">
        <v>849</v>
      </c>
      <c r="Z75" s="863"/>
      <c r="AA75" s="863"/>
      <c r="AB75" s="863"/>
      <c r="AC75" s="863"/>
      <c r="AD75" s="863"/>
      <c r="AE75" s="863"/>
      <c r="AF75" s="863"/>
      <c r="AG75" s="863"/>
      <c r="AH75" s="863"/>
      <c r="AI75" s="863"/>
      <c r="AJ75" s="864"/>
    </row>
    <row r="76" spans="1:36" ht="15.75" customHeight="1">
      <c r="A76" s="778"/>
      <c r="B76" s="765" t="s">
        <v>64</v>
      </c>
      <c r="C76" s="854" t="s">
        <v>133</v>
      </c>
      <c r="D76" s="744"/>
      <c r="E76" s="744"/>
      <c r="F76" s="726"/>
      <c r="G76" s="860" t="s">
        <v>134</v>
      </c>
      <c r="H76" s="761" t="s">
        <v>67</v>
      </c>
      <c r="I76" s="31" t="s">
        <v>9</v>
      </c>
      <c r="J76" s="32"/>
      <c r="K76" s="55">
        <v>0.05</v>
      </c>
      <c r="L76" s="55">
        <v>0.1</v>
      </c>
      <c r="M76" s="55">
        <v>0.1</v>
      </c>
      <c r="N76" s="55">
        <v>0.1</v>
      </c>
      <c r="O76" s="55">
        <v>0.1</v>
      </c>
      <c r="P76" s="55">
        <v>0.1</v>
      </c>
      <c r="Q76" s="55">
        <v>0.1</v>
      </c>
      <c r="R76" s="55">
        <v>0.1</v>
      </c>
      <c r="S76" s="55">
        <v>0.1</v>
      </c>
      <c r="T76" s="55">
        <v>0.1</v>
      </c>
      <c r="U76" s="55">
        <v>0.05</v>
      </c>
      <c r="V76" s="34">
        <f t="shared" ref="V76:V87" si="19">SUM(J76:U76)</f>
        <v>0.99999999999999989</v>
      </c>
      <c r="W76" s="767">
        <v>0.3</v>
      </c>
      <c r="X76" s="35">
        <f>V76*W76</f>
        <v>0.29999999999999993</v>
      </c>
      <c r="Y76" s="734"/>
      <c r="Z76" s="733"/>
      <c r="AA76" s="733"/>
      <c r="AB76" s="733"/>
      <c r="AC76" s="733"/>
      <c r="AD76" s="733"/>
      <c r="AE76" s="733"/>
      <c r="AF76" s="733"/>
      <c r="AG76" s="733"/>
      <c r="AH76" s="733"/>
      <c r="AI76" s="733"/>
      <c r="AJ76" s="733"/>
    </row>
    <row r="77" spans="1:36" ht="15.75" customHeight="1">
      <c r="A77" s="778"/>
      <c r="B77" s="766"/>
      <c r="C77" s="751"/>
      <c r="D77" s="751"/>
      <c r="E77" s="751"/>
      <c r="F77" s="752"/>
      <c r="G77" s="776"/>
      <c r="H77" s="762"/>
      <c r="I77" s="36" t="s">
        <v>39</v>
      </c>
      <c r="J77" s="37"/>
      <c r="K77" s="39"/>
      <c r="L77" s="39"/>
      <c r="M77" s="39"/>
      <c r="N77" s="39"/>
      <c r="O77" s="39"/>
      <c r="P77" s="39"/>
      <c r="Q77" s="39"/>
      <c r="R77" s="39"/>
      <c r="S77" s="39"/>
      <c r="T77" s="39"/>
      <c r="U77" s="39"/>
      <c r="V77" s="40">
        <f t="shared" si="19"/>
        <v>0</v>
      </c>
      <c r="W77" s="768"/>
      <c r="X77" s="41">
        <f>+V77*W76</f>
        <v>0</v>
      </c>
      <c r="Y77" s="735"/>
      <c r="Z77" s="733"/>
      <c r="AA77" s="733"/>
      <c r="AB77" s="733"/>
      <c r="AC77" s="733"/>
      <c r="AD77" s="733"/>
      <c r="AE77" s="733"/>
      <c r="AF77" s="733"/>
      <c r="AG77" s="733"/>
      <c r="AH77" s="733"/>
      <c r="AI77" s="733"/>
      <c r="AJ77" s="733"/>
    </row>
    <row r="78" spans="1:36" ht="15.75" customHeight="1">
      <c r="A78" s="778"/>
      <c r="B78" s="765" t="s">
        <v>64</v>
      </c>
      <c r="C78" s="854" t="s">
        <v>102</v>
      </c>
      <c r="D78" s="744"/>
      <c r="E78" s="744"/>
      <c r="F78" s="726"/>
      <c r="G78" s="860" t="s">
        <v>134</v>
      </c>
      <c r="H78" s="761" t="s">
        <v>67</v>
      </c>
      <c r="I78" s="31" t="s">
        <v>9</v>
      </c>
      <c r="J78" s="32"/>
      <c r="K78" s="55">
        <v>0.05</v>
      </c>
      <c r="L78" s="55">
        <v>0.1</v>
      </c>
      <c r="M78" s="55">
        <v>0.1</v>
      </c>
      <c r="N78" s="55">
        <v>0.1</v>
      </c>
      <c r="O78" s="55">
        <v>0.1</v>
      </c>
      <c r="P78" s="55">
        <v>0.1</v>
      </c>
      <c r="Q78" s="55">
        <v>0.1</v>
      </c>
      <c r="R78" s="55">
        <v>0.1</v>
      </c>
      <c r="S78" s="55">
        <v>0.1</v>
      </c>
      <c r="T78" s="55">
        <v>0.1</v>
      </c>
      <c r="U78" s="55">
        <v>0.05</v>
      </c>
      <c r="V78" s="34">
        <f t="shared" si="19"/>
        <v>0.99999999999999989</v>
      </c>
      <c r="W78" s="767">
        <v>0.3</v>
      </c>
      <c r="X78" s="35">
        <f>V78*W78</f>
        <v>0.29999999999999993</v>
      </c>
      <c r="Y78" s="734"/>
      <c r="Z78" s="733"/>
      <c r="AA78" s="733"/>
      <c r="AB78" s="733"/>
      <c r="AC78" s="733"/>
      <c r="AD78" s="733"/>
      <c r="AE78" s="733"/>
      <c r="AF78" s="733"/>
      <c r="AG78" s="733"/>
      <c r="AH78" s="733"/>
      <c r="AI78" s="733"/>
      <c r="AJ78" s="733"/>
    </row>
    <row r="79" spans="1:36" ht="15.75" customHeight="1">
      <c r="A79" s="778"/>
      <c r="B79" s="766"/>
      <c r="C79" s="751"/>
      <c r="D79" s="751"/>
      <c r="E79" s="751"/>
      <c r="F79" s="752"/>
      <c r="G79" s="776"/>
      <c r="H79" s="762"/>
      <c r="I79" s="36" t="s">
        <v>39</v>
      </c>
      <c r="J79" s="37"/>
      <c r="K79" s="39"/>
      <c r="L79" s="39"/>
      <c r="M79" s="39"/>
      <c r="N79" s="39"/>
      <c r="O79" s="39"/>
      <c r="P79" s="39"/>
      <c r="Q79" s="39"/>
      <c r="R79" s="39"/>
      <c r="S79" s="39"/>
      <c r="T79" s="39"/>
      <c r="U79" s="39"/>
      <c r="V79" s="40">
        <f t="shared" si="19"/>
        <v>0</v>
      </c>
      <c r="W79" s="768"/>
      <c r="X79" s="41">
        <f>+V79*W78</f>
        <v>0</v>
      </c>
      <c r="Y79" s="735"/>
      <c r="Z79" s="733"/>
      <c r="AA79" s="733"/>
      <c r="AB79" s="733"/>
      <c r="AC79" s="733"/>
      <c r="AD79" s="733"/>
      <c r="AE79" s="733"/>
      <c r="AF79" s="733"/>
      <c r="AG79" s="733"/>
      <c r="AH79" s="733"/>
      <c r="AI79" s="733"/>
      <c r="AJ79" s="733"/>
    </row>
    <row r="80" spans="1:36" ht="15.75" customHeight="1">
      <c r="A80" s="778"/>
      <c r="B80" s="765" t="s">
        <v>64</v>
      </c>
      <c r="C80" s="854" t="s">
        <v>135</v>
      </c>
      <c r="D80" s="744"/>
      <c r="E80" s="744"/>
      <c r="F80" s="726"/>
      <c r="G80" s="860" t="s">
        <v>134</v>
      </c>
      <c r="H80" s="761" t="s">
        <v>67</v>
      </c>
      <c r="I80" s="31" t="s">
        <v>9</v>
      </c>
      <c r="J80" s="32"/>
      <c r="K80" s="55">
        <v>0.05</v>
      </c>
      <c r="L80" s="55">
        <v>0.1</v>
      </c>
      <c r="M80" s="55">
        <v>0.1</v>
      </c>
      <c r="N80" s="55">
        <v>0.1</v>
      </c>
      <c r="O80" s="55">
        <v>0.1</v>
      </c>
      <c r="P80" s="55">
        <v>0.1</v>
      </c>
      <c r="Q80" s="55">
        <v>0.1</v>
      </c>
      <c r="R80" s="55">
        <v>0.1</v>
      </c>
      <c r="S80" s="55">
        <v>0.1</v>
      </c>
      <c r="T80" s="55">
        <v>0.1</v>
      </c>
      <c r="U80" s="55">
        <v>0.05</v>
      </c>
      <c r="V80" s="34">
        <f t="shared" si="19"/>
        <v>0.99999999999999989</v>
      </c>
      <c r="W80" s="767">
        <v>0.4</v>
      </c>
      <c r="X80" s="35">
        <f>V80*W80</f>
        <v>0.39999999999999997</v>
      </c>
      <c r="Y80" s="734"/>
      <c r="Z80" s="733"/>
      <c r="AA80" s="733"/>
      <c r="AB80" s="733"/>
      <c r="AC80" s="733"/>
      <c r="AD80" s="733"/>
      <c r="AE80" s="733"/>
      <c r="AF80" s="733"/>
      <c r="AG80" s="733"/>
      <c r="AH80" s="733"/>
      <c r="AI80" s="733"/>
      <c r="AJ80" s="733"/>
    </row>
    <row r="81" spans="1:36" ht="15.75" customHeight="1">
      <c r="A81" s="778"/>
      <c r="B81" s="766"/>
      <c r="C81" s="751"/>
      <c r="D81" s="751"/>
      <c r="E81" s="751"/>
      <c r="F81" s="752"/>
      <c r="G81" s="776"/>
      <c r="H81" s="762"/>
      <c r="I81" s="36" t="s">
        <v>39</v>
      </c>
      <c r="J81" s="37"/>
      <c r="K81" s="39"/>
      <c r="L81" s="39"/>
      <c r="M81" s="39"/>
      <c r="N81" s="39"/>
      <c r="O81" s="39"/>
      <c r="P81" s="39"/>
      <c r="Q81" s="39"/>
      <c r="R81" s="39"/>
      <c r="S81" s="39"/>
      <c r="T81" s="39"/>
      <c r="U81" s="39"/>
      <c r="V81" s="40">
        <f t="shared" si="19"/>
        <v>0</v>
      </c>
      <c r="W81" s="768"/>
      <c r="X81" s="41">
        <f>+V81*W80</f>
        <v>0</v>
      </c>
      <c r="Y81" s="735"/>
      <c r="Z81" s="733"/>
      <c r="AA81" s="733"/>
      <c r="AB81" s="733"/>
      <c r="AC81" s="733"/>
      <c r="AD81" s="733"/>
      <c r="AE81" s="733"/>
      <c r="AF81" s="733"/>
      <c r="AG81" s="733"/>
      <c r="AH81" s="733"/>
      <c r="AI81" s="733"/>
      <c r="AJ81" s="733"/>
    </row>
    <row r="82" spans="1:36" ht="15.75" customHeight="1">
      <c r="A82" s="778"/>
      <c r="B82" s="780"/>
      <c r="C82" s="850"/>
      <c r="D82" s="817"/>
      <c r="E82" s="817"/>
      <c r="F82" s="851"/>
      <c r="G82" s="849"/>
      <c r="H82" s="761" t="s">
        <v>67</v>
      </c>
      <c r="I82" s="31" t="s">
        <v>9</v>
      </c>
      <c r="J82" s="32"/>
      <c r="K82" s="33"/>
      <c r="L82" s="33"/>
      <c r="M82" s="33"/>
      <c r="N82" s="33"/>
      <c r="O82" s="33"/>
      <c r="P82" s="33"/>
      <c r="Q82" s="33"/>
      <c r="R82" s="33"/>
      <c r="S82" s="33"/>
      <c r="T82" s="33"/>
      <c r="U82" s="33"/>
      <c r="V82" s="34">
        <f t="shared" si="19"/>
        <v>0</v>
      </c>
      <c r="W82" s="767"/>
      <c r="X82" s="35">
        <f>V82*W82</f>
        <v>0</v>
      </c>
      <c r="Y82" s="734"/>
      <c r="Z82" s="733"/>
      <c r="AA82" s="733"/>
      <c r="AB82" s="733"/>
      <c r="AC82" s="733"/>
      <c r="AD82" s="733"/>
      <c r="AE82" s="733"/>
      <c r="AF82" s="733"/>
      <c r="AG82" s="733"/>
      <c r="AH82" s="733"/>
      <c r="AI82" s="733"/>
      <c r="AJ82" s="733"/>
    </row>
    <row r="83" spans="1:36" ht="15.75" customHeight="1">
      <c r="A83" s="778"/>
      <c r="B83" s="776"/>
      <c r="C83" s="750"/>
      <c r="D83" s="751"/>
      <c r="E83" s="751"/>
      <c r="F83" s="852"/>
      <c r="G83" s="766"/>
      <c r="H83" s="762"/>
      <c r="I83" s="36" t="s">
        <v>39</v>
      </c>
      <c r="J83" s="37"/>
      <c r="K83" s="39"/>
      <c r="L83" s="39"/>
      <c r="M83" s="39"/>
      <c r="N83" s="39"/>
      <c r="O83" s="39"/>
      <c r="P83" s="39"/>
      <c r="Q83" s="39"/>
      <c r="R83" s="39"/>
      <c r="S83" s="39"/>
      <c r="T83" s="39"/>
      <c r="U83" s="39"/>
      <c r="V83" s="40">
        <f t="shared" si="19"/>
        <v>0</v>
      </c>
      <c r="W83" s="768"/>
      <c r="X83" s="41">
        <f>+V83*W82</f>
        <v>0</v>
      </c>
      <c r="Y83" s="735"/>
      <c r="Z83" s="733"/>
      <c r="AA83" s="733"/>
      <c r="AB83" s="733"/>
      <c r="AC83" s="733"/>
      <c r="AD83" s="733"/>
      <c r="AE83" s="733"/>
      <c r="AF83" s="733"/>
      <c r="AG83" s="733"/>
      <c r="AH83" s="733"/>
      <c r="AI83" s="733"/>
      <c r="AJ83" s="733"/>
    </row>
    <row r="84" spans="1:36" ht="15.75" customHeight="1">
      <c r="A84" s="778"/>
      <c r="B84" s="780"/>
      <c r="C84" s="743"/>
      <c r="D84" s="744"/>
      <c r="E84" s="744"/>
      <c r="F84" s="726"/>
      <c r="G84" s="848"/>
      <c r="H84" s="761" t="s">
        <v>67</v>
      </c>
      <c r="I84" s="31" t="s">
        <v>9</v>
      </c>
      <c r="J84" s="32"/>
      <c r="K84" s="33"/>
      <c r="L84" s="33"/>
      <c r="M84" s="33"/>
      <c r="N84" s="33"/>
      <c r="O84" s="33"/>
      <c r="P84" s="33"/>
      <c r="Q84" s="33"/>
      <c r="R84" s="33"/>
      <c r="S84" s="33"/>
      <c r="T84" s="33"/>
      <c r="U84" s="33"/>
      <c r="V84" s="34">
        <f t="shared" si="19"/>
        <v>0</v>
      </c>
      <c r="W84" s="767"/>
      <c r="X84" s="35">
        <f>V84*W84</f>
        <v>0</v>
      </c>
      <c r="Y84" s="734"/>
      <c r="Z84" s="733"/>
      <c r="AA84" s="733"/>
      <c r="AB84" s="733"/>
      <c r="AC84" s="733"/>
      <c r="AD84" s="733"/>
      <c r="AE84" s="733"/>
      <c r="AF84" s="733"/>
      <c r="AG84" s="733"/>
      <c r="AH84" s="733"/>
      <c r="AI84" s="733"/>
      <c r="AJ84" s="733"/>
    </row>
    <row r="85" spans="1:36" ht="15.75" customHeight="1">
      <c r="A85" s="778"/>
      <c r="B85" s="776"/>
      <c r="C85" s="750"/>
      <c r="D85" s="751"/>
      <c r="E85" s="751"/>
      <c r="F85" s="752"/>
      <c r="G85" s="766"/>
      <c r="H85" s="762"/>
      <c r="I85" s="36" t="s">
        <v>39</v>
      </c>
      <c r="J85" s="37"/>
      <c r="K85" s="39"/>
      <c r="L85" s="39"/>
      <c r="M85" s="39"/>
      <c r="N85" s="39"/>
      <c r="O85" s="39"/>
      <c r="P85" s="39"/>
      <c r="Q85" s="39"/>
      <c r="R85" s="39"/>
      <c r="S85" s="39"/>
      <c r="T85" s="39"/>
      <c r="U85" s="39"/>
      <c r="V85" s="40">
        <f t="shared" si="19"/>
        <v>0</v>
      </c>
      <c r="W85" s="768"/>
      <c r="X85" s="41">
        <f>+V85*W84</f>
        <v>0</v>
      </c>
      <c r="Y85" s="735"/>
      <c r="Z85" s="733"/>
      <c r="AA85" s="733"/>
      <c r="AB85" s="733"/>
      <c r="AC85" s="733"/>
      <c r="AD85" s="733"/>
      <c r="AE85" s="733"/>
      <c r="AF85" s="733"/>
      <c r="AG85" s="733"/>
      <c r="AH85" s="733"/>
      <c r="AI85" s="733"/>
      <c r="AJ85" s="733"/>
    </row>
    <row r="86" spans="1:36" ht="15.75" customHeight="1">
      <c r="A86" s="778"/>
      <c r="B86" s="791" t="s">
        <v>70</v>
      </c>
      <c r="C86" s="744"/>
      <c r="D86" s="744"/>
      <c r="E86" s="744"/>
      <c r="F86" s="726"/>
      <c r="G86" s="99"/>
      <c r="H86" s="789" t="s">
        <v>67</v>
      </c>
      <c r="I86" s="44" t="s">
        <v>9</v>
      </c>
      <c r="J86" s="59">
        <f t="shared" ref="J86:U86" si="20">J76*$W$76+J78*$W$78+J80*$W$80+J82*$W$82+J84*$W$84</f>
        <v>0</v>
      </c>
      <c r="K86" s="59">
        <f t="shared" si="20"/>
        <v>0.05</v>
      </c>
      <c r="L86" s="59">
        <f t="shared" si="20"/>
        <v>0.1</v>
      </c>
      <c r="M86" s="59">
        <f t="shared" si="20"/>
        <v>0.1</v>
      </c>
      <c r="N86" s="59">
        <f t="shared" si="20"/>
        <v>0.1</v>
      </c>
      <c r="O86" s="59">
        <f t="shared" si="20"/>
        <v>0.1</v>
      </c>
      <c r="P86" s="59">
        <f t="shared" si="20"/>
        <v>0.1</v>
      </c>
      <c r="Q86" s="59">
        <f t="shared" si="20"/>
        <v>0.1</v>
      </c>
      <c r="R86" s="59">
        <f t="shared" si="20"/>
        <v>0.1</v>
      </c>
      <c r="S86" s="59">
        <f t="shared" si="20"/>
        <v>0.1</v>
      </c>
      <c r="T86" s="59">
        <f t="shared" si="20"/>
        <v>0.1</v>
      </c>
      <c r="U86" s="59">
        <f t="shared" si="20"/>
        <v>0.05</v>
      </c>
      <c r="V86" s="34">
        <f t="shared" si="19"/>
        <v>0.99999999999999989</v>
      </c>
      <c r="W86" s="774">
        <f>SUM(W76:W85)</f>
        <v>1</v>
      </c>
      <c r="X86" s="35">
        <f>V86*W86</f>
        <v>0.99999999999999989</v>
      </c>
      <c r="Y86" s="734"/>
      <c r="Z86" s="733"/>
      <c r="AA86" s="733"/>
      <c r="AB86" s="733"/>
      <c r="AC86" s="733"/>
      <c r="AD86" s="733"/>
      <c r="AE86" s="733"/>
      <c r="AF86" s="733"/>
      <c r="AG86" s="733"/>
      <c r="AH86" s="733"/>
      <c r="AI86" s="733"/>
      <c r="AJ86" s="733"/>
    </row>
    <row r="87" spans="1:36" ht="15.75" customHeight="1">
      <c r="A87" s="832"/>
      <c r="B87" s="792"/>
      <c r="C87" s="764"/>
      <c r="D87" s="764"/>
      <c r="E87" s="764"/>
      <c r="F87" s="793"/>
      <c r="G87" s="100"/>
      <c r="H87" s="790"/>
      <c r="I87" s="45" t="s">
        <v>39</v>
      </c>
      <c r="J87" s="60">
        <f t="shared" ref="J87:U87" si="21">J77*$W$76+J79*$W$78+J81*$W$80+J83*$W$82+J85*$W$84</f>
        <v>0</v>
      </c>
      <c r="K87" s="60">
        <f t="shared" si="21"/>
        <v>0</v>
      </c>
      <c r="L87" s="60">
        <f t="shared" si="21"/>
        <v>0</v>
      </c>
      <c r="M87" s="60">
        <f t="shared" si="21"/>
        <v>0</v>
      </c>
      <c r="N87" s="60">
        <f t="shared" si="21"/>
        <v>0</v>
      </c>
      <c r="O87" s="60">
        <f t="shared" si="21"/>
        <v>0</v>
      </c>
      <c r="P87" s="60">
        <f t="shared" si="21"/>
        <v>0</v>
      </c>
      <c r="Q87" s="60">
        <f t="shared" si="21"/>
        <v>0</v>
      </c>
      <c r="R87" s="60">
        <f t="shared" si="21"/>
        <v>0</v>
      </c>
      <c r="S87" s="60">
        <f t="shared" si="21"/>
        <v>0</v>
      </c>
      <c r="T87" s="60">
        <f t="shared" si="21"/>
        <v>0</v>
      </c>
      <c r="U87" s="60">
        <f t="shared" si="21"/>
        <v>0</v>
      </c>
      <c r="V87" s="46">
        <f t="shared" si="19"/>
        <v>0</v>
      </c>
      <c r="W87" s="757"/>
      <c r="X87" s="47">
        <f>+V87*W86</f>
        <v>0</v>
      </c>
      <c r="Y87" s="735"/>
      <c r="Z87" s="733"/>
      <c r="AA87" s="733"/>
      <c r="AB87" s="733"/>
      <c r="AC87" s="733"/>
      <c r="AD87" s="733"/>
      <c r="AE87" s="733"/>
      <c r="AF87" s="733"/>
      <c r="AG87" s="733"/>
      <c r="AH87" s="733"/>
      <c r="AI87" s="733"/>
      <c r="AJ87" s="733"/>
    </row>
    <row r="88" spans="1:36" ht="26.25" customHeight="1">
      <c r="A88" s="68" t="s">
        <v>17</v>
      </c>
      <c r="B88" s="14" t="s">
        <v>42</v>
      </c>
      <c r="C88" s="14" t="s">
        <v>43</v>
      </c>
      <c r="D88" s="14" t="s">
        <v>19</v>
      </c>
      <c r="E88" s="14" t="s">
        <v>44</v>
      </c>
      <c r="F88" s="15" t="s">
        <v>45</v>
      </c>
      <c r="G88" s="16" t="s">
        <v>46</v>
      </c>
      <c r="H88" s="754" t="s">
        <v>47</v>
      </c>
      <c r="I88" s="755"/>
      <c r="J88" s="14" t="s">
        <v>48</v>
      </c>
      <c r="K88" s="14" t="s">
        <v>28</v>
      </c>
      <c r="L88" s="14" t="s">
        <v>31</v>
      </c>
      <c r="M88" s="14" t="s">
        <v>30</v>
      </c>
      <c r="N88" s="14" t="s">
        <v>49</v>
      </c>
      <c r="O88" s="14" t="s">
        <v>50</v>
      </c>
      <c r="P88" s="14" t="s">
        <v>34</v>
      </c>
      <c r="Q88" s="17" t="s">
        <v>36</v>
      </c>
      <c r="R88" s="14" t="s">
        <v>51</v>
      </c>
      <c r="S88" s="14" t="s">
        <v>52</v>
      </c>
      <c r="T88" s="14" t="s">
        <v>32</v>
      </c>
      <c r="U88" s="14" t="s">
        <v>29</v>
      </c>
      <c r="V88" s="14" t="s">
        <v>53</v>
      </c>
      <c r="W88" s="14" t="s">
        <v>54</v>
      </c>
      <c r="X88" s="49" t="s">
        <v>71</v>
      </c>
      <c r="Y88" s="697" t="s">
        <v>836</v>
      </c>
      <c r="Z88" s="697" t="s">
        <v>837</v>
      </c>
      <c r="AA88" s="697" t="s">
        <v>838</v>
      </c>
      <c r="AB88" s="697" t="s">
        <v>839</v>
      </c>
      <c r="AC88" s="697" t="s">
        <v>840</v>
      </c>
      <c r="AD88" s="697" t="s">
        <v>841</v>
      </c>
      <c r="AE88" s="697" t="s">
        <v>842</v>
      </c>
      <c r="AF88" s="697" t="s">
        <v>843</v>
      </c>
      <c r="AG88" s="697" t="s">
        <v>844</v>
      </c>
      <c r="AH88" s="697" t="s">
        <v>845</v>
      </c>
      <c r="AI88" s="697" t="s">
        <v>846</v>
      </c>
      <c r="AJ88" s="697" t="s">
        <v>847</v>
      </c>
    </row>
    <row r="89" spans="1:36" ht="27.75" customHeight="1">
      <c r="A89" s="777" t="s">
        <v>136</v>
      </c>
      <c r="B89" s="787" t="s">
        <v>81</v>
      </c>
      <c r="C89" s="756" t="s">
        <v>58</v>
      </c>
      <c r="D89" s="763">
        <v>3</v>
      </c>
      <c r="E89" s="756" t="s">
        <v>137</v>
      </c>
      <c r="F89" s="759" t="s">
        <v>60</v>
      </c>
      <c r="G89" s="758" t="s">
        <v>85</v>
      </c>
      <c r="H89" s="785" t="s">
        <v>9</v>
      </c>
      <c r="I89" s="786"/>
      <c r="J89" s="101"/>
      <c r="K89" s="101">
        <f>D89*K102</f>
        <v>0.10500000000000001</v>
      </c>
      <c r="L89" s="101">
        <f>D89*L102</f>
        <v>0.57000000000000006</v>
      </c>
      <c r="M89" s="101">
        <f>D89*M102</f>
        <v>0.52500000000000002</v>
      </c>
      <c r="N89" s="101">
        <f>D89*N102</f>
        <v>0.12000000000000002</v>
      </c>
      <c r="O89" s="101">
        <f>D89*O102</f>
        <v>0.18</v>
      </c>
      <c r="P89" s="101">
        <f>D89*P102</f>
        <v>0.24000000000000005</v>
      </c>
      <c r="Q89" s="101">
        <f>D89*Q102</f>
        <v>0.33000000000000007</v>
      </c>
      <c r="R89" s="101">
        <f>D89*R102</f>
        <v>0.39</v>
      </c>
      <c r="S89" s="101">
        <f>D89*S102</f>
        <v>0.315</v>
      </c>
      <c r="T89" s="101">
        <f>D89*T102</f>
        <v>0.18</v>
      </c>
      <c r="U89" s="101">
        <f>D89*U102</f>
        <v>4.4999999999999998E-2</v>
      </c>
      <c r="V89" s="24">
        <f t="shared" ref="V89:V90" si="22">SUM(J89:U89)</f>
        <v>3.0000000000000004</v>
      </c>
      <c r="W89" s="740">
        <v>0.1</v>
      </c>
      <c r="X89" s="25">
        <f>IF(OR(V89=0,W89=0),0,(V89/V89)*W89)</f>
        <v>0.1</v>
      </c>
      <c r="Y89" s="738"/>
      <c r="Z89" s="733"/>
      <c r="AA89" s="733"/>
      <c r="AB89" s="733"/>
      <c r="AC89" s="733"/>
      <c r="AD89" s="733"/>
      <c r="AE89" s="733"/>
      <c r="AF89" s="733"/>
      <c r="AG89" s="733"/>
      <c r="AH89" s="733"/>
      <c r="AI89" s="733"/>
      <c r="AJ89" s="733"/>
    </row>
    <row r="90" spans="1:36" ht="44.25" customHeight="1">
      <c r="A90" s="778"/>
      <c r="B90" s="788"/>
      <c r="C90" s="757"/>
      <c r="D90" s="764"/>
      <c r="E90" s="757"/>
      <c r="F90" s="760"/>
      <c r="G90" s="741"/>
      <c r="H90" s="783" t="s">
        <v>62</v>
      </c>
      <c r="I90" s="784"/>
      <c r="J90" s="26"/>
      <c r="K90" s="26"/>
      <c r="L90" s="26"/>
      <c r="M90" s="26"/>
      <c r="N90" s="26"/>
      <c r="O90" s="26"/>
      <c r="P90" s="26"/>
      <c r="Q90" s="26"/>
      <c r="R90" s="26"/>
      <c r="S90" s="26"/>
      <c r="T90" s="26"/>
      <c r="U90" s="27"/>
      <c r="V90" s="28">
        <f t="shared" si="22"/>
        <v>0</v>
      </c>
      <c r="W90" s="741"/>
      <c r="X90" s="29">
        <f>IF(OR(V90=0,W89=0),0,(V90/V89*W89))</f>
        <v>0</v>
      </c>
      <c r="Y90" s="733"/>
      <c r="Z90" s="733"/>
      <c r="AA90" s="733"/>
      <c r="AB90" s="733"/>
      <c r="AC90" s="733"/>
      <c r="AD90" s="733"/>
      <c r="AE90" s="733"/>
      <c r="AF90" s="733"/>
      <c r="AG90" s="733"/>
      <c r="AH90" s="733"/>
      <c r="AI90" s="733"/>
      <c r="AJ90" s="733"/>
    </row>
    <row r="91" spans="1:36" ht="15.75" customHeight="1">
      <c r="A91" s="778"/>
      <c r="B91" s="58" t="s">
        <v>63</v>
      </c>
      <c r="C91" s="771" t="s">
        <v>24</v>
      </c>
      <c r="D91" s="772"/>
      <c r="E91" s="772"/>
      <c r="F91" s="772"/>
      <c r="G91" s="772"/>
      <c r="H91" s="772"/>
      <c r="I91" s="772"/>
      <c r="J91" s="772"/>
      <c r="K91" s="772"/>
      <c r="L91" s="772"/>
      <c r="M91" s="772"/>
      <c r="N91" s="772"/>
      <c r="O91" s="772"/>
      <c r="P91" s="772"/>
      <c r="Q91" s="772"/>
      <c r="R91" s="772"/>
      <c r="S91" s="772"/>
      <c r="T91" s="772"/>
      <c r="U91" s="772"/>
      <c r="V91" s="772"/>
      <c r="W91" s="772"/>
      <c r="X91" s="773"/>
      <c r="Y91" s="862" t="s">
        <v>849</v>
      </c>
      <c r="Z91" s="863"/>
      <c r="AA91" s="863"/>
      <c r="AB91" s="863"/>
      <c r="AC91" s="863"/>
      <c r="AD91" s="863"/>
      <c r="AE91" s="863"/>
      <c r="AF91" s="863"/>
      <c r="AG91" s="863"/>
      <c r="AH91" s="863"/>
      <c r="AI91" s="863"/>
      <c r="AJ91" s="864"/>
    </row>
    <row r="92" spans="1:36" ht="15.75" customHeight="1">
      <c r="A92" s="778"/>
      <c r="B92" s="765" t="s">
        <v>64</v>
      </c>
      <c r="C92" s="854" t="s">
        <v>138</v>
      </c>
      <c r="D92" s="744"/>
      <c r="E92" s="744"/>
      <c r="F92" s="726"/>
      <c r="G92" s="855" t="s">
        <v>85</v>
      </c>
      <c r="H92" s="761" t="s">
        <v>67</v>
      </c>
      <c r="I92" s="31" t="s">
        <v>9</v>
      </c>
      <c r="J92" s="32"/>
      <c r="K92" s="55">
        <v>0.05</v>
      </c>
      <c r="L92" s="55">
        <v>0.5</v>
      </c>
      <c r="M92" s="55">
        <v>0.45</v>
      </c>
      <c r="N92" s="33"/>
      <c r="O92" s="33"/>
      <c r="P92" s="33"/>
      <c r="Q92" s="33"/>
      <c r="R92" s="33"/>
      <c r="S92" s="33"/>
      <c r="T92" s="33"/>
      <c r="U92" s="33"/>
      <c r="V92" s="34">
        <f t="shared" ref="V92:V103" si="23">SUM(J92:U92)</f>
        <v>1</v>
      </c>
      <c r="W92" s="767">
        <v>0.3</v>
      </c>
      <c r="X92" s="35">
        <f>V92*W92</f>
        <v>0.3</v>
      </c>
      <c r="Y92" s="734"/>
      <c r="Z92" s="733"/>
      <c r="AA92" s="733"/>
      <c r="AB92" s="733"/>
      <c r="AC92" s="733"/>
      <c r="AD92" s="733"/>
      <c r="AE92" s="733"/>
      <c r="AF92" s="733"/>
      <c r="AG92" s="733"/>
      <c r="AH92" s="733"/>
      <c r="AI92" s="733"/>
      <c r="AJ92" s="733"/>
    </row>
    <row r="93" spans="1:36" ht="15.75" customHeight="1">
      <c r="A93" s="778"/>
      <c r="B93" s="766"/>
      <c r="C93" s="751"/>
      <c r="D93" s="751"/>
      <c r="E93" s="751"/>
      <c r="F93" s="752"/>
      <c r="G93" s="766"/>
      <c r="H93" s="762"/>
      <c r="I93" s="36" t="s">
        <v>39</v>
      </c>
      <c r="J93" s="37"/>
      <c r="K93" s="39"/>
      <c r="L93" s="39"/>
      <c r="M93" s="39"/>
      <c r="N93" s="39"/>
      <c r="O93" s="39"/>
      <c r="P93" s="39"/>
      <c r="Q93" s="39"/>
      <c r="R93" s="39"/>
      <c r="S93" s="39"/>
      <c r="T93" s="39"/>
      <c r="U93" s="39"/>
      <c r="V93" s="40">
        <f t="shared" si="23"/>
        <v>0</v>
      </c>
      <c r="W93" s="768"/>
      <c r="X93" s="41">
        <f>+V93*W92</f>
        <v>0</v>
      </c>
      <c r="Y93" s="735"/>
      <c r="Z93" s="733"/>
      <c r="AA93" s="733"/>
      <c r="AB93" s="733"/>
      <c r="AC93" s="733"/>
      <c r="AD93" s="733"/>
      <c r="AE93" s="733"/>
      <c r="AF93" s="733"/>
      <c r="AG93" s="733"/>
      <c r="AH93" s="733"/>
      <c r="AI93" s="733"/>
      <c r="AJ93" s="733"/>
    </row>
    <row r="94" spans="1:36" ht="15.75" customHeight="1">
      <c r="A94" s="778"/>
      <c r="B94" s="765" t="s">
        <v>64</v>
      </c>
      <c r="C94" s="853" t="s">
        <v>139</v>
      </c>
      <c r="D94" s="744"/>
      <c r="E94" s="744"/>
      <c r="F94" s="726"/>
      <c r="G94" s="855" t="s">
        <v>85</v>
      </c>
      <c r="H94" s="761" t="s">
        <v>67</v>
      </c>
      <c r="I94" s="31" t="s">
        <v>9</v>
      </c>
      <c r="J94" s="32"/>
      <c r="K94" s="55">
        <v>0.05</v>
      </c>
      <c r="L94" s="55">
        <v>0.1</v>
      </c>
      <c r="M94" s="55">
        <v>0.1</v>
      </c>
      <c r="N94" s="55">
        <v>0.1</v>
      </c>
      <c r="O94" s="55">
        <v>0.15</v>
      </c>
      <c r="P94" s="55">
        <v>0.2</v>
      </c>
      <c r="Q94" s="55">
        <v>0.2</v>
      </c>
      <c r="R94" s="55">
        <v>0.1</v>
      </c>
      <c r="S94" s="33"/>
      <c r="T94" s="33"/>
      <c r="U94" s="33"/>
      <c r="V94" s="34">
        <f t="shared" si="23"/>
        <v>0.99999999999999989</v>
      </c>
      <c r="W94" s="767">
        <v>0.4</v>
      </c>
      <c r="X94" s="35">
        <f>V94*W94</f>
        <v>0.39999999999999997</v>
      </c>
      <c r="Y94" s="734"/>
      <c r="Z94" s="733"/>
      <c r="AA94" s="733"/>
      <c r="AB94" s="733"/>
      <c r="AC94" s="733"/>
      <c r="AD94" s="733"/>
      <c r="AE94" s="733"/>
      <c r="AF94" s="733"/>
      <c r="AG94" s="733"/>
      <c r="AH94" s="733"/>
      <c r="AI94" s="733"/>
      <c r="AJ94" s="733"/>
    </row>
    <row r="95" spans="1:36" ht="15.75" customHeight="1">
      <c r="A95" s="778"/>
      <c r="B95" s="766"/>
      <c r="C95" s="750"/>
      <c r="D95" s="751"/>
      <c r="E95" s="751"/>
      <c r="F95" s="752"/>
      <c r="G95" s="766"/>
      <c r="H95" s="762"/>
      <c r="I95" s="36" t="s">
        <v>39</v>
      </c>
      <c r="J95" s="37"/>
      <c r="K95" s="39"/>
      <c r="L95" s="39"/>
      <c r="M95" s="39"/>
      <c r="N95" s="39"/>
      <c r="O95" s="39"/>
      <c r="P95" s="39"/>
      <c r="Q95" s="39"/>
      <c r="R95" s="39"/>
      <c r="S95" s="39"/>
      <c r="T95" s="39"/>
      <c r="U95" s="39"/>
      <c r="V95" s="40">
        <f t="shared" si="23"/>
        <v>0</v>
      </c>
      <c r="W95" s="768"/>
      <c r="X95" s="41">
        <f>+V95*W94</f>
        <v>0</v>
      </c>
      <c r="Y95" s="735"/>
      <c r="Z95" s="733"/>
      <c r="AA95" s="733"/>
      <c r="AB95" s="733"/>
      <c r="AC95" s="733"/>
      <c r="AD95" s="733"/>
      <c r="AE95" s="733"/>
      <c r="AF95" s="733"/>
      <c r="AG95" s="733"/>
      <c r="AH95" s="733"/>
      <c r="AI95" s="733"/>
      <c r="AJ95" s="733"/>
    </row>
    <row r="96" spans="1:36" ht="15.75" customHeight="1">
      <c r="A96" s="778"/>
      <c r="B96" s="765" t="s">
        <v>64</v>
      </c>
      <c r="C96" s="853" t="s">
        <v>140</v>
      </c>
      <c r="D96" s="744"/>
      <c r="E96" s="744"/>
      <c r="F96" s="726"/>
      <c r="G96" s="856" t="s">
        <v>85</v>
      </c>
      <c r="H96" s="761" t="s">
        <v>67</v>
      </c>
      <c r="I96" s="31" t="s">
        <v>9</v>
      </c>
      <c r="J96" s="32"/>
      <c r="K96" s="33"/>
      <c r="L96" s="33"/>
      <c r="M96" s="33"/>
      <c r="N96" s="33"/>
      <c r="O96" s="33"/>
      <c r="P96" s="33"/>
      <c r="Q96" s="55">
        <v>0.1</v>
      </c>
      <c r="R96" s="55">
        <v>0.3</v>
      </c>
      <c r="S96" s="55">
        <v>0.35</v>
      </c>
      <c r="T96" s="55">
        <v>0.2</v>
      </c>
      <c r="U96" s="55">
        <v>0.05</v>
      </c>
      <c r="V96" s="34">
        <f t="shared" si="23"/>
        <v>1</v>
      </c>
      <c r="W96" s="767">
        <v>0.3</v>
      </c>
      <c r="X96" s="35">
        <f>V96*W96</f>
        <v>0.3</v>
      </c>
      <c r="Y96" s="734"/>
      <c r="Z96" s="733"/>
      <c r="AA96" s="733"/>
      <c r="AB96" s="733"/>
      <c r="AC96" s="733"/>
      <c r="AD96" s="733"/>
      <c r="AE96" s="733"/>
      <c r="AF96" s="733"/>
      <c r="AG96" s="733"/>
      <c r="AH96" s="733"/>
      <c r="AI96" s="733"/>
      <c r="AJ96" s="733"/>
    </row>
    <row r="97" spans="1:36" ht="15.75" customHeight="1">
      <c r="A97" s="778"/>
      <c r="B97" s="766"/>
      <c r="C97" s="750"/>
      <c r="D97" s="751"/>
      <c r="E97" s="751"/>
      <c r="F97" s="752"/>
      <c r="G97" s="752"/>
      <c r="H97" s="762"/>
      <c r="I97" s="36" t="s">
        <v>39</v>
      </c>
      <c r="J97" s="37"/>
      <c r="K97" s="39"/>
      <c r="L97" s="39"/>
      <c r="M97" s="39"/>
      <c r="N97" s="39"/>
      <c r="O97" s="39"/>
      <c r="P97" s="39"/>
      <c r="Q97" s="39"/>
      <c r="R97" s="39"/>
      <c r="S97" s="39"/>
      <c r="T97" s="39"/>
      <c r="U97" s="39"/>
      <c r="V97" s="40">
        <f t="shared" si="23"/>
        <v>0</v>
      </c>
      <c r="W97" s="768"/>
      <c r="X97" s="41">
        <f>+V97*W96</f>
        <v>0</v>
      </c>
      <c r="Y97" s="735"/>
      <c r="Z97" s="733"/>
      <c r="AA97" s="733"/>
      <c r="AB97" s="733"/>
      <c r="AC97" s="733"/>
      <c r="AD97" s="733"/>
      <c r="AE97" s="733"/>
      <c r="AF97" s="733"/>
      <c r="AG97" s="733"/>
      <c r="AH97" s="733"/>
      <c r="AI97" s="733"/>
      <c r="AJ97" s="733"/>
    </row>
    <row r="98" spans="1:36" ht="21" customHeight="1">
      <c r="A98" s="778"/>
      <c r="B98" s="780"/>
      <c r="C98" s="850" t="s">
        <v>141</v>
      </c>
      <c r="D98" s="817"/>
      <c r="E98" s="817"/>
      <c r="F98" s="851"/>
      <c r="G98" s="849"/>
      <c r="H98" s="761" t="s">
        <v>67</v>
      </c>
      <c r="I98" s="31" t="s">
        <v>9</v>
      </c>
      <c r="J98" s="32"/>
      <c r="K98" s="33"/>
      <c r="L98" s="33"/>
      <c r="M98" s="33"/>
      <c r="N98" s="33"/>
      <c r="O98" s="33"/>
      <c r="P98" s="33"/>
      <c r="Q98" s="33"/>
      <c r="R98" s="33"/>
      <c r="S98" s="33"/>
      <c r="T98" s="33"/>
      <c r="U98" s="33"/>
      <c r="V98" s="34">
        <f t="shared" si="23"/>
        <v>0</v>
      </c>
      <c r="W98" s="767"/>
      <c r="X98" s="35">
        <f>V98*W98</f>
        <v>0</v>
      </c>
      <c r="Y98" s="734"/>
      <c r="Z98" s="733"/>
      <c r="AA98" s="733"/>
      <c r="AB98" s="733"/>
      <c r="AC98" s="733"/>
      <c r="AD98" s="733"/>
      <c r="AE98" s="733"/>
      <c r="AF98" s="733"/>
      <c r="AG98" s="733"/>
      <c r="AH98" s="733"/>
      <c r="AI98" s="733"/>
      <c r="AJ98" s="733"/>
    </row>
    <row r="99" spans="1:36" ht="23.25" customHeight="1">
      <c r="A99" s="778"/>
      <c r="B99" s="776"/>
      <c r="C99" s="750"/>
      <c r="D99" s="751"/>
      <c r="E99" s="751"/>
      <c r="F99" s="852"/>
      <c r="G99" s="766"/>
      <c r="H99" s="762"/>
      <c r="I99" s="36" t="s">
        <v>39</v>
      </c>
      <c r="J99" s="37"/>
      <c r="K99" s="39"/>
      <c r="L99" s="39"/>
      <c r="M99" s="39"/>
      <c r="N99" s="39"/>
      <c r="O99" s="39"/>
      <c r="P99" s="39"/>
      <c r="Q99" s="39"/>
      <c r="R99" s="39"/>
      <c r="S99" s="39"/>
      <c r="T99" s="39"/>
      <c r="U99" s="39"/>
      <c r="V99" s="40">
        <f t="shared" si="23"/>
        <v>0</v>
      </c>
      <c r="W99" s="768"/>
      <c r="X99" s="41">
        <f>+V99*W98</f>
        <v>0</v>
      </c>
      <c r="Y99" s="735"/>
      <c r="Z99" s="733"/>
      <c r="AA99" s="733"/>
      <c r="AB99" s="733"/>
      <c r="AC99" s="733"/>
      <c r="AD99" s="733"/>
      <c r="AE99" s="733"/>
      <c r="AF99" s="733"/>
      <c r="AG99" s="733"/>
      <c r="AH99" s="733"/>
      <c r="AI99" s="733"/>
      <c r="AJ99" s="733"/>
    </row>
    <row r="100" spans="1:36" ht="15.75" customHeight="1">
      <c r="A100" s="778"/>
      <c r="B100" s="780"/>
      <c r="C100" s="743"/>
      <c r="D100" s="744"/>
      <c r="E100" s="744"/>
      <c r="F100" s="726"/>
      <c r="G100" s="848"/>
      <c r="H100" s="761" t="s">
        <v>67</v>
      </c>
      <c r="I100" s="31" t="s">
        <v>9</v>
      </c>
      <c r="J100" s="32"/>
      <c r="K100" s="33"/>
      <c r="L100" s="33"/>
      <c r="M100" s="33"/>
      <c r="N100" s="33"/>
      <c r="O100" s="33"/>
      <c r="P100" s="33"/>
      <c r="Q100" s="33"/>
      <c r="R100" s="33"/>
      <c r="S100" s="33"/>
      <c r="T100" s="33"/>
      <c r="U100" s="33"/>
      <c r="V100" s="34">
        <f t="shared" si="23"/>
        <v>0</v>
      </c>
      <c r="W100" s="767"/>
      <c r="X100" s="35">
        <f>V100*W100</f>
        <v>0</v>
      </c>
      <c r="Y100" s="734"/>
      <c r="Z100" s="733"/>
      <c r="AA100" s="733"/>
      <c r="AB100" s="733"/>
      <c r="AC100" s="733"/>
      <c r="AD100" s="733"/>
      <c r="AE100" s="733"/>
      <c r="AF100" s="733"/>
      <c r="AG100" s="733"/>
      <c r="AH100" s="733"/>
      <c r="AI100" s="733"/>
      <c r="AJ100" s="733"/>
    </row>
    <row r="101" spans="1:36" ht="15.75" customHeight="1">
      <c r="A101" s="778"/>
      <c r="B101" s="776"/>
      <c r="C101" s="750"/>
      <c r="D101" s="751"/>
      <c r="E101" s="751"/>
      <c r="F101" s="752"/>
      <c r="G101" s="766"/>
      <c r="H101" s="762"/>
      <c r="I101" s="36" t="s">
        <v>39</v>
      </c>
      <c r="J101" s="37"/>
      <c r="K101" s="39"/>
      <c r="L101" s="39"/>
      <c r="M101" s="39"/>
      <c r="N101" s="39"/>
      <c r="O101" s="39"/>
      <c r="P101" s="39"/>
      <c r="Q101" s="39"/>
      <c r="R101" s="39"/>
      <c r="S101" s="39"/>
      <c r="T101" s="39"/>
      <c r="U101" s="39"/>
      <c r="V101" s="40">
        <f t="shared" si="23"/>
        <v>0</v>
      </c>
      <c r="W101" s="768"/>
      <c r="X101" s="41">
        <f>+V101*W100</f>
        <v>0</v>
      </c>
      <c r="Y101" s="735"/>
      <c r="Z101" s="733"/>
      <c r="AA101" s="733"/>
      <c r="AB101" s="733"/>
      <c r="AC101" s="733"/>
      <c r="AD101" s="733"/>
      <c r="AE101" s="733"/>
      <c r="AF101" s="733"/>
      <c r="AG101" s="733"/>
      <c r="AH101" s="733"/>
      <c r="AI101" s="733"/>
      <c r="AJ101" s="733"/>
    </row>
    <row r="102" spans="1:36" ht="15.75" customHeight="1">
      <c r="A102" s="778"/>
      <c r="B102" s="791" t="s">
        <v>70</v>
      </c>
      <c r="C102" s="744"/>
      <c r="D102" s="744"/>
      <c r="E102" s="744"/>
      <c r="F102" s="726"/>
      <c r="G102" s="99"/>
      <c r="H102" s="789" t="s">
        <v>67</v>
      </c>
      <c r="I102" s="44" t="s">
        <v>9</v>
      </c>
      <c r="J102" s="59">
        <f t="shared" ref="J102:U102" si="24">J92*$W$92+J94*$W$94+J96*$W$96+J98*$W$98+J100*$W$100</f>
        <v>0</v>
      </c>
      <c r="K102" s="59">
        <f t="shared" si="24"/>
        <v>3.5000000000000003E-2</v>
      </c>
      <c r="L102" s="59">
        <f t="shared" si="24"/>
        <v>0.19</v>
      </c>
      <c r="M102" s="59">
        <f t="shared" si="24"/>
        <v>0.17500000000000002</v>
      </c>
      <c r="N102" s="59">
        <f t="shared" si="24"/>
        <v>4.0000000000000008E-2</v>
      </c>
      <c r="O102" s="59">
        <f t="shared" si="24"/>
        <v>0.06</v>
      </c>
      <c r="P102" s="59">
        <f t="shared" si="24"/>
        <v>8.0000000000000016E-2</v>
      </c>
      <c r="Q102" s="59">
        <f t="shared" si="24"/>
        <v>0.11000000000000001</v>
      </c>
      <c r="R102" s="59">
        <f t="shared" si="24"/>
        <v>0.13</v>
      </c>
      <c r="S102" s="59">
        <f t="shared" si="24"/>
        <v>0.105</v>
      </c>
      <c r="T102" s="59">
        <f t="shared" si="24"/>
        <v>0.06</v>
      </c>
      <c r="U102" s="59">
        <f t="shared" si="24"/>
        <v>1.4999999999999999E-2</v>
      </c>
      <c r="V102" s="34">
        <f t="shared" si="23"/>
        <v>1</v>
      </c>
      <c r="W102" s="774">
        <f>SUM(W92:W101)</f>
        <v>1</v>
      </c>
      <c r="X102" s="35">
        <f>V102*W102</f>
        <v>1</v>
      </c>
      <c r="Y102" s="734"/>
      <c r="Z102" s="733"/>
      <c r="AA102" s="733"/>
      <c r="AB102" s="733"/>
      <c r="AC102" s="733"/>
      <c r="AD102" s="733"/>
      <c r="AE102" s="733"/>
      <c r="AF102" s="733"/>
      <c r="AG102" s="733"/>
      <c r="AH102" s="733"/>
      <c r="AI102" s="733"/>
      <c r="AJ102" s="733"/>
    </row>
    <row r="103" spans="1:36" ht="15.75" customHeight="1">
      <c r="A103" s="832"/>
      <c r="B103" s="792"/>
      <c r="C103" s="764"/>
      <c r="D103" s="764"/>
      <c r="E103" s="764"/>
      <c r="F103" s="793"/>
      <c r="G103" s="100"/>
      <c r="H103" s="790"/>
      <c r="I103" s="45" t="s">
        <v>39</v>
      </c>
      <c r="J103" s="60">
        <f t="shared" ref="J103:U103" si="25">J93*$W$92+J95*$W$94+J97*$W$96+J99*$W$98+J101*$W$100</f>
        <v>0</v>
      </c>
      <c r="K103" s="60">
        <f t="shared" si="25"/>
        <v>0</v>
      </c>
      <c r="L103" s="60">
        <f t="shared" si="25"/>
        <v>0</v>
      </c>
      <c r="M103" s="60">
        <f t="shared" si="25"/>
        <v>0</v>
      </c>
      <c r="N103" s="60">
        <f t="shared" si="25"/>
        <v>0</v>
      </c>
      <c r="O103" s="60">
        <f t="shared" si="25"/>
        <v>0</v>
      </c>
      <c r="P103" s="60">
        <f t="shared" si="25"/>
        <v>0</v>
      </c>
      <c r="Q103" s="60">
        <f t="shared" si="25"/>
        <v>0</v>
      </c>
      <c r="R103" s="60">
        <f t="shared" si="25"/>
        <v>0</v>
      </c>
      <c r="S103" s="60">
        <f t="shared" si="25"/>
        <v>0</v>
      </c>
      <c r="T103" s="60">
        <f t="shared" si="25"/>
        <v>0</v>
      </c>
      <c r="U103" s="60">
        <f t="shared" si="25"/>
        <v>0</v>
      </c>
      <c r="V103" s="46">
        <f t="shared" si="23"/>
        <v>0</v>
      </c>
      <c r="W103" s="757"/>
      <c r="X103" s="47">
        <f>+V103*W102</f>
        <v>0</v>
      </c>
      <c r="Y103" s="735"/>
      <c r="Z103" s="733"/>
      <c r="AA103" s="733"/>
      <c r="AB103" s="733"/>
      <c r="AC103" s="733"/>
      <c r="AD103" s="733"/>
      <c r="AE103" s="733"/>
      <c r="AF103" s="733"/>
      <c r="AG103" s="733"/>
      <c r="AH103" s="733"/>
      <c r="AI103" s="733"/>
      <c r="AJ103" s="733"/>
    </row>
    <row r="104" spans="1:36" ht="15.75" customHeight="1">
      <c r="A104" s="68" t="s">
        <v>17</v>
      </c>
      <c r="B104" s="14" t="s">
        <v>42</v>
      </c>
      <c r="C104" s="14" t="s">
        <v>43</v>
      </c>
      <c r="D104" s="14" t="s">
        <v>19</v>
      </c>
      <c r="E104" s="14" t="s">
        <v>44</v>
      </c>
      <c r="F104" s="15" t="s">
        <v>45</v>
      </c>
      <c r="G104" s="16" t="s">
        <v>46</v>
      </c>
      <c r="H104" s="754" t="s">
        <v>47</v>
      </c>
      <c r="I104" s="755"/>
      <c r="J104" s="14" t="s">
        <v>48</v>
      </c>
      <c r="K104" s="14" t="s">
        <v>28</v>
      </c>
      <c r="L104" s="14" t="s">
        <v>31</v>
      </c>
      <c r="M104" s="14" t="s">
        <v>30</v>
      </c>
      <c r="N104" s="14" t="s">
        <v>49</v>
      </c>
      <c r="O104" s="14" t="s">
        <v>50</v>
      </c>
      <c r="P104" s="14" t="s">
        <v>34</v>
      </c>
      <c r="Q104" s="17" t="s">
        <v>36</v>
      </c>
      <c r="R104" s="14" t="s">
        <v>51</v>
      </c>
      <c r="S104" s="14" t="s">
        <v>52</v>
      </c>
      <c r="T104" s="14" t="s">
        <v>32</v>
      </c>
      <c r="U104" s="14" t="s">
        <v>29</v>
      </c>
      <c r="V104" s="14" t="s">
        <v>53</v>
      </c>
      <c r="W104" s="14" t="s">
        <v>54</v>
      </c>
      <c r="X104" s="49" t="s">
        <v>71</v>
      </c>
      <c r="Y104" s="697" t="s">
        <v>836</v>
      </c>
      <c r="Z104" s="697" t="s">
        <v>837</v>
      </c>
      <c r="AA104" s="697" t="s">
        <v>838</v>
      </c>
      <c r="AB104" s="697" t="s">
        <v>839</v>
      </c>
      <c r="AC104" s="697" t="s">
        <v>840</v>
      </c>
      <c r="AD104" s="697" t="s">
        <v>841</v>
      </c>
      <c r="AE104" s="697" t="s">
        <v>842</v>
      </c>
      <c r="AF104" s="697" t="s">
        <v>843</v>
      </c>
      <c r="AG104" s="697" t="s">
        <v>844</v>
      </c>
      <c r="AH104" s="697" t="s">
        <v>845</v>
      </c>
      <c r="AI104" s="697" t="s">
        <v>846</v>
      </c>
      <c r="AJ104" s="697" t="s">
        <v>847</v>
      </c>
    </row>
    <row r="105" spans="1:36" ht="41.25" customHeight="1">
      <c r="A105" s="777" t="s">
        <v>142</v>
      </c>
      <c r="B105" s="787" t="s">
        <v>81</v>
      </c>
      <c r="C105" s="756" t="s">
        <v>143</v>
      </c>
      <c r="D105" s="763">
        <v>100</v>
      </c>
      <c r="E105" s="756" t="s">
        <v>144</v>
      </c>
      <c r="F105" s="759" t="s">
        <v>60</v>
      </c>
      <c r="G105" s="758" t="s">
        <v>85</v>
      </c>
      <c r="H105" s="785" t="s">
        <v>9</v>
      </c>
      <c r="I105" s="786"/>
      <c r="J105" s="21"/>
      <c r="K105" s="94">
        <v>5</v>
      </c>
      <c r="L105" s="94">
        <v>10</v>
      </c>
      <c r="M105" s="94">
        <v>10</v>
      </c>
      <c r="N105" s="94">
        <v>10</v>
      </c>
      <c r="O105" s="94">
        <v>10</v>
      </c>
      <c r="P105" s="94">
        <v>10</v>
      </c>
      <c r="Q105" s="94">
        <v>10</v>
      </c>
      <c r="R105" s="94">
        <v>10</v>
      </c>
      <c r="S105" s="94">
        <v>10</v>
      </c>
      <c r="T105" s="94">
        <v>10</v>
      </c>
      <c r="U105" s="94">
        <v>5</v>
      </c>
      <c r="V105" s="63">
        <f t="shared" ref="V105:V106" si="26">SUM(J105:U105)</f>
        <v>100</v>
      </c>
      <c r="W105" s="740">
        <v>0.1</v>
      </c>
      <c r="X105" s="25">
        <f>IF(OR(V105=0,W105=0),0,(V105/V105)*W105)</f>
        <v>0.1</v>
      </c>
      <c r="Y105" s="738"/>
      <c r="Z105" s="733"/>
      <c r="AA105" s="733"/>
      <c r="AB105" s="733"/>
      <c r="AC105" s="733"/>
      <c r="AD105" s="733"/>
      <c r="AE105" s="733"/>
      <c r="AF105" s="733"/>
      <c r="AG105" s="733"/>
      <c r="AH105" s="733"/>
      <c r="AI105" s="733"/>
      <c r="AJ105" s="733"/>
    </row>
    <row r="106" spans="1:36" ht="39" customHeight="1">
      <c r="A106" s="778"/>
      <c r="B106" s="788"/>
      <c r="C106" s="757"/>
      <c r="D106" s="764"/>
      <c r="E106" s="757"/>
      <c r="F106" s="760"/>
      <c r="G106" s="741"/>
      <c r="H106" s="783" t="s">
        <v>62</v>
      </c>
      <c r="I106" s="784"/>
      <c r="J106" s="26"/>
      <c r="K106" s="26"/>
      <c r="L106" s="26"/>
      <c r="M106" s="26"/>
      <c r="N106" s="26"/>
      <c r="O106" s="26"/>
      <c r="P106" s="26"/>
      <c r="Q106" s="26"/>
      <c r="R106" s="26"/>
      <c r="S106" s="26"/>
      <c r="T106" s="26"/>
      <c r="U106" s="27"/>
      <c r="V106" s="28">
        <f t="shared" si="26"/>
        <v>0</v>
      </c>
      <c r="W106" s="741"/>
      <c r="X106" s="29">
        <f>IF(OR(V106=0,W105=0),0,(V106/V105*W105))</f>
        <v>0</v>
      </c>
      <c r="Y106" s="733"/>
      <c r="Z106" s="733"/>
      <c r="AA106" s="733"/>
      <c r="AB106" s="733"/>
      <c r="AC106" s="733"/>
      <c r="AD106" s="733"/>
      <c r="AE106" s="733"/>
      <c r="AF106" s="733"/>
      <c r="AG106" s="733"/>
      <c r="AH106" s="733"/>
      <c r="AI106" s="733"/>
      <c r="AJ106" s="733"/>
    </row>
    <row r="107" spans="1:36" ht="15.75" customHeight="1">
      <c r="A107" s="778"/>
      <c r="B107" s="58" t="s">
        <v>63</v>
      </c>
      <c r="C107" s="771" t="s">
        <v>24</v>
      </c>
      <c r="D107" s="772"/>
      <c r="E107" s="772"/>
      <c r="F107" s="772"/>
      <c r="G107" s="772"/>
      <c r="H107" s="772"/>
      <c r="I107" s="772"/>
      <c r="J107" s="772"/>
      <c r="K107" s="772"/>
      <c r="L107" s="772"/>
      <c r="M107" s="772"/>
      <c r="N107" s="772"/>
      <c r="O107" s="772"/>
      <c r="P107" s="772"/>
      <c r="Q107" s="772"/>
      <c r="R107" s="772"/>
      <c r="S107" s="772"/>
      <c r="T107" s="772"/>
      <c r="U107" s="772"/>
      <c r="V107" s="772"/>
      <c r="W107" s="772"/>
      <c r="X107" s="773"/>
      <c r="Y107" s="862" t="s">
        <v>849</v>
      </c>
      <c r="Z107" s="863"/>
      <c r="AA107" s="863"/>
      <c r="AB107" s="863"/>
      <c r="AC107" s="863"/>
      <c r="AD107" s="863"/>
      <c r="AE107" s="863"/>
      <c r="AF107" s="863"/>
      <c r="AG107" s="863"/>
      <c r="AH107" s="863"/>
      <c r="AI107" s="863"/>
      <c r="AJ107" s="864"/>
    </row>
    <row r="108" spans="1:36" ht="15.75" customHeight="1">
      <c r="A108" s="778"/>
      <c r="B108" s="765" t="s">
        <v>64</v>
      </c>
      <c r="C108" s="854" t="s">
        <v>145</v>
      </c>
      <c r="D108" s="744"/>
      <c r="E108" s="744"/>
      <c r="F108" s="726"/>
      <c r="G108" s="855" t="s">
        <v>85</v>
      </c>
      <c r="H108" s="761" t="s">
        <v>67</v>
      </c>
      <c r="I108" s="31" t="s">
        <v>9</v>
      </c>
      <c r="J108" s="32"/>
      <c r="K108" s="55">
        <v>0.05</v>
      </c>
      <c r="L108" s="33">
        <v>0.1</v>
      </c>
      <c r="M108" s="33">
        <v>0.1</v>
      </c>
      <c r="N108" s="33">
        <v>0.1</v>
      </c>
      <c r="O108" s="33">
        <v>0.1</v>
      </c>
      <c r="P108" s="33">
        <v>0.1</v>
      </c>
      <c r="Q108" s="33">
        <v>0.1</v>
      </c>
      <c r="R108" s="33">
        <v>0.1</v>
      </c>
      <c r="S108" s="33">
        <v>0.1</v>
      </c>
      <c r="T108" s="55">
        <v>0.1</v>
      </c>
      <c r="U108" s="33">
        <v>0.05</v>
      </c>
      <c r="V108" s="34">
        <f t="shared" ref="V108:V119" si="27">SUM(J108:U108)</f>
        <v>0.99999999999999989</v>
      </c>
      <c r="W108" s="767">
        <v>0.5</v>
      </c>
      <c r="X108" s="35">
        <f>V108*W108</f>
        <v>0.49999999999999994</v>
      </c>
      <c r="Y108" s="734"/>
      <c r="Z108" s="733"/>
      <c r="AA108" s="733"/>
      <c r="AB108" s="733"/>
      <c r="AC108" s="733"/>
      <c r="AD108" s="733"/>
      <c r="AE108" s="733"/>
      <c r="AF108" s="733"/>
      <c r="AG108" s="733"/>
      <c r="AH108" s="733"/>
      <c r="AI108" s="733"/>
      <c r="AJ108" s="733"/>
    </row>
    <row r="109" spans="1:36" ht="15.75" customHeight="1">
      <c r="A109" s="778"/>
      <c r="B109" s="766"/>
      <c r="C109" s="751"/>
      <c r="D109" s="751"/>
      <c r="E109" s="751"/>
      <c r="F109" s="752"/>
      <c r="G109" s="766"/>
      <c r="H109" s="762"/>
      <c r="I109" s="36" t="s">
        <v>39</v>
      </c>
      <c r="J109" s="37"/>
      <c r="K109" s="39"/>
      <c r="L109" s="39"/>
      <c r="M109" s="39"/>
      <c r="N109" s="39"/>
      <c r="O109" s="39"/>
      <c r="P109" s="39"/>
      <c r="Q109" s="39"/>
      <c r="R109" s="39"/>
      <c r="S109" s="39"/>
      <c r="T109" s="39"/>
      <c r="U109" s="39"/>
      <c r="V109" s="40">
        <f t="shared" si="27"/>
        <v>0</v>
      </c>
      <c r="W109" s="768"/>
      <c r="X109" s="41">
        <f>+V109*W108</f>
        <v>0</v>
      </c>
      <c r="Y109" s="735"/>
      <c r="Z109" s="733"/>
      <c r="AA109" s="733"/>
      <c r="AB109" s="733"/>
      <c r="AC109" s="733"/>
      <c r="AD109" s="733"/>
      <c r="AE109" s="733"/>
      <c r="AF109" s="733"/>
      <c r="AG109" s="733"/>
      <c r="AH109" s="733"/>
      <c r="AI109" s="733"/>
      <c r="AJ109" s="733"/>
    </row>
    <row r="110" spans="1:36" ht="15.75" customHeight="1">
      <c r="A110" s="778"/>
      <c r="B110" s="765" t="s">
        <v>64</v>
      </c>
      <c r="C110" s="858" t="s">
        <v>146</v>
      </c>
      <c r="D110" s="817"/>
      <c r="E110" s="817"/>
      <c r="F110" s="817"/>
      <c r="G110" s="855" t="s">
        <v>85</v>
      </c>
      <c r="H110" s="761" t="s">
        <v>67</v>
      </c>
      <c r="I110" s="31" t="s">
        <v>9</v>
      </c>
      <c r="J110" s="32"/>
      <c r="K110" s="55">
        <v>0.05</v>
      </c>
      <c r="L110" s="33">
        <v>0.1</v>
      </c>
      <c r="M110" s="33">
        <v>0.1</v>
      </c>
      <c r="N110" s="33">
        <v>0.1</v>
      </c>
      <c r="O110" s="33">
        <v>0.1</v>
      </c>
      <c r="P110" s="33">
        <v>0.1</v>
      </c>
      <c r="Q110" s="33">
        <v>0.1</v>
      </c>
      <c r="R110" s="33">
        <v>0.1</v>
      </c>
      <c r="S110" s="33">
        <v>0.1</v>
      </c>
      <c r="T110" s="55">
        <v>0.1</v>
      </c>
      <c r="U110" s="33">
        <v>0.05</v>
      </c>
      <c r="V110" s="34">
        <f t="shared" si="27"/>
        <v>0.99999999999999989</v>
      </c>
      <c r="W110" s="767">
        <v>0.5</v>
      </c>
      <c r="X110" s="35">
        <f>V110*W110</f>
        <v>0.49999999999999994</v>
      </c>
      <c r="Y110" s="734"/>
      <c r="Z110" s="733"/>
      <c r="AA110" s="733"/>
      <c r="AB110" s="733"/>
      <c r="AC110" s="733"/>
      <c r="AD110" s="733"/>
      <c r="AE110" s="733"/>
      <c r="AF110" s="733"/>
      <c r="AG110" s="733"/>
      <c r="AH110" s="733"/>
      <c r="AI110" s="733"/>
      <c r="AJ110" s="733"/>
    </row>
    <row r="111" spans="1:36" ht="15.75" customHeight="1">
      <c r="A111" s="778"/>
      <c r="B111" s="766"/>
      <c r="C111" s="750"/>
      <c r="D111" s="751"/>
      <c r="E111" s="751"/>
      <c r="F111" s="751"/>
      <c r="G111" s="766"/>
      <c r="H111" s="762"/>
      <c r="I111" s="36" t="s">
        <v>39</v>
      </c>
      <c r="J111" s="37"/>
      <c r="K111" s="39"/>
      <c r="L111" s="39"/>
      <c r="M111" s="39"/>
      <c r="N111" s="39"/>
      <c r="O111" s="39"/>
      <c r="P111" s="39"/>
      <c r="Q111" s="39"/>
      <c r="R111" s="39"/>
      <c r="S111" s="39"/>
      <c r="T111" s="39"/>
      <c r="U111" s="39"/>
      <c r="V111" s="40">
        <f t="shared" si="27"/>
        <v>0</v>
      </c>
      <c r="W111" s="768"/>
      <c r="X111" s="41">
        <f>+V111*W110</f>
        <v>0</v>
      </c>
      <c r="Y111" s="735"/>
      <c r="Z111" s="733"/>
      <c r="AA111" s="733"/>
      <c r="AB111" s="733"/>
      <c r="AC111" s="733"/>
      <c r="AD111" s="733"/>
      <c r="AE111" s="733"/>
      <c r="AF111" s="733"/>
      <c r="AG111" s="733"/>
      <c r="AH111" s="733"/>
      <c r="AI111" s="733"/>
      <c r="AJ111" s="733"/>
    </row>
    <row r="112" spans="1:36" ht="15.75" customHeight="1">
      <c r="A112" s="778"/>
      <c r="B112" s="780"/>
      <c r="C112" s="743"/>
      <c r="D112" s="744"/>
      <c r="E112" s="744"/>
      <c r="F112" s="745"/>
      <c r="G112" s="765"/>
      <c r="H112" s="761" t="s">
        <v>67</v>
      </c>
      <c r="I112" s="31" t="s">
        <v>9</v>
      </c>
      <c r="J112" s="32"/>
      <c r="K112" s="33"/>
      <c r="L112" s="33"/>
      <c r="M112" s="33"/>
      <c r="N112" s="33"/>
      <c r="O112" s="33"/>
      <c r="P112" s="33"/>
      <c r="Q112" s="33"/>
      <c r="R112" s="33"/>
      <c r="S112" s="33"/>
      <c r="T112" s="33"/>
      <c r="U112" s="33"/>
      <c r="V112" s="34">
        <f t="shared" si="27"/>
        <v>0</v>
      </c>
      <c r="W112" s="767"/>
      <c r="X112" s="35">
        <f>V112*W112</f>
        <v>0</v>
      </c>
      <c r="Y112" s="734"/>
      <c r="Z112" s="733"/>
      <c r="AA112" s="733"/>
      <c r="AB112" s="733"/>
      <c r="AC112" s="733"/>
      <c r="AD112" s="733"/>
      <c r="AE112" s="733"/>
      <c r="AF112" s="733"/>
      <c r="AG112" s="733"/>
      <c r="AH112" s="733"/>
      <c r="AI112" s="733"/>
      <c r="AJ112" s="733"/>
    </row>
    <row r="113" spans="1:36" ht="15.75" customHeight="1">
      <c r="A113" s="778"/>
      <c r="B113" s="776"/>
      <c r="C113" s="746"/>
      <c r="D113" s="747"/>
      <c r="E113" s="747"/>
      <c r="F113" s="748"/>
      <c r="G113" s="766"/>
      <c r="H113" s="762"/>
      <c r="I113" s="36" t="s">
        <v>39</v>
      </c>
      <c r="J113" s="37"/>
      <c r="K113" s="39"/>
      <c r="L113" s="39"/>
      <c r="M113" s="39"/>
      <c r="N113" s="39"/>
      <c r="O113" s="39"/>
      <c r="P113" s="39"/>
      <c r="Q113" s="39"/>
      <c r="R113" s="39"/>
      <c r="S113" s="39"/>
      <c r="T113" s="39"/>
      <c r="U113" s="39"/>
      <c r="V113" s="40">
        <f t="shared" si="27"/>
        <v>0</v>
      </c>
      <c r="W113" s="768"/>
      <c r="X113" s="41">
        <f>+V113*W112</f>
        <v>0</v>
      </c>
      <c r="Y113" s="735"/>
      <c r="Z113" s="733"/>
      <c r="AA113" s="733"/>
      <c r="AB113" s="733"/>
      <c r="AC113" s="733"/>
      <c r="AD113" s="733"/>
      <c r="AE113" s="733"/>
      <c r="AF113" s="733"/>
      <c r="AG113" s="733"/>
      <c r="AH113" s="733"/>
      <c r="AI113" s="733"/>
      <c r="AJ113" s="733"/>
    </row>
    <row r="114" spans="1:36" ht="15.75" customHeight="1">
      <c r="A114" s="778"/>
      <c r="B114" s="780"/>
      <c r="C114" s="749"/>
      <c r="D114" s="744"/>
      <c r="E114" s="744"/>
      <c r="F114" s="745"/>
      <c r="G114" s="849"/>
      <c r="H114" s="761" t="s">
        <v>67</v>
      </c>
      <c r="I114" s="31" t="s">
        <v>9</v>
      </c>
      <c r="J114" s="32"/>
      <c r="K114" s="33"/>
      <c r="L114" s="33"/>
      <c r="M114" s="33"/>
      <c r="N114" s="33"/>
      <c r="O114" s="33"/>
      <c r="P114" s="33"/>
      <c r="Q114" s="33"/>
      <c r="R114" s="33"/>
      <c r="S114" s="33"/>
      <c r="T114" s="33"/>
      <c r="U114" s="33"/>
      <c r="V114" s="34">
        <f t="shared" si="27"/>
        <v>0</v>
      </c>
      <c r="W114" s="767"/>
      <c r="X114" s="35">
        <f>V114*W114</f>
        <v>0</v>
      </c>
      <c r="Y114" s="734"/>
      <c r="Z114" s="733"/>
      <c r="AA114" s="733"/>
      <c r="AB114" s="733"/>
      <c r="AC114" s="733"/>
      <c r="AD114" s="733"/>
      <c r="AE114" s="733"/>
      <c r="AF114" s="733"/>
      <c r="AG114" s="733"/>
      <c r="AH114" s="733"/>
      <c r="AI114" s="733"/>
      <c r="AJ114" s="733"/>
    </row>
    <row r="115" spans="1:36" ht="15.75" customHeight="1">
      <c r="A115" s="778"/>
      <c r="B115" s="776"/>
      <c r="C115" s="750"/>
      <c r="D115" s="751"/>
      <c r="E115" s="751"/>
      <c r="F115" s="852"/>
      <c r="G115" s="766"/>
      <c r="H115" s="762"/>
      <c r="I115" s="36" t="s">
        <v>39</v>
      </c>
      <c r="J115" s="37"/>
      <c r="K115" s="39"/>
      <c r="L115" s="39"/>
      <c r="M115" s="39"/>
      <c r="N115" s="39"/>
      <c r="O115" s="39"/>
      <c r="P115" s="39"/>
      <c r="Q115" s="39"/>
      <c r="R115" s="39"/>
      <c r="S115" s="39"/>
      <c r="T115" s="39"/>
      <c r="U115" s="39"/>
      <c r="V115" s="40">
        <f t="shared" si="27"/>
        <v>0</v>
      </c>
      <c r="W115" s="768"/>
      <c r="X115" s="41">
        <f>+V115*W114</f>
        <v>0</v>
      </c>
      <c r="Y115" s="735"/>
      <c r="Z115" s="733"/>
      <c r="AA115" s="733"/>
      <c r="AB115" s="733"/>
      <c r="AC115" s="733"/>
      <c r="AD115" s="733"/>
      <c r="AE115" s="733"/>
      <c r="AF115" s="733"/>
      <c r="AG115" s="733"/>
      <c r="AH115" s="733"/>
      <c r="AI115" s="733"/>
      <c r="AJ115" s="733"/>
    </row>
    <row r="116" spans="1:36" ht="15.75" customHeight="1">
      <c r="A116" s="778"/>
      <c r="B116" s="780"/>
      <c r="C116" s="743"/>
      <c r="D116" s="744"/>
      <c r="E116" s="744"/>
      <c r="F116" s="726"/>
      <c r="G116" s="848"/>
      <c r="H116" s="761" t="s">
        <v>67</v>
      </c>
      <c r="I116" s="31" t="s">
        <v>9</v>
      </c>
      <c r="J116" s="32"/>
      <c r="K116" s="33"/>
      <c r="L116" s="33"/>
      <c r="M116" s="33"/>
      <c r="N116" s="33"/>
      <c r="O116" s="33"/>
      <c r="P116" s="33"/>
      <c r="Q116" s="33"/>
      <c r="R116" s="33"/>
      <c r="S116" s="33"/>
      <c r="T116" s="33"/>
      <c r="U116" s="33"/>
      <c r="V116" s="34">
        <f t="shared" si="27"/>
        <v>0</v>
      </c>
      <c r="W116" s="767"/>
      <c r="X116" s="35">
        <f>V116*W116</f>
        <v>0</v>
      </c>
      <c r="Y116" s="734"/>
      <c r="Z116" s="733"/>
      <c r="AA116" s="733"/>
      <c r="AB116" s="733"/>
      <c r="AC116" s="733"/>
      <c r="AD116" s="733"/>
      <c r="AE116" s="733"/>
      <c r="AF116" s="733"/>
      <c r="AG116" s="733"/>
      <c r="AH116" s="733"/>
      <c r="AI116" s="733"/>
      <c r="AJ116" s="733"/>
    </row>
    <row r="117" spans="1:36" ht="15.75" customHeight="1">
      <c r="A117" s="778"/>
      <c r="B117" s="776"/>
      <c r="C117" s="750"/>
      <c r="D117" s="751"/>
      <c r="E117" s="751"/>
      <c r="F117" s="752"/>
      <c r="G117" s="766"/>
      <c r="H117" s="762"/>
      <c r="I117" s="36" t="s">
        <v>39</v>
      </c>
      <c r="J117" s="37"/>
      <c r="K117" s="39"/>
      <c r="L117" s="39"/>
      <c r="M117" s="39"/>
      <c r="N117" s="39"/>
      <c r="O117" s="39"/>
      <c r="P117" s="39"/>
      <c r="Q117" s="39"/>
      <c r="R117" s="39"/>
      <c r="S117" s="39"/>
      <c r="T117" s="39"/>
      <c r="U117" s="39"/>
      <c r="V117" s="40">
        <f t="shared" si="27"/>
        <v>0</v>
      </c>
      <c r="W117" s="768"/>
      <c r="X117" s="41">
        <f>+V117*W116</f>
        <v>0</v>
      </c>
      <c r="Y117" s="735"/>
      <c r="Z117" s="733"/>
      <c r="AA117" s="733"/>
      <c r="AB117" s="733"/>
      <c r="AC117" s="733"/>
      <c r="AD117" s="733"/>
      <c r="AE117" s="733"/>
      <c r="AF117" s="733"/>
      <c r="AG117" s="733"/>
      <c r="AH117" s="733"/>
      <c r="AI117" s="733"/>
      <c r="AJ117" s="733"/>
    </row>
    <row r="118" spans="1:36" ht="15.75" customHeight="1">
      <c r="A118" s="778"/>
      <c r="B118" s="791" t="s">
        <v>70</v>
      </c>
      <c r="C118" s="744"/>
      <c r="D118" s="744"/>
      <c r="E118" s="744"/>
      <c r="F118" s="726"/>
      <c r="G118" s="99"/>
      <c r="H118" s="789" t="s">
        <v>67</v>
      </c>
      <c r="I118" s="44" t="s">
        <v>9</v>
      </c>
      <c r="J118" s="59">
        <f t="shared" ref="J118:U118" si="28">+J108*$W$108+J110*$W$110+J112*$W$112+J114*$W$114+J116*$W$116</f>
        <v>0</v>
      </c>
      <c r="K118" s="59">
        <f t="shared" si="28"/>
        <v>0.05</v>
      </c>
      <c r="L118" s="59">
        <f t="shared" si="28"/>
        <v>0.1</v>
      </c>
      <c r="M118" s="59">
        <f t="shared" si="28"/>
        <v>0.1</v>
      </c>
      <c r="N118" s="59">
        <f t="shared" si="28"/>
        <v>0.1</v>
      </c>
      <c r="O118" s="59">
        <f t="shared" si="28"/>
        <v>0.1</v>
      </c>
      <c r="P118" s="59">
        <f t="shared" si="28"/>
        <v>0.1</v>
      </c>
      <c r="Q118" s="59">
        <f t="shared" si="28"/>
        <v>0.1</v>
      </c>
      <c r="R118" s="59">
        <f t="shared" si="28"/>
        <v>0.1</v>
      </c>
      <c r="S118" s="59">
        <f t="shared" si="28"/>
        <v>0.1</v>
      </c>
      <c r="T118" s="59">
        <f t="shared" si="28"/>
        <v>0.1</v>
      </c>
      <c r="U118" s="59">
        <f t="shared" si="28"/>
        <v>0.05</v>
      </c>
      <c r="V118" s="34">
        <f t="shared" si="27"/>
        <v>0.99999999999999989</v>
      </c>
      <c r="W118" s="774">
        <f>SUM(W108:W117)</f>
        <v>1</v>
      </c>
      <c r="X118" s="35">
        <f>V118*W118</f>
        <v>0.99999999999999989</v>
      </c>
      <c r="Y118" s="734"/>
      <c r="Z118" s="733"/>
      <c r="AA118" s="733"/>
      <c r="AB118" s="733"/>
      <c r="AC118" s="733"/>
      <c r="AD118" s="733"/>
      <c r="AE118" s="733"/>
      <c r="AF118" s="733"/>
      <c r="AG118" s="733"/>
      <c r="AH118" s="733"/>
      <c r="AI118" s="733"/>
      <c r="AJ118" s="733"/>
    </row>
    <row r="119" spans="1:36" ht="15.75" customHeight="1">
      <c r="A119" s="832"/>
      <c r="B119" s="792"/>
      <c r="C119" s="764"/>
      <c r="D119" s="764"/>
      <c r="E119" s="764"/>
      <c r="F119" s="793"/>
      <c r="G119" s="100"/>
      <c r="H119" s="790"/>
      <c r="I119" s="45" t="s">
        <v>39</v>
      </c>
      <c r="J119" s="46">
        <f t="shared" ref="J119:U119" si="29">J109*$W$108+J111*$W$110+J113*$W$112+J115*$W$114+J117*$W$116</f>
        <v>0</v>
      </c>
      <c r="K119" s="46">
        <f t="shared" si="29"/>
        <v>0</v>
      </c>
      <c r="L119" s="46">
        <f t="shared" si="29"/>
        <v>0</v>
      </c>
      <c r="M119" s="46">
        <f t="shared" si="29"/>
        <v>0</v>
      </c>
      <c r="N119" s="46">
        <f t="shared" si="29"/>
        <v>0</v>
      </c>
      <c r="O119" s="46">
        <f t="shared" si="29"/>
        <v>0</v>
      </c>
      <c r="P119" s="46">
        <f t="shared" si="29"/>
        <v>0</v>
      </c>
      <c r="Q119" s="46">
        <f t="shared" si="29"/>
        <v>0</v>
      </c>
      <c r="R119" s="46">
        <f t="shared" si="29"/>
        <v>0</v>
      </c>
      <c r="S119" s="46">
        <f t="shared" si="29"/>
        <v>0</v>
      </c>
      <c r="T119" s="46">
        <f t="shared" si="29"/>
        <v>0</v>
      </c>
      <c r="U119" s="46">
        <f t="shared" si="29"/>
        <v>0</v>
      </c>
      <c r="V119" s="46">
        <f t="shared" si="27"/>
        <v>0</v>
      </c>
      <c r="W119" s="757"/>
      <c r="X119" s="47">
        <f>+V119*W118</f>
        <v>0</v>
      </c>
      <c r="Y119" s="735"/>
      <c r="Z119" s="733"/>
      <c r="AA119" s="733"/>
      <c r="AB119" s="733"/>
      <c r="AC119" s="733"/>
      <c r="AD119" s="733"/>
      <c r="AE119" s="733"/>
      <c r="AF119" s="733"/>
      <c r="AG119" s="733"/>
      <c r="AH119" s="733"/>
      <c r="AI119" s="733"/>
      <c r="AJ119" s="733"/>
    </row>
    <row r="120" spans="1:36" ht="15.75" customHeight="1">
      <c r="A120" s="10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36" ht="15.75" customHeight="1">
      <c r="A121" s="10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36" ht="15.75" customHeight="1">
      <c r="A122" s="10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36" ht="15.75" customHeight="1">
      <c r="A123" s="10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36" ht="15.75" customHeight="1">
      <c r="A124" s="10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36" ht="15.75" customHeight="1">
      <c r="A125" s="10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36" ht="15.75" customHeight="1">
      <c r="A126" s="10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36" ht="15.75" customHeight="1">
      <c r="A127" s="10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36" ht="15.75" customHeight="1">
      <c r="A128" s="10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0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0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0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0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0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0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0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0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0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0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0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0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0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0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0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0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0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0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0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0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0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0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0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0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0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0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0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0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0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0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0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0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0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0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0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0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0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0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0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0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0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0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0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0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0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0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0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0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0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0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0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0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0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0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0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0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0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0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0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0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0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0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0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0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0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0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0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0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0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0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0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0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0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0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0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0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0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0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0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0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0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0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0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0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0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0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0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0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0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0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0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0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0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0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0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0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0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0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0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0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0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0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0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0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0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0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0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0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0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0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0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0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0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0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0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0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0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0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0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0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0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0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0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0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0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0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0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0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0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0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0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0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0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0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0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0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0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0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0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0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0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0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0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0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0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0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0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0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0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0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0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0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0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0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0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0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0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0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0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0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0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0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0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0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0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0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0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0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0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0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0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0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0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0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0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0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0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0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0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0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0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0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0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0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0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0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0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0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0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0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0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898">
    <mergeCell ref="AH118:AH119"/>
    <mergeCell ref="AI118:AI119"/>
    <mergeCell ref="AJ118:AJ119"/>
    <mergeCell ref="Y118:Y119"/>
    <mergeCell ref="Z118:Z119"/>
    <mergeCell ref="AA118:AA119"/>
    <mergeCell ref="AB118:AB119"/>
    <mergeCell ref="AC118:AC119"/>
    <mergeCell ref="AD118:AD119"/>
    <mergeCell ref="AE118:AE119"/>
    <mergeCell ref="AF118:AF119"/>
    <mergeCell ref="AG118:AG119"/>
    <mergeCell ref="AH114:AH115"/>
    <mergeCell ref="AI114:AI115"/>
    <mergeCell ref="AJ114:AJ115"/>
    <mergeCell ref="Y116:Y117"/>
    <mergeCell ref="Z116:Z117"/>
    <mergeCell ref="AA116:AA117"/>
    <mergeCell ref="AB116:AB117"/>
    <mergeCell ref="AC116:AC117"/>
    <mergeCell ref="AD116:AD117"/>
    <mergeCell ref="AE116:AE117"/>
    <mergeCell ref="AF116:AF117"/>
    <mergeCell ref="AG116:AG117"/>
    <mergeCell ref="AH116:AH117"/>
    <mergeCell ref="AI116:AI117"/>
    <mergeCell ref="AJ116:AJ117"/>
    <mergeCell ref="Y114:Y115"/>
    <mergeCell ref="Z114:Z115"/>
    <mergeCell ref="AA114:AA115"/>
    <mergeCell ref="AB114:AB115"/>
    <mergeCell ref="AC114:AC115"/>
    <mergeCell ref="AD114:AD115"/>
    <mergeCell ref="AE114:AE115"/>
    <mergeCell ref="AF114:AF115"/>
    <mergeCell ref="AG114:AG115"/>
    <mergeCell ref="AH110:AH111"/>
    <mergeCell ref="AI110:AI111"/>
    <mergeCell ref="AJ110:AJ111"/>
    <mergeCell ref="Y112:Y113"/>
    <mergeCell ref="Z112:Z113"/>
    <mergeCell ref="AA112:AA113"/>
    <mergeCell ref="AB112:AB113"/>
    <mergeCell ref="AC112:AC113"/>
    <mergeCell ref="AD112:AD113"/>
    <mergeCell ref="AE112:AE113"/>
    <mergeCell ref="AF112:AF113"/>
    <mergeCell ref="AG112:AG113"/>
    <mergeCell ref="AH112:AH113"/>
    <mergeCell ref="AI112:AI113"/>
    <mergeCell ref="AJ112:AJ113"/>
    <mergeCell ref="Y110:Y111"/>
    <mergeCell ref="Z110:Z111"/>
    <mergeCell ref="AA110:AA111"/>
    <mergeCell ref="AB110:AB111"/>
    <mergeCell ref="AC110:AC111"/>
    <mergeCell ref="AD110:AD111"/>
    <mergeCell ref="AE110:AE111"/>
    <mergeCell ref="AF110:AF111"/>
    <mergeCell ref="AG110:AG111"/>
    <mergeCell ref="Y107:AJ107"/>
    <mergeCell ref="Y108:Y109"/>
    <mergeCell ref="Z108:Z109"/>
    <mergeCell ref="AA108:AA109"/>
    <mergeCell ref="AB108:AB109"/>
    <mergeCell ref="AC108:AC109"/>
    <mergeCell ref="AD108:AD109"/>
    <mergeCell ref="AE108:AE109"/>
    <mergeCell ref="AF108:AF109"/>
    <mergeCell ref="AG108:AG109"/>
    <mergeCell ref="AH108:AH109"/>
    <mergeCell ref="AI108:AI109"/>
    <mergeCell ref="AJ108:AJ109"/>
    <mergeCell ref="AH102:AH103"/>
    <mergeCell ref="AI102:AI103"/>
    <mergeCell ref="AJ102:AJ103"/>
    <mergeCell ref="Y105:Y106"/>
    <mergeCell ref="Z105:Z106"/>
    <mergeCell ref="AA105:AA106"/>
    <mergeCell ref="AB105:AB106"/>
    <mergeCell ref="AC105:AC106"/>
    <mergeCell ref="AD105:AD106"/>
    <mergeCell ref="AE105:AE106"/>
    <mergeCell ref="AF105:AF106"/>
    <mergeCell ref="AG105:AG106"/>
    <mergeCell ref="AH105:AH106"/>
    <mergeCell ref="AI105:AI106"/>
    <mergeCell ref="AJ105:AJ106"/>
    <mergeCell ref="Y102:Y103"/>
    <mergeCell ref="Z102:Z103"/>
    <mergeCell ref="AA102:AA103"/>
    <mergeCell ref="AB102:AB103"/>
    <mergeCell ref="AC102:AC103"/>
    <mergeCell ref="AD102:AD103"/>
    <mergeCell ref="AE102:AE103"/>
    <mergeCell ref="AF102:AF103"/>
    <mergeCell ref="AG102:AG103"/>
    <mergeCell ref="AH98:AH99"/>
    <mergeCell ref="AI98:AI99"/>
    <mergeCell ref="AJ98:AJ99"/>
    <mergeCell ref="Y100:Y101"/>
    <mergeCell ref="Z100:Z101"/>
    <mergeCell ref="AA100:AA101"/>
    <mergeCell ref="AB100:AB101"/>
    <mergeCell ref="AC100:AC101"/>
    <mergeCell ref="AD100:AD101"/>
    <mergeCell ref="AE100:AE101"/>
    <mergeCell ref="AF100:AF101"/>
    <mergeCell ref="AG100:AG101"/>
    <mergeCell ref="AH100:AH101"/>
    <mergeCell ref="AI100:AI101"/>
    <mergeCell ref="AJ100:AJ101"/>
    <mergeCell ref="Y98:Y99"/>
    <mergeCell ref="Z98:Z99"/>
    <mergeCell ref="AA98:AA99"/>
    <mergeCell ref="AB98:AB99"/>
    <mergeCell ref="AC98:AC99"/>
    <mergeCell ref="AD98:AD99"/>
    <mergeCell ref="AE98:AE99"/>
    <mergeCell ref="AF98:AF99"/>
    <mergeCell ref="AG98:AG99"/>
    <mergeCell ref="AH94:AH95"/>
    <mergeCell ref="AI94:AI95"/>
    <mergeCell ref="AJ94:AJ95"/>
    <mergeCell ref="Y96:Y97"/>
    <mergeCell ref="Z96:Z97"/>
    <mergeCell ref="AA96:AA97"/>
    <mergeCell ref="AB96:AB97"/>
    <mergeCell ref="AC96:AC97"/>
    <mergeCell ref="AD96:AD97"/>
    <mergeCell ref="AE96:AE97"/>
    <mergeCell ref="AF96:AF97"/>
    <mergeCell ref="AG96:AG97"/>
    <mergeCell ref="AH96:AH97"/>
    <mergeCell ref="AI96:AI97"/>
    <mergeCell ref="AJ96:AJ97"/>
    <mergeCell ref="Y94:Y95"/>
    <mergeCell ref="Z94:Z95"/>
    <mergeCell ref="AA94:AA95"/>
    <mergeCell ref="AB94:AB95"/>
    <mergeCell ref="AC94:AC95"/>
    <mergeCell ref="AD94:AD95"/>
    <mergeCell ref="AE94:AE95"/>
    <mergeCell ref="AF94:AF95"/>
    <mergeCell ref="AG94:AG95"/>
    <mergeCell ref="Y91:AJ91"/>
    <mergeCell ref="Y92:Y93"/>
    <mergeCell ref="Z92:Z93"/>
    <mergeCell ref="AA92:AA93"/>
    <mergeCell ref="AB92:AB93"/>
    <mergeCell ref="AC92:AC93"/>
    <mergeCell ref="AD92:AD93"/>
    <mergeCell ref="AE92:AE93"/>
    <mergeCell ref="AF92:AF93"/>
    <mergeCell ref="AG92:AG93"/>
    <mergeCell ref="AH92:AH93"/>
    <mergeCell ref="AI92:AI93"/>
    <mergeCell ref="AJ92:AJ93"/>
    <mergeCell ref="AH86:AH87"/>
    <mergeCell ref="AI86:AI87"/>
    <mergeCell ref="AJ86:AJ87"/>
    <mergeCell ref="Y89:Y90"/>
    <mergeCell ref="Z89:Z90"/>
    <mergeCell ref="AA89:AA90"/>
    <mergeCell ref="AB89:AB90"/>
    <mergeCell ref="AC89:AC90"/>
    <mergeCell ref="AD89:AD90"/>
    <mergeCell ref="AE89:AE90"/>
    <mergeCell ref="AF89:AF90"/>
    <mergeCell ref="AG89:AG90"/>
    <mergeCell ref="AH89:AH90"/>
    <mergeCell ref="AI89:AI90"/>
    <mergeCell ref="AJ89:AJ90"/>
    <mergeCell ref="Y86:Y87"/>
    <mergeCell ref="Z86:Z87"/>
    <mergeCell ref="AA86:AA87"/>
    <mergeCell ref="AB86:AB87"/>
    <mergeCell ref="AC86:AC87"/>
    <mergeCell ref="AD86:AD87"/>
    <mergeCell ref="AE86:AE87"/>
    <mergeCell ref="AF86:AF87"/>
    <mergeCell ref="AG86:AG87"/>
    <mergeCell ref="AH82:AH83"/>
    <mergeCell ref="AI82:AI83"/>
    <mergeCell ref="AJ82:AJ83"/>
    <mergeCell ref="Y84:Y85"/>
    <mergeCell ref="Z84:Z85"/>
    <mergeCell ref="AA84:AA85"/>
    <mergeCell ref="AB84:AB85"/>
    <mergeCell ref="AC84:AC85"/>
    <mergeCell ref="AD84:AD85"/>
    <mergeCell ref="AE84:AE85"/>
    <mergeCell ref="AF84:AF85"/>
    <mergeCell ref="AG84:AG85"/>
    <mergeCell ref="AH84:AH85"/>
    <mergeCell ref="AI84:AI85"/>
    <mergeCell ref="AJ84:AJ85"/>
    <mergeCell ref="Y82:Y83"/>
    <mergeCell ref="Z82:Z83"/>
    <mergeCell ref="AA82:AA83"/>
    <mergeCell ref="AB82:AB83"/>
    <mergeCell ref="AC82:AC83"/>
    <mergeCell ref="AD82:AD83"/>
    <mergeCell ref="AE82:AE83"/>
    <mergeCell ref="AF82:AF83"/>
    <mergeCell ref="AG82:AG83"/>
    <mergeCell ref="AH78:AH79"/>
    <mergeCell ref="AI78:AI79"/>
    <mergeCell ref="AJ78:AJ79"/>
    <mergeCell ref="Y80:Y81"/>
    <mergeCell ref="Z80:Z81"/>
    <mergeCell ref="AA80:AA81"/>
    <mergeCell ref="AB80:AB81"/>
    <mergeCell ref="AC80:AC81"/>
    <mergeCell ref="AD80:AD81"/>
    <mergeCell ref="AE80:AE81"/>
    <mergeCell ref="AF80:AF81"/>
    <mergeCell ref="AG80:AG81"/>
    <mergeCell ref="AH80:AH81"/>
    <mergeCell ref="AI80:AI81"/>
    <mergeCell ref="AJ80:AJ81"/>
    <mergeCell ref="Y78:Y79"/>
    <mergeCell ref="Z78:Z79"/>
    <mergeCell ref="AA78:AA79"/>
    <mergeCell ref="AB78:AB79"/>
    <mergeCell ref="AC78:AC79"/>
    <mergeCell ref="AD78:AD79"/>
    <mergeCell ref="AE78:AE79"/>
    <mergeCell ref="AF78:AF79"/>
    <mergeCell ref="AG78:AG79"/>
    <mergeCell ref="Y75:AJ75"/>
    <mergeCell ref="Y76:Y77"/>
    <mergeCell ref="Z76:Z77"/>
    <mergeCell ref="AA76:AA77"/>
    <mergeCell ref="AB76:AB77"/>
    <mergeCell ref="AC76:AC77"/>
    <mergeCell ref="AD76:AD77"/>
    <mergeCell ref="AE76:AE77"/>
    <mergeCell ref="AF76:AF77"/>
    <mergeCell ref="AG76:AG77"/>
    <mergeCell ref="AH76:AH77"/>
    <mergeCell ref="AI76:AI77"/>
    <mergeCell ref="AJ76:AJ77"/>
    <mergeCell ref="AH70:AH71"/>
    <mergeCell ref="AI70:AI71"/>
    <mergeCell ref="AJ70:AJ71"/>
    <mergeCell ref="Y73:Y74"/>
    <mergeCell ref="Z73:Z74"/>
    <mergeCell ref="AA73:AA74"/>
    <mergeCell ref="AB73:AB74"/>
    <mergeCell ref="AC73:AC74"/>
    <mergeCell ref="AD73:AD74"/>
    <mergeCell ref="AE73:AE74"/>
    <mergeCell ref="AF73:AF74"/>
    <mergeCell ref="AG73:AG74"/>
    <mergeCell ref="AH73:AH74"/>
    <mergeCell ref="AI73:AI74"/>
    <mergeCell ref="AJ73:AJ74"/>
    <mergeCell ref="Y70:Y71"/>
    <mergeCell ref="Z70:Z71"/>
    <mergeCell ref="AA70:AA71"/>
    <mergeCell ref="AB70:AB71"/>
    <mergeCell ref="AC70:AC71"/>
    <mergeCell ref="AD70:AD71"/>
    <mergeCell ref="AE70:AE71"/>
    <mergeCell ref="AF70:AF71"/>
    <mergeCell ref="AG70:AG71"/>
    <mergeCell ref="AH66:AH67"/>
    <mergeCell ref="AI66:AI67"/>
    <mergeCell ref="AJ66:AJ67"/>
    <mergeCell ref="Y68:Y69"/>
    <mergeCell ref="Z68:Z69"/>
    <mergeCell ref="AA68:AA69"/>
    <mergeCell ref="AB68:AB69"/>
    <mergeCell ref="AC68:AC69"/>
    <mergeCell ref="AD68:AD69"/>
    <mergeCell ref="AE68:AE69"/>
    <mergeCell ref="AF68:AF69"/>
    <mergeCell ref="AG68:AG69"/>
    <mergeCell ref="AH68:AH69"/>
    <mergeCell ref="AI68:AI69"/>
    <mergeCell ref="AJ68:AJ69"/>
    <mergeCell ref="Y66:Y67"/>
    <mergeCell ref="Z66:Z67"/>
    <mergeCell ref="AA66:AA67"/>
    <mergeCell ref="AB66:AB67"/>
    <mergeCell ref="AC66:AC67"/>
    <mergeCell ref="AD66:AD67"/>
    <mergeCell ref="AE66:AE67"/>
    <mergeCell ref="AF66:AF67"/>
    <mergeCell ref="AG66:AG67"/>
    <mergeCell ref="AH62:AH63"/>
    <mergeCell ref="AI62:AI63"/>
    <mergeCell ref="AJ62:AJ63"/>
    <mergeCell ref="Y64:Y65"/>
    <mergeCell ref="Z64:Z65"/>
    <mergeCell ref="AA64:AA65"/>
    <mergeCell ref="AB64:AB65"/>
    <mergeCell ref="AC64:AC65"/>
    <mergeCell ref="AD64:AD65"/>
    <mergeCell ref="AE64:AE65"/>
    <mergeCell ref="AF64:AF65"/>
    <mergeCell ref="AG64:AG65"/>
    <mergeCell ref="AH64:AH65"/>
    <mergeCell ref="AI64:AI65"/>
    <mergeCell ref="AJ64:AJ65"/>
    <mergeCell ref="Y62:Y63"/>
    <mergeCell ref="Z62:Z63"/>
    <mergeCell ref="AA62:AA63"/>
    <mergeCell ref="AB62:AB63"/>
    <mergeCell ref="AC62:AC63"/>
    <mergeCell ref="AD62:AD63"/>
    <mergeCell ref="AE62:AE63"/>
    <mergeCell ref="AF62:AF63"/>
    <mergeCell ref="AG62:AG63"/>
    <mergeCell ref="Y59:AJ59"/>
    <mergeCell ref="Y60:Y61"/>
    <mergeCell ref="Z60:Z61"/>
    <mergeCell ref="AA60:AA61"/>
    <mergeCell ref="AB60:AB61"/>
    <mergeCell ref="AC60:AC61"/>
    <mergeCell ref="AD60:AD61"/>
    <mergeCell ref="AE60:AE61"/>
    <mergeCell ref="AF60:AF61"/>
    <mergeCell ref="AG60:AG61"/>
    <mergeCell ref="AH60:AH61"/>
    <mergeCell ref="AI60:AI61"/>
    <mergeCell ref="AJ60:AJ61"/>
    <mergeCell ref="AH54:AH55"/>
    <mergeCell ref="AI54:AI55"/>
    <mergeCell ref="AJ54:AJ55"/>
    <mergeCell ref="Y57:Y58"/>
    <mergeCell ref="Z57:Z58"/>
    <mergeCell ref="AA57:AA58"/>
    <mergeCell ref="AB57:AB58"/>
    <mergeCell ref="AC57:AC58"/>
    <mergeCell ref="AD57:AD58"/>
    <mergeCell ref="AE57:AE58"/>
    <mergeCell ref="AF57:AF58"/>
    <mergeCell ref="AG57:AG58"/>
    <mergeCell ref="AH57:AH58"/>
    <mergeCell ref="AI57:AI58"/>
    <mergeCell ref="AJ57:AJ58"/>
    <mergeCell ref="Y54:Y55"/>
    <mergeCell ref="Z54:Z55"/>
    <mergeCell ref="AA54:AA55"/>
    <mergeCell ref="AB54:AB55"/>
    <mergeCell ref="AC54:AC55"/>
    <mergeCell ref="AD54:AD55"/>
    <mergeCell ref="AE54:AE55"/>
    <mergeCell ref="AF54:AF55"/>
    <mergeCell ref="AG54:AG55"/>
    <mergeCell ref="AH50:AH51"/>
    <mergeCell ref="AI50:AI51"/>
    <mergeCell ref="AJ50:AJ51"/>
    <mergeCell ref="Y52:Y53"/>
    <mergeCell ref="Z52:Z53"/>
    <mergeCell ref="AA52:AA53"/>
    <mergeCell ref="AB52:AB53"/>
    <mergeCell ref="AC52:AC53"/>
    <mergeCell ref="AD52:AD53"/>
    <mergeCell ref="AE52:AE53"/>
    <mergeCell ref="AF52:AF53"/>
    <mergeCell ref="AG52:AG53"/>
    <mergeCell ref="AH52:AH53"/>
    <mergeCell ref="AI52:AI53"/>
    <mergeCell ref="AJ52:AJ53"/>
    <mergeCell ref="Y50:Y51"/>
    <mergeCell ref="Z50:Z51"/>
    <mergeCell ref="AA50:AA51"/>
    <mergeCell ref="AB50:AB51"/>
    <mergeCell ref="AC50:AC51"/>
    <mergeCell ref="AD50:AD51"/>
    <mergeCell ref="AE50:AE51"/>
    <mergeCell ref="AF50:AF51"/>
    <mergeCell ref="AG50:AG51"/>
    <mergeCell ref="AH46:AH47"/>
    <mergeCell ref="AI46:AI47"/>
    <mergeCell ref="AJ46:AJ47"/>
    <mergeCell ref="Y48:Y49"/>
    <mergeCell ref="Z48:Z49"/>
    <mergeCell ref="AA48:AA49"/>
    <mergeCell ref="AB48:AB49"/>
    <mergeCell ref="AC48:AC49"/>
    <mergeCell ref="AD48:AD49"/>
    <mergeCell ref="AE48:AE49"/>
    <mergeCell ref="AF48:AF49"/>
    <mergeCell ref="AG48:AG49"/>
    <mergeCell ref="AH48:AH49"/>
    <mergeCell ref="AI48:AI49"/>
    <mergeCell ref="AJ48:AJ49"/>
    <mergeCell ref="Y46:Y47"/>
    <mergeCell ref="Z46:Z47"/>
    <mergeCell ref="AA46:AA47"/>
    <mergeCell ref="AB46:AB47"/>
    <mergeCell ref="AC46:AC47"/>
    <mergeCell ref="AD46:AD47"/>
    <mergeCell ref="AE46:AE47"/>
    <mergeCell ref="AF46:AF47"/>
    <mergeCell ref="AG46:AG47"/>
    <mergeCell ref="AH41:AH42"/>
    <mergeCell ref="AI41:AI42"/>
    <mergeCell ref="AJ41:AJ42"/>
    <mergeCell ref="Y43:AJ43"/>
    <mergeCell ref="Y44:Y45"/>
    <mergeCell ref="Z44:Z45"/>
    <mergeCell ref="AA44:AA45"/>
    <mergeCell ref="AB44:AB45"/>
    <mergeCell ref="AC44:AC45"/>
    <mergeCell ref="AD44:AD45"/>
    <mergeCell ref="AE44:AE45"/>
    <mergeCell ref="AF44:AF45"/>
    <mergeCell ref="AG44:AG45"/>
    <mergeCell ref="AH44:AH45"/>
    <mergeCell ref="AI44:AI45"/>
    <mergeCell ref="AJ44:AJ45"/>
    <mergeCell ref="Y41:Y42"/>
    <mergeCell ref="Z41:Z42"/>
    <mergeCell ref="AA41:AA42"/>
    <mergeCell ref="AB41:AB42"/>
    <mergeCell ref="AC41:AC42"/>
    <mergeCell ref="AD41:AD42"/>
    <mergeCell ref="AE41:AE42"/>
    <mergeCell ref="AF41:AF42"/>
    <mergeCell ref="AG41:AG42"/>
    <mergeCell ref="AH36:AH37"/>
    <mergeCell ref="AI36:AI37"/>
    <mergeCell ref="AJ36:AJ37"/>
    <mergeCell ref="Y38:Y39"/>
    <mergeCell ref="Z38:Z39"/>
    <mergeCell ref="AA38:AA39"/>
    <mergeCell ref="AB38:AB39"/>
    <mergeCell ref="AC38:AC39"/>
    <mergeCell ref="AD38:AD39"/>
    <mergeCell ref="AE38:AE39"/>
    <mergeCell ref="AF38:AF39"/>
    <mergeCell ref="AG38:AG39"/>
    <mergeCell ref="AH38:AH39"/>
    <mergeCell ref="AI38:AI39"/>
    <mergeCell ref="AJ38:AJ39"/>
    <mergeCell ref="Y36:Y37"/>
    <mergeCell ref="Z36:Z37"/>
    <mergeCell ref="AA36:AA37"/>
    <mergeCell ref="AB36:AB37"/>
    <mergeCell ref="AC36:AC37"/>
    <mergeCell ref="AD36:AD37"/>
    <mergeCell ref="AE36:AE37"/>
    <mergeCell ref="AF36:AF37"/>
    <mergeCell ref="AH32:AH33"/>
    <mergeCell ref="AI32:AI33"/>
    <mergeCell ref="AJ32:AJ33"/>
    <mergeCell ref="Y34:Y35"/>
    <mergeCell ref="Z34:Z35"/>
    <mergeCell ref="AA34:AA35"/>
    <mergeCell ref="AB34:AB35"/>
    <mergeCell ref="AC34:AC35"/>
    <mergeCell ref="AD34:AD35"/>
    <mergeCell ref="AE34:AE35"/>
    <mergeCell ref="AF34:AF35"/>
    <mergeCell ref="AG34:AG35"/>
    <mergeCell ref="AH34:AH35"/>
    <mergeCell ref="AI34:AI35"/>
    <mergeCell ref="AJ34:AJ35"/>
    <mergeCell ref="AD30:AD31"/>
    <mergeCell ref="AE30:AE31"/>
    <mergeCell ref="AF30:AF31"/>
    <mergeCell ref="AG30:AG31"/>
    <mergeCell ref="Y28:Y29"/>
    <mergeCell ref="Z28:Z29"/>
    <mergeCell ref="AA28:AA29"/>
    <mergeCell ref="AB28:AB29"/>
    <mergeCell ref="AC28:AC29"/>
    <mergeCell ref="AD28:AD29"/>
    <mergeCell ref="AE28:AE29"/>
    <mergeCell ref="AF28:AF29"/>
    <mergeCell ref="AG28:AG29"/>
    <mergeCell ref="AE22:AE23"/>
    <mergeCell ref="AF22:AF23"/>
    <mergeCell ref="AG22:AG23"/>
    <mergeCell ref="AG36:AG37"/>
    <mergeCell ref="AH30:AH31"/>
    <mergeCell ref="AI30:AI31"/>
    <mergeCell ref="AJ30:AJ31"/>
    <mergeCell ref="Y32:Y33"/>
    <mergeCell ref="Z32:Z33"/>
    <mergeCell ref="AA32:AA33"/>
    <mergeCell ref="AB32:AB33"/>
    <mergeCell ref="AC32:AC33"/>
    <mergeCell ref="AD32:AD33"/>
    <mergeCell ref="AE32:AE33"/>
    <mergeCell ref="AF32:AF33"/>
    <mergeCell ref="AG32:AG33"/>
    <mergeCell ref="AH28:AH29"/>
    <mergeCell ref="AI28:AI29"/>
    <mergeCell ref="AJ28:AJ29"/>
    <mergeCell ref="Y30:Y31"/>
    <mergeCell ref="Z30:Z31"/>
    <mergeCell ref="AA30:AA31"/>
    <mergeCell ref="AB30:AB31"/>
    <mergeCell ref="AC30:AC31"/>
    <mergeCell ref="AH20:AH21"/>
    <mergeCell ref="AI20:AI21"/>
    <mergeCell ref="AJ20:AJ21"/>
    <mergeCell ref="AH22:AH23"/>
    <mergeCell ref="AI22:AI23"/>
    <mergeCell ref="AJ22:AJ23"/>
    <mergeCell ref="Y25:Y26"/>
    <mergeCell ref="Z25:Z26"/>
    <mergeCell ref="AA25:AA26"/>
    <mergeCell ref="AB25:AB26"/>
    <mergeCell ref="AC25:AC26"/>
    <mergeCell ref="AD25:AD26"/>
    <mergeCell ref="AE25:AE26"/>
    <mergeCell ref="AF25:AF26"/>
    <mergeCell ref="AG25:AG26"/>
    <mergeCell ref="AH25:AH26"/>
    <mergeCell ref="AI25:AI26"/>
    <mergeCell ref="AJ25:AJ26"/>
    <mergeCell ref="Y22:Y23"/>
    <mergeCell ref="Z22:Z23"/>
    <mergeCell ref="AA22:AA23"/>
    <mergeCell ref="AB22:AB23"/>
    <mergeCell ref="AC22:AC23"/>
    <mergeCell ref="AD22:AD23"/>
    <mergeCell ref="Y20:Y21"/>
    <mergeCell ref="Z20:Z21"/>
    <mergeCell ref="AA20:AA21"/>
    <mergeCell ref="AB20:AB21"/>
    <mergeCell ref="AC20:AC21"/>
    <mergeCell ref="AD20:AD21"/>
    <mergeCell ref="AE20:AE21"/>
    <mergeCell ref="AF20:AF21"/>
    <mergeCell ref="AG20:AG21"/>
    <mergeCell ref="AJ16:AJ17"/>
    <mergeCell ref="Y18:Y19"/>
    <mergeCell ref="Z18:Z19"/>
    <mergeCell ref="AA18:AA19"/>
    <mergeCell ref="AB18:AB19"/>
    <mergeCell ref="AC18:AC19"/>
    <mergeCell ref="AD18:AD19"/>
    <mergeCell ref="AE18:AE19"/>
    <mergeCell ref="AF18:AF19"/>
    <mergeCell ref="AG18:AG19"/>
    <mergeCell ref="AH18:AH19"/>
    <mergeCell ref="AI18:AI19"/>
    <mergeCell ref="AJ18:AJ19"/>
    <mergeCell ref="Y27:AJ27"/>
    <mergeCell ref="Y14:Y15"/>
    <mergeCell ref="Z14:Z15"/>
    <mergeCell ref="AA14:AA15"/>
    <mergeCell ref="AB14:AB15"/>
    <mergeCell ref="AC14:AC15"/>
    <mergeCell ref="AD14:AD15"/>
    <mergeCell ref="AE14:AE15"/>
    <mergeCell ref="AF14:AF15"/>
    <mergeCell ref="AG14:AG15"/>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W16:W17"/>
    <mergeCell ref="W20:W21"/>
    <mergeCell ref="W18:W19"/>
    <mergeCell ref="W14:W15"/>
    <mergeCell ref="H28:H29"/>
    <mergeCell ref="C28:F29"/>
    <mergeCell ref="G28:G29"/>
    <mergeCell ref="H25:I25"/>
    <mergeCell ref="H24:I24"/>
    <mergeCell ref="H26:I26"/>
    <mergeCell ref="C27:X27"/>
    <mergeCell ref="L4:U4"/>
    <mergeCell ref="F2:S3"/>
    <mergeCell ref="C1:X1"/>
    <mergeCell ref="W2:X3"/>
    <mergeCell ref="V2:V3"/>
    <mergeCell ref="T2:U2"/>
    <mergeCell ref="T3:U3"/>
    <mergeCell ref="C4:K4"/>
    <mergeCell ref="X6:X7"/>
    <mergeCell ref="W6:W7"/>
    <mergeCell ref="W4:W5"/>
    <mergeCell ref="X4:X5"/>
    <mergeCell ref="V5:V7"/>
    <mergeCell ref="C5:K5"/>
    <mergeCell ref="L5:U5"/>
    <mergeCell ref="W44:W45"/>
    <mergeCell ref="W41:W42"/>
    <mergeCell ref="W34:W35"/>
    <mergeCell ref="W28:W29"/>
    <mergeCell ref="W30:W31"/>
    <mergeCell ref="W32:W33"/>
    <mergeCell ref="W22:W23"/>
    <mergeCell ref="W36:W37"/>
    <mergeCell ref="W46:W47"/>
    <mergeCell ref="W38:W39"/>
    <mergeCell ref="W25:W26"/>
    <mergeCell ref="C43:X43"/>
    <mergeCell ref="G30:G31"/>
    <mergeCell ref="H30:H31"/>
    <mergeCell ref="G46:G47"/>
    <mergeCell ref="G34:G35"/>
    <mergeCell ref="H40:I40"/>
    <mergeCell ref="G32:G33"/>
    <mergeCell ref="C34:F35"/>
    <mergeCell ref="C32:F33"/>
    <mergeCell ref="H32:H33"/>
    <mergeCell ref="C30:F31"/>
    <mergeCell ref="W118:W119"/>
    <mergeCell ref="W110:W111"/>
    <mergeCell ref="W108:W109"/>
    <mergeCell ref="W98:W99"/>
    <mergeCell ref="H10:I10"/>
    <mergeCell ref="C11:X11"/>
    <mergeCell ref="C6:K6"/>
    <mergeCell ref="L6:U6"/>
    <mergeCell ref="D9:D10"/>
    <mergeCell ref="C12:F13"/>
    <mergeCell ref="L7:U7"/>
    <mergeCell ref="C7:K7"/>
    <mergeCell ref="H9:I9"/>
    <mergeCell ref="H8:I8"/>
    <mergeCell ref="W9:W10"/>
    <mergeCell ref="W12:W13"/>
    <mergeCell ref="H20:H21"/>
    <mergeCell ref="H18:H19"/>
    <mergeCell ref="H12:H13"/>
    <mergeCell ref="G12:G13"/>
    <mergeCell ref="E25:E26"/>
    <mergeCell ref="D25:D26"/>
    <mergeCell ref="C14:F15"/>
    <mergeCell ref="C16:F17"/>
    <mergeCell ref="B116:B117"/>
    <mergeCell ref="A89:A103"/>
    <mergeCell ref="W82:W83"/>
    <mergeCell ref="W84:W85"/>
    <mergeCell ref="W78:W79"/>
    <mergeCell ref="W92:W93"/>
    <mergeCell ref="W96:W97"/>
    <mergeCell ref="W94:W95"/>
    <mergeCell ref="W102:W103"/>
    <mergeCell ref="W100:W101"/>
    <mergeCell ref="W80:W81"/>
    <mergeCell ref="W89:W90"/>
    <mergeCell ref="W86:W87"/>
    <mergeCell ref="W116:W117"/>
    <mergeCell ref="A73:A87"/>
    <mergeCell ref="B112:B113"/>
    <mergeCell ref="B105:B106"/>
    <mergeCell ref="B108:B109"/>
    <mergeCell ref="B110:B111"/>
    <mergeCell ref="C114:F115"/>
    <mergeCell ref="B114:B115"/>
    <mergeCell ref="H116:H117"/>
    <mergeCell ref="H114:H115"/>
    <mergeCell ref="C110:F111"/>
    <mergeCell ref="H112:H113"/>
    <mergeCell ref="D105:D106"/>
    <mergeCell ref="E105:E106"/>
    <mergeCell ref="H106:I106"/>
    <mergeCell ref="H105:I105"/>
    <mergeCell ref="H108:H109"/>
    <mergeCell ref="H104:I104"/>
    <mergeCell ref="C89:C90"/>
    <mergeCell ref="C108:F109"/>
    <mergeCell ref="A105:A119"/>
    <mergeCell ref="B118:F119"/>
    <mergeCell ref="C105:C106"/>
    <mergeCell ref="H38:H39"/>
    <mergeCell ref="H36:H37"/>
    <mergeCell ref="B41:B42"/>
    <mergeCell ref="B36:B37"/>
    <mergeCell ref="B38:F39"/>
    <mergeCell ref="H80:H81"/>
    <mergeCell ref="G80:G81"/>
    <mergeCell ref="G82:G83"/>
    <mergeCell ref="G94:G95"/>
    <mergeCell ref="G92:G93"/>
    <mergeCell ref="G84:G85"/>
    <mergeCell ref="G78:G79"/>
    <mergeCell ref="G76:G77"/>
    <mergeCell ref="G73:G74"/>
    <mergeCell ref="H72:I72"/>
    <mergeCell ref="H78:H79"/>
    <mergeCell ref="H76:H77"/>
    <mergeCell ref="H89:I89"/>
    <mergeCell ref="H90:I90"/>
    <mergeCell ref="H74:I74"/>
    <mergeCell ref="C112:F113"/>
    <mergeCell ref="B34:B35"/>
    <mergeCell ref="H34:H35"/>
    <mergeCell ref="G36:G37"/>
    <mergeCell ref="A57:A71"/>
    <mergeCell ref="B50:B51"/>
    <mergeCell ref="B52:B53"/>
    <mergeCell ref="B57:B58"/>
    <mergeCell ref="H42:I42"/>
    <mergeCell ref="H41:I41"/>
    <mergeCell ref="H58:I58"/>
    <mergeCell ref="H56:I56"/>
    <mergeCell ref="H57:I57"/>
    <mergeCell ref="B54:F55"/>
    <mergeCell ref="B46:B47"/>
    <mergeCell ref="B48:B49"/>
    <mergeCell ref="A41:A55"/>
    <mergeCell ref="B44:B45"/>
    <mergeCell ref="G44:G45"/>
    <mergeCell ref="H46:H47"/>
    <mergeCell ref="H44:H45"/>
    <mergeCell ref="H50:H51"/>
    <mergeCell ref="H48:H49"/>
    <mergeCell ref="G50:G51"/>
    <mergeCell ref="G52:G53"/>
    <mergeCell ref="A1:B7"/>
    <mergeCell ref="C2:E3"/>
    <mergeCell ref="G9:G10"/>
    <mergeCell ref="F9:F10"/>
    <mergeCell ref="B9:B10"/>
    <mergeCell ref="G25:G26"/>
    <mergeCell ref="H22:H23"/>
    <mergeCell ref="G22:G23"/>
    <mergeCell ref="C18:F19"/>
    <mergeCell ref="C25:C26"/>
    <mergeCell ref="F25:F26"/>
    <mergeCell ref="B18:B19"/>
    <mergeCell ref="B20:B21"/>
    <mergeCell ref="B22:F23"/>
    <mergeCell ref="B14:B15"/>
    <mergeCell ref="B12:B13"/>
    <mergeCell ref="G14:G15"/>
    <mergeCell ref="H14:H15"/>
    <mergeCell ref="B28:B29"/>
    <mergeCell ref="A25:A39"/>
    <mergeCell ref="B32:B33"/>
    <mergeCell ref="B30:B31"/>
    <mergeCell ref="B25:B26"/>
    <mergeCell ref="A9:A23"/>
    <mergeCell ref="B16:B17"/>
    <mergeCell ref="W73:W74"/>
    <mergeCell ref="C107:X107"/>
    <mergeCell ref="G105:G106"/>
    <mergeCell ref="F105:F106"/>
    <mergeCell ref="W105:W106"/>
    <mergeCell ref="B102:F103"/>
    <mergeCell ref="B73:B74"/>
    <mergeCell ref="C46:F47"/>
    <mergeCell ref="C48:F49"/>
    <mergeCell ref="W64:W65"/>
    <mergeCell ref="B64:B65"/>
    <mergeCell ref="B68:B69"/>
    <mergeCell ref="B66:B67"/>
    <mergeCell ref="B60:B61"/>
    <mergeCell ref="B70:F71"/>
    <mergeCell ref="B62:B63"/>
    <mergeCell ref="W66:W67"/>
    <mergeCell ref="W112:W113"/>
    <mergeCell ref="W114:W115"/>
    <mergeCell ref="W76:W77"/>
    <mergeCell ref="C84:F85"/>
    <mergeCell ref="B84:B85"/>
    <mergeCell ref="H88:I88"/>
    <mergeCell ref="H82:H83"/>
    <mergeCell ref="H84:H85"/>
    <mergeCell ref="C80:F81"/>
    <mergeCell ref="C82:F83"/>
    <mergeCell ref="C91:X91"/>
    <mergeCell ref="B80:B81"/>
    <mergeCell ref="B86:F87"/>
    <mergeCell ref="B76:B77"/>
    <mergeCell ref="B82:B83"/>
    <mergeCell ref="B89:B90"/>
    <mergeCell ref="B94:B95"/>
    <mergeCell ref="B92:B93"/>
    <mergeCell ref="B96:B97"/>
    <mergeCell ref="B100:B101"/>
    <mergeCell ref="B78:B79"/>
    <mergeCell ref="B98:B99"/>
    <mergeCell ref="H92:H93"/>
    <mergeCell ref="H86:H87"/>
    <mergeCell ref="W68:W69"/>
    <mergeCell ref="C59:X59"/>
    <mergeCell ref="W60:W61"/>
    <mergeCell ref="W62:W63"/>
    <mergeCell ref="W70:W71"/>
    <mergeCell ref="H62:H63"/>
    <mergeCell ref="H66:H67"/>
    <mergeCell ref="H68:H69"/>
    <mergeCell ref="H64:H65"/>
    <mergeCell ref="H70:H71"/>
    <mergeCell ref="G64:G65"/>
    <mergeCell ref="W57:W58"/>
    <mergeCell ref="W54:W55"/>
    <mergeCell ref="W48:W49"/>
    <mergeCell ref="W52:W53"/>
    <mergeCell ref="W50:W51"/>
    <mergeCell ref="C52:F53"/>
    <mergeCell ref="H54:H55"/>
    <mergeCell ref="C9:C10"/>
    <mergeCell ref="C20:F21"/>
    <mergeCell ref="G48:G49"/>
    <mergeCell ref="H52:H53"/>
    <mergeCell ref="C50:F51"/>
    <mergeCell ref="C36:F37"/>
    <mergeCell ref="C41:C42"/>
    <mergeCell ref="D41:D42"/>
    <mergeCell ref="E41:E42"/>
    <mergeCell ref="F41:F42"/>
    <mergeCell ref="C44:F45"/>
    <mergeCell ref="E9:E10"/>
    <mergeCell ref="G18:G19"/>
    <mergeCell ref="G16:G17"/>
    <mergeCell ref="H16:H17"/>
    <mergeCell ref="G20:G21"/>
    <mergeCell ref="G41:G42"/>
    <mergeCell ref="H73:I73"/>
    <mergeCell ref="C75:X75"/>
    <mergeCell ref="D57:D58"/>
    <mergeCell ref="C57:C58"/>
    <mergeCell ref="G57:G58"/>
    <mergeCell ref="D89:D90"/>
    <mergeCell ref="C78:F79"/>
    <mergeCell ref="F73:F74"/>
    <mergeCell ref="D73:D74"/>
    <mergeCell ref="E73:E74"/>
    <mergeCell ref="C73:C74"/>
    <mergeCell ref="C76:F77"/>
    <mergeCell ref="F57:F58"/>
    <mergeCell ref="E57:E58"/>
    <mergeCell ref="C62:F63"/>
    <mergeCell ref="C66:F67"/>
    <mergeCell ref="C68:F69"/>
    <mergeCell ref="G68:G69"/>
    <mergeCell ref="C64:F65"/>
    <mergeCell ref="G66:G67"/>
    <mergeCell ref="H60:H61"/>
    <mergeCell ref="C60:F61"/>
    <mergeCell ref="G60:G61"/>
    <mergeCell ref="G62:G63"/>
    <mergeCell ref="H118:H119"/>
    <mergeCell ref="G116:G117"/>
    <mergeCell ref="G114:G115"/>
    <mergeCell ref="G112:G113"/>
    <mergeCell ref="C100:F101"/>
    <mergeCell ref="C98:F99"/>
    <mergeCell ref="F89:F90"/>
    <mergeCell ref="G89:G90"/>
    <mergeCell ref="H94:H95"/>
    <mergeCell ref="C94:F95"/>
    <mergeCell ref="C96:F97"/>
    <mergeCell ref="C92:F93"/>
    <mergeCell ref="E89:E90"/>
    <mergeCell ref="G108:G109"/>
    <mergeCell ref="H96:H97"/>
    <mergeCell ref="H98:H99"/>
    <mergeCell ref="G98:G99"/>
    <mergeCell ref="G100:G101"/>
    <mergeCell ref="H100:H101"/>
    <mergeCell ref="H102:H103"/>
    <mergeCell ref="G96:G97"/>
    <mergeCell ref="H110:H111"/>
    <mergeCell ref="G110:G111"/>
    <mergeCell ref="C116:F117"/>
  </mergeCells>
  <pageMargins left="0.7" right="0.7" top="0.75" bottom="0.75" header="0" footer="0"/>
  <pageSetup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952"/>
  <sheetViews>
    <sheetView topLeftCell="U1" workbookViewId="0">
      <selection activeCell="Y1" sqref="Y1:AJ25"/>
    </sheetView>
  </sheetViews>
  <sheetFormatPr baseColWidth="10" defaultColWidth="14.42578125" defaultRowHeight="15" customHeight="1"/>
  <cols>
    <col min="1" max="1" width="25" customWidth="1"/>
    <col min="2" max="2" width="24.5703125" customWidth="1"/>
    <col min="3" max="3" width="10.5703125" customWidth="1"/>
    <col min="4" max="4" width="13.7109375" customWidth="1"/>
    <col min="5" max="5" width="23.140625" customWidth="1"/>
    <col min="6" max="6" width="12.42578125" customWidth="1"/>
    <col min="7" max="7" width="27.7109375" customWidth="1"/>
    <col min="8" max="8" width="4.140625" customWidth="1"/>
    <col min="9" max="9" width="5.28515625" customWidth="1"/>
    <col min="10" max="19" width="8.42578125" customWidth="1"/>
    <col min="20" max="21" width="10.42578125" customWidth="1"/>
    <col min="22" max="22" width="15.42578125" customWidth="1"/>
    <col min="23" max="23" width="7.7109375" customWidth="1"/>
    <col min="24" max="24" width="14.42578125" customWidth="1"/>
    <col min="25" max="27" width="25.42578125" customWidth="1"/>
  </cols>
  <sheetData>
    <row r="1" spans="1:36" ht="27" customHeight="1">
      <c r="A1" s="888"/>
      <c r="B1" s="801"/>
      <c r="C1" s="897"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ht="18" customHeight="1">
      <c r="A2" s="802"/>
      <c r="B2" s="803"/>
      <c r="C2" s="820" t="s">
        <v>1</v>
      </c>
      <c r="D2" s="817"/>
      <c r="E2" s="818"/>
      <c r="F2" s="816" t="s">
        <v>178</v>
      </c>
      <c r="G2" s="817"/>
      <c r="H2" s="817"/>
      <c r="I2" s="817"/>
      <c r="J2" s="817"/>
      <c r="K2" s="817"/>
      <c r="L2" s="817"/>
      <c r="M2" s="817"/>
      <c r="N2" s="817"/>
      <c r="O2" s="817"/>
      <c r="P2" s="817"/>
      <c r="Q2" s="817"/>
      <c r="R2" s="817"/>
      <c r="S2" s="818"/>
      <c r="T2" s="885" t="s">
        <v>3</v>
      </c>
      <c r="U2" s="752"/>
      <c r="V2" s="892" t="s">
        <v>4</v>
      </c>
      <c r="W2" s="880" t="s">
        <v>5</v>
      </c>
      <c r="X2" s="801"/>
      <c r="Y2" s="739"/>
      <c r="Z2" s="739"/>
      <c r="AA2" s="739"/>
      <c r="AB2" s="739"/>
      <c r="AC2" s="739"/>
      <c r="AD2" s="739"/>
      <c r="AE2" s="739"/>
      <c r="AF2" s="739"/>
      <c r="AG2" s="739"/>
      <c r="AH2" s="739"/>
      <c r="AI2" s="739"/>
      <c r="AJ2" s="739"/>
    </row>
    <row r="3" spans="1:36" ht="25.5" customHeight="1">
      <c r="A3" s="802"/>
      <c r="B3" s="803"/>
      <c r="C3" s="751"/>
      <c r="D3" s="751"/>
      <c r="E3" s="752"/>
      <c r="F3" s="750"/>
      <c r="G3" s="751"/>
      <c r="H3" s="751"/>
      <c r="I3" s="751"/>
      <c r="J3" s="751"/>
      <c r="K3" s="751"/>
      <c r="L3" s="751"/>
      <c r="M3" s="751"/>
      <c r="N3" s="751"/>
      <c r="O3" s="751"/>
      <c r="P3" s="751"/>
      <c r="Q3" s="751"/>
      <c r="R3" s="751"/>
      <c r="S3" s="752"/>
      <c r="T3" s="886">
        <v>0.05</v>
      </c>
      <c r="U3" s="726"/>
      <c r="V3" s="766"/>
      <c r="W3" s="750"/>
      <c r="X3" s="811"/>
      <c r="Y3" s="739"/>
      <c r="Z3" s="739"/>
      <c r="AA3" s="739"/>
      <c r="AB3" s="739"/>
      <c r="AC3" s="739"/>
      <c r="AD3" s="739"/>
      <c r="AE3" s="739"/>
      <c r="AF3" s="739"/>
      <c r="AG3" s="739"/>
      <c r="AH3" s="739"/>
      <c r="AI3" s="739"/>
      <c r="AJ3" s="739"/>
    </row>
    <row r="4" spans="1:36" ht="18" customHeight="1">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f>
        <v>1</v>
      </c>
      <c r="Y4" s="739"/>
      <c r="Z4" s="739"/>
      <c r="AA4" s="739"/>
      <c r="AB4" s="739"/>
      <c r="AC4" s="739"/>
      <c r="AD4" s="739"/>
      <c r="AE4" s="739"/>
      <c r="AF4" s="739"/>
      <c r="AG4" s="739"/>
      <c r="AH4" s="739"/>
      <c r="AI4" s="739"/>
      <c r="AJ4" s="739"/>
    </row>
    <row r="5" spans="1:36" ht="31.5" customHeight="1">
      <c r="A5" s="802"/>
      <c r="B5" s="803"/>
      <c r="C5" s="896" t="s">
        <v>35</v>
      </c>
      <c r="D5" s="728"/>
      <c r="E5" s="728"/>
      <c r="F5" s="728"/>
      <c r="G5" s="728"/>
      <c r="H5" s="728"/>
      <c r="I5" s="728"/>
      <c r="J5" s="728"/>
      <c r="K5" s="724"/>
      <c r="L5" s="895" t="s">
        <v>37</v>
      </c>
      <c r="M5" s="728"/>
      <c r="N5" s="728"/>
      <c r="O5" s="728"/>
      <c r="P5" s="728"/>
      <c r="Q5" s="728"/>
      <c r="R5" s="728"/>
      <c r="S5" s="728"/>
      <c r="T5" s="728"/>
      <c r="U5" s="724"/>
      <c r="V5" s="796">
        <v>43483</v>
      </c>
      <c r="W5" s="766"/>
      <c r="X5" s="808"/>
      <c r="Y5" s="739"/>
      <c r="Z5" s="739"/>
      <c r="AA5" s="739"/>
      <c r="AB5" s="739"/>
      <c r="AC5" s="739"/>
      <c r="AD5" s="739"/>
      <c r="AE5" s="739"/>
      <c r="AF5" s="739"/>
      <c r="AG5" s="739"/>
      <c r="AH5" s="739"/>
      <c r="AI5" s="739"/>
      <c r="AJ5" s="739"/>
    </row>
    <row r="6" spans="1:36" ht="18.75" customHeight="1">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f>
        <v>0</v>
      </c>
      <c r="Y6" s="739"/>
      <c r="Z6" s="739"/>
      <c r="AA6" s="739"/>
      <c r="AB6" s="739"/>
      <c r="AC6" s="739"/>
      <c r="AD6" s="739"/>
      <c r="AE6" s="739"/>
      <c r="AF6" s="739"/>
      <c r="AG6" s="739"/>
      <c r="AH6" s="739"/>
      <c r="AI6" s="739"/>
      <c r="AJ6" s="739"/>
    </row>
    <row r="7" spans="1:36" ht="32.25" customHeight="1">
      <c r="A7" s="804"/>
      <c r="B7" s="805"/>
      <c r="C7" s="896" t="s">
        <v>40</v>
      </c>
      <c r="D7" s="728"/>
      <c r="E7" s="728"/>
      <c r="F7" s="728"/>
      <c r="G7" s="728"/>
      <c r="H7" s="728"/>
      <c r="I7" s="728"/>
      <c r="J7" s="728"/>
      <c r="K7" s="724"/>
      <c r="L7" s="891" t="s">
        <v>182</v>
      </c>
      <c r="M7" s="824"/>
      <c r="N7" s="824"/>
      <c r="O7" s="824"/>
      <c r="P7" s="824"/>
      <c r="Q7" s="824"/>
      <c r="R7" s="824"/>
      <c r="S7" s="824"/>
      <c r="T7" s="824"/>
      <c r="U7" s="825"/>
      <c r="V7" s="798"/>
      <c r="W7" s="741"/>
      <c r="X7" s="822"/>
      <c r="Y7" s="739"/>
      <c r="Z7" s="739"/>
      <c r="AA7" s="739"/>
      <c r="AB7" s="739"/>
      <c r="AC7" s="739"/>
      <c r="AD7" s="739"/>
      <c r="AE7" s="739"/>
      <c r="AF7" s="739"/>
      <c r="AG7" s="739"/>
      <c r="AH7" s="739"/>
      <c r="AI7" s="739"/>
      <c r="AJ7" s="739"/>
    </row>
    <row r="8" spans="1:36" ht="25.5" customHeight="1">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ht="15.75" customHeight="1">
      <c r="A9" s="889" t="s">
        <v>121</v>
      </c>
      <c r="B9" s="877" t="s">
        <v>57</v>
      </c>
      <c r="C9" s="876" t="s">
        <v>73</v>
      </c>
      <c r="D9" s="874">
        <v>1</v>
      </c>
      <c r="E9" s="876" t="s">
        <v>184</v>
      </c>
      <c r="F9" s="875" t="s">
        <v>75</v>
      </c>
      <c r="G9" s="893" t="s">
        <v>61</v>
      </c>
      <c r="H9" s="894" t="s">
        <v>9</v>
      </c>
      <c r="I9" s="786"/>
      <c r="J9" s="160"/>
      <c r="K9" s="160"/>
      <c r="L9" s="162">
        <f t="shared" ref="L9:U9" si="0">+L12*$D9</f>
        <v>0.05</v>
      </c>
      <c r="M9" s="162">
        <f t="shared" si="0"/>
        <v>0.1</v>
      </c>
      <c r="N9" s="162">
        <f t="shared" si="0"/>
        <v>0.1</v>
      </c>
      <c r="O9" s="162">
        <f t="shared" si="0"/>
        <v>0.1</v>
      </c>
      <c r="P9" s="162">
        <f t="shared" si="0"/>
        <v>0.1</v>
      </c>
      <c r="Q9" s="162">
        <f t="shared" si="0"/>
        <v>0.15</v>
      </c>
      <c r="R9" s="162">
        <f t="shared" si="0"/>
        <v>0.15</v>
      </c>
      <c r="S9" s="162">
        <f t="shared" si="0"/>
        <v>0.1</v>
      </c>
      <c r="T9" s="162">
        <f t="shared" si="0"/>
        <v>0.1</v>
      </c>
      <c r="U9" s="162">
        <f t="shared" si="0"/>
        <v>0.05</v>
      </c>
      <c r="V9" s="163">
        <f t="shared" ref="V9:V10" si="1">SUM(J9:U9)</f>
        <v>1</v>
      </c>
      <c r="W9" s="879">
        <v>1</v>
      </c>
      <c r="X9" s="113">
        <f>IF(OR(V9=0,W9=0),0,(V9/V9)*W9)</f>
        <v>1</v>
      </c>
      <c r="Y9" s="738"/>
      <c r="Z9" s="733"/>
      <c r="AA9" s="733"/>
      <c r="AB9" s="733"/>
      <c r="AC9" s="733"/>
      <c r="AD9" s="733"/>
      <c r="AE9" s="733"/>
      <c r="AF9" s="733"/>
      <c r="AG9" s="733"/>
      <c r="AH9" s="733"/>
      <c r="AI9" s="733"/>
      <c r="AJ9" s="733"/>
    </row>
    <row r="10" spans="1:36" ht="15.75" customHeight="1">
      <c r="A10" s="778"/>
      <c r="B10" s="788"/>
      <c r="C10" s="757"/>
      <c r="D10" s="764"/>
      <c r="E10" s="757"/>
      <c r="F10" s="829"/>
      <c r="G10" s="741"/>
      <c r="H10" s="873" t="s">
        <v>62</v>
      </c>
      <c r="I10" s="784"/>
      <c r="J10" s="155"/>
      <c r="K10" s="26"/>
      <c r="L10" s="26"/>
      <c r="M10" s="26"/>
      <c r="N10" s="26"/>
      <c r="O10" s="26"/>
      <c r="P10" s="26"/>
      <c r="Q10" s="26"/>
      <c r="R10" s="26"/>
      <c r="S10" s="26"/>
      <c r="T10" s="26"/>
      <c r="U10" s="26"/>
      <c r="V10" s="157">
        <f t="shared" si="1"/>
        <v>0</v>
      </c>
      <c r="W10" s="741"/>
      <c r="X10" s="165">
        <f>IF(OR(V10=0,W9=0),0,(V10/V9*W9))</f>
        <v>0</v>
      </c>
      <c r="Y10" s="733"/>
      <c r="Z10" s="733"/>
      <c r="AA10" s="733"/>
      <c r="AB10" s="733"/>
      <c r="AC10" s="733"/>
      <c r="AD10" s="733"/>
      <c r="AE10" s="733"/>
      <c r="AF10" s="733"/>
      <c r="AG10" s="733"/>
      <c r="AH10" s="733"/>
      <c r="AI10" s="733"/>
      <c r="AJ10" s="733"/>
    </row>
    <row r="11" spans="1:36" ht="21.75" customHeight="1">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c r="Y11" s="736" t="s">
        <v>849</v>
      </c>
      <c r="Z11" s="736"/>
      <c r="AA11" s="736"/>
      <c r="AB11" s="736"/>
      <c r="AC11" s="736"/>
      <c r="AD11" s="736"/>
      <c r="AE11" s="736"/>
      <c r="AF11" s="736"/>
      <c r="AG11" s="736"/>
      <c r="AH11" s="736"/>
      <c r="AI11" s="736"/>
      <c r="AJ11" s="736"/>
    </row>
    <row r="12" spans="1:36" ht="18.75" customHeight="1">
      <c r="A12" s="778"/>
      <c r="B12" s="866" t="s">
        <v>64</v>
      </c>
      <c r="C12" s="871" t="s">
        <v>185</v>
      </c>
      <c r="D12" s="744"/>
      <c r="E12" s="744"/>
      <c r="F12" s="726"/>
      <c r="G12" s="869" t="s">
        <v>61</v>
      </c>
      <c r="H12" s="865" t="s">
        <v>67</v>
      </c>
      <c r="I12" s="126" t="s">
        <v>9</v>
      </c>
      <c r="J12" s="160"/>
      <c r="K12" s="160"/>
      <c r="L12" s="167">
        <v>0.05</v>
      </c>
      <c r="M12" s="167">
        <v>0.1</v>
      </c>
      <c r="N12" s="167">
        <v>0.1</v>
      </c>
      <c r="O12" s="167">
        <v>0.1</v>
      </c>
      <c r="P12" s="167">
        <v>0.1</v>
      </c>
      <c r="Q12" s="167">
        <v>0.15</v>
      </c>
      <c r="R12" s="167">
        <v>0.15</v>
      </c>
      <c r="S12" s="167">
        <v>0.1</v>
      </c>
      <c r="T12" s="167">
        <v>0.1</v>
      </c>
      <c r="U12" s="167">
        <v>0.05</v>
      </c>
      <c r="V12" s="121">
        <f t="shared" ref="V12:V25" si="2">SUM(J12:U12)</f>
        <v>1</v>
      </c>
      <c r="W12" s="872">
        <v>0.1</v>
      </c>
      <c r="X12" s="122">
        <f>V12*W12</f>
        <v>0.1</v>
      </c>
      <c r="Y12" s="734"/>
      <c r="Z12" s="733"/>
      <c r="AA12" s="733"/>
      <c r="AB12" s="733"/>
      <c r="AC12" s="733"/>
      <c r="AD12" s="733"/>
      <c r="AE12" s="733"/>
      <c r="AF12" s="733"/>
      <c r="AG12" s="733"/>
      <c r="AH12" s="733"/>
      <c r="AI12" s="733"/>
      <c r="AJ12" s="733"/>
    </row>
    <row r="13" spans="1:36" ht="18.75" customHeight="1">
      <c r="A13" s="778"/>
      <c r="B13" s="776"/>
      <c r="C13" s="750"/>
      <c r="D13" s="751"/>
      <c r="E13" s="751"/>
      <c r="F13" s="752"/>
      <c r="G13" s="766"/>
      <c r="H13" s="762"/>
      <c r="I13" s="127" t="s">
        <v>39</v>
      </c>
      <c r="J13" s="128"/>
      <c r="K13" s="129"/>
      <c r="L13" s="129"/>
      <c r="M13" s="129"/>
      <c r="N13" s="129"/>
      <c r="O13" s="129"/>
      <c r="P13" s="129"/>
      <c r="Q13" s="129"/>
      <c r="R13" s="129"/>
      <c r="S13" s="129"/>
      <c r="T13" s="129"/>
      <c r="U13" s="129"/>
      <c r="V13" s="124">
        <f t="shared" si="2"/>
        <v>0</v>
      </c>
      <c r="W13" s="768"/>
      <c r="X13" s="125">
        <f>+V13*W12</f>
        <v>0</v>
      </c>
      <c r="Y13" s="735"/>
      <c r="Z13" s="733"/>
      <c r="AA13" s="733"/>
      <c r="AB13" s="733"/>
      <c r="AC13" s="733"/>
      <c r="AD13" s="733"/>
      <c r="AE13" s="733"/>
      <c r="AF13" s="733"/>
      <c r="AG13" s="733"/>
      <c r="AH13" s="733"/>
      <c r="AI13" s="733"/>
      <c r="AJ13" s="733"/>
    </row>
    <row r="14" spans="1:36" ht="18.75" customHeight="1">
      <c r="A14" s="778"/>
      <c r="B14" s="866" t="s">
        <v>64</v>
      </c>
      <c r="C14" s="871" t="s">
        <v>186</v>
      </c>
      <c r="D14" s="744"/>
      <c r="E14" s="744"/>
      <c r="F14" s="726"/>
      <c r="G14" s="869" t="s">
        <v>61</v>
      </c>
      <c r="H14" s="865" t="s">
        <v>67</v>
      </c>
      <c r="I14" s="126" t="s">
        <v>9</v>
      </c>
      <c r="J14" s="160"/>
      <c r="K14" s="160"/>
      <c r="L14" s="167">
        <v>0.05</v>
      </c>
      <c r="M14" s="167">
        <v>0.1</v>
      </c>
      <c r="N14" s="167">
        <v>0.1</v>
      </c>
      <c r="O14" s="167">
        <v>0.1</v>
      </c>
      <c r="P14" s="167">
        <v>0.1</v>
      </c>
      <c r="Q14" s="167">
        <v>0.15</v>
      </c>
      <c r="R14" s="167">
        <v>0.15</v>
      </c>
      <c r="S14" s="167">
        <v>0.1</v>
      </c>
      <c r="T14" s="167">
        <v>0.1</v>
      </c>
      <c r="U14" s="167">
        <v>0.05</v>
      </c>
      <c r="V14" s="121">
        <f t="shared" si="2"/>
        <v>1</v>
      </c>
      <c r="W14" s="872">
        <v>0.2</v>
      </c>
      <c r="X14" s="122">
        <f>V14*W14</f>
        <v>0.2</v>
      </c>
      <c r="Y14" s="734"/>
      <c r="Z14" s="733"/>
      <c r="AA14" s="733"/>
      <c r="AB14" s="733"/>
      <c r="AC14" s="733"/>
      <c r="AD14" s="733"/>
      <c r="AE14" s="733"/>
      <c r="AF14" s="733"/>
      <c r="AG14" s="733"/>
      <c r="AH14" s="733"/>
      <c r="AI14" s="733"/>
      <c r="AJ14" s="733"/>
    </row>
    <row r="15" spans="1:36" ht="18.75" customHeight="1">
      <c r="A15" s="778"/>
      <c r="B15" s="776"/>
      <c r="C15" s="750"/>
      <c r="D15" s="751"/>
      <c r="E15" s="751"/>
      <c r="F15" s="752"/>
      <c r="G15" s="766"/>
      <c r="H15" s="762"/>
      <c r="I15" s="127" t="s">
        <v>39</v>
      </c>
      <c r="J15" s="128"/>
      <c r="K15" s="129"/>
      <c r="L15" s="129"/>
      <c r="M15" s="129"/>
      <c r="N15" s="129"/>
      <c r="O15" s="129"/>
      <c r="P15" s="129"/>
      <c r="Q15" s="129"/>
      <c r="R15" s="129"/>
      <c r="S15" s="129"/>
      <c r="T15" s="167"/>
      <c r="U15" s="129"/>
      <c r="V15" s="124">
        <f t="shared" si="2"/>
        <v>0</v>
      </c>
      <c r="W15" s="768"/>
      <c r="X15" s="125">
        <f>+V15*W14</f>
        <v>0</v>
      </c>
      <c r="Y15" s="735"/>
      <c r="Z15" s="733"/>
      <c r="AA15" s="733"/>
      <c r="AB15" s="733"/>
      <c r="AC15" s="733"/>
      <c r="AD15" s="733"/>
      <c r="AE15" s="733"/>
      <c r="AF15" s="733"/>
      <c r="AG15" s="733"/>
      <c r="AH15" s="733"/>
      <c r="AI15" s="733"/>
      <c r="AJ15" s="733"/>
    </row>
    <row r="16" spans="1:36" ht="18.75" customHeight="1">
      <c r="A16" s="778"/>
      <c r="B16" s="866" t="s">
        <v>64</v>
      </c>
      <c r="C16" s="871" t="s">
        <v>188</v>
      </c>
      <c r="D16" s="744"/>
      <c r="E16" s="744"/>
      <c r="F16" s="726"/>
      <c r="G16" s="869" t="s">
        <v>61</v>
      </c>
      <c r="H16" s="865" t="s">
        <v>67</v>
      </c>
      <c r="I16" s="126" t="s">
        <v>9</v>
      </c>
      <c r="J16" s="160"/>
      <c r="K16" s="160"/>
      <c r="L16" s="167">
        <v>0.05</v>
      </c>
      <c r="M16" s="167">
        <v>0.1</v>
      </c>
      <c r="N16" s="167">
        <v>0.1</v>
      </c>
      <c r="O16" s="167">
        <v>0.1</v>
      </c>
      <c r="P16" s="167">
        <v>0.1</v>
      </c>
      <c r="Q16" s="167">
        <v>0.15</v>
      </c>
      <c r="R16" s="167">
        <v>0.15</v>
      </c>
      <c r="S16" s="167">
        <v>0.1</v>
      </c>
      <c r="T16" s="167">
        <v>0.1</v>
      </c>
      <c r="U16" s="167">
        <v>0.05</v>
      </c>
      <c r="V16" s="121">
        <f t="shared" si="2"/>
        <v>1</v>
      </c>
      <c r="W16" s="872">
        <v>0.1</v>
      </c>
      <c r="X16" s="122">
        <f>V16*W16</f>
        <v>0.1</v>
      </c>
      <c r="Y16" s="734"/>
      <c r="Z16" s="733"/>
      <c r="AA16" s="733"/>
      <c r="AB16" s="733"/>
      <c r="AC16" s="733"/>
      <c r="AD16" s="733"/>
      <c r="AE16" s="733"/>
      <c r="AF16" s="733"/>
      <c r="AG16" s="733"/>
      <c r="AH16" s="733"/>
      <c r="AI16" s="733"/>
      <c r="AJ16" s="733"/>
    </row>
    <row r="17" spans="1:36" ht="18.75" customHeight="1">
      <c r="A17" s="778"/>
      <c r="B17" s="776"/>
      <c r="C17" s="750"/>
      <c r="D17" s="751"/>
      <c r="E17" s="751"/>
      <c r="F17" s="752"/>
      <c r="G17" s="766"/>
      <c r="H17" s="762"/>
      <c r="I17" s="127" t="s">
        <v>39</v>
      </c>
      <c r="J17" s="128"/>
      <c r="K17" s="129"/>
      <c r="L17" s="129"/>
      <c r="M17" s="129"/>
      <c r="N17" s="129"/>
      <c r="O17" s="129"/>
      <c r="P17" s="129"/>
      <c r="Q17" s="129"/>
      <c r="R17" s="129"/>
      <c r="S17" s="129"/>
      <c r="T17" s="129"/>
      <c r="U17" s="129"/>
      <c r="V17" s="124">
        <f t="shared" si="2"/>
        <v>0</v>
      </c>
      <c r="W17" s="768"/>
      <c r="X17" s="125">
        <f>+V17*W16</f>
        <v>0</v>
      </c>
      <c r="Y17" s="735"/>
      <c r="Z17" s="733"/>
      <c r="AA17" s="733"/>
      <c r="AB17" s="733"/>
      <c r="AC17" s="733"/>
      <c r="AD17" s="733"/>
      <c r="AE17" s="733"/>
      <c r="AF17" s="733"/>
      <c r="AG17" s="733"/>
      <c r="AH17" s="733"/>
      <c r="AI17" s="733"/>
      <c r="AJ17" s="733"/>
    </row>
    <row r="18" spans="1:36" ht="18.75" customHeight="1">
      <c r="A18" s="778"/>
      <c r="B18" s="866" t="s">
        <v>64</v>
      </c>
      <c r="C18" s="871" t="s">
        <v>190</v>
      </c>
      <c r="D18" s="744"/>
      <c r="E18" s="744"/>
      <c r="F18" s="726"/>
      <c r="G18" s="869" t="s">
        <v>61</v>
      </c>
      <c r="H18" s="865" t="s">
        <v>67</v>
      </c>
      <c r="I18" s="126" t="s">
        <v>9</v>
      </c>
      <c r="J18" s="160"/>
      <c r="K18" s="160"/>
      <c r="L18" s="167">
        <v>0.05</v>
      </c>
      <c r="M18" s="167">
        <v>0.1</v>
      </c>
      <c r="N18" s="167">
        <v>0.1</v>
      </c>
      <c r="O18" s="167">
        <v>0.1</v>
      </c>
      <c r="P18" s="167">
        <v>0.1</v>
      </c>
      <c r="Q18" s="167">
        <v>0.15</v>
      </c>
      <c r="R18" s="167">
        <v>0.15</v>
      </c>
      <c r="S18" s="167">
        <v>0.1</v>
      </c>
      <c r="T18" s="167">
        <v>0.1</v>
      </c>
      <c r="U18" s="167">
        <v>0.05</v>
      </c>
      <c r="V18" s="121">
        <f t="shared" si="2"/>
        <v>1</v>
      </c>
      <c r="W18" s="872">
        <v>0.3</v>
      </c>
      <c r="X18" s="122">
        <f>V18*W18</f>
        <v>0.3</v>
      </c>
      <c r="Y18" s="734"/>
      <c r="Z18" s="733"/>
      <c r="AA18" s="733"/>
      <c r="AB18" s="733"/>
      <c r="AC18" s="733"/>
      <c r="AD18" s="733"/>
      <c r="AE18" s="733"/>
      <c r="AF18" s="733"/>
      <c r="AG18" s="733"/>
      <c r="AH18" s="733"/>
      <c r="AI18" s="733"/>
      <c r="AJ18" s="733"/>
    </row>
    <row r="19" spans="1:36" ht="18.75" customHeight="1">
      <c r="A19" s="778"/>
      <c r="B19" s="776"/>
      <c r="C19" s="750"/>
      <c r="D19" s="751"/>
      <c r="E19" s="751"/>
      <c r="F19" s="752"/>
      <c r="G19" s="766"/>
      <c r="H19" s="762"/>
      <c r="I19" s="127" t="s">
        <v>39</v>
      </c>
      <c r="J19" s="128"/>
      <c r="K19" s="129"/>
      <c r="L19" s="129"/>
      <c r="M19" s="129"/>
      <c r="N19" s="129"/>
      <c r="O19" s="129"/>
      <c r="P19" s="129"/>
      <c r="Q19" s="129"/>
      <c r="R19" s="129"/>
      <c r="S19" s="129"/>
      <c r="T19" s="129"/>
      <c r="U19" s="129"/>
      <c r="V19" s="124">
        <f t="shared" si="2"/>
        <v>0</v>
      </c>
      <c r="W19" s="768"/>
      <c r="X19" s="125">
        <f>+V19*W18</f>
        <v>0</v>
      </c>
      <c r="Y19" s="735"/>
      <c r="Z19" s="733"/>
      <c r="AA19" s="733"/>
      <c r="AB19" s="733"/>
      <c r="AC19" s="733"/>
      <c r="AD19" s="733"/>
      <c r="AE19" s="733"/>
      <c r="AF19" s="733"/>
      <c r="AG19" s="733"/>
      <c r="AH19" s="733"/>
      <c r="AI19" s="733"/>
      <c r="AJ19" s="733"/>
    </row>
    <row r="20" spans="1:36" ht="18.75" customHeight="1">
      <c r="A20" s="778"/>
      <c r="B20" s="866" t="s">
        <v>64</v>
      </c>
      <c r="C20" s="871" t="s">
        <v>191</v>
      </c>
      <c r="D20" s="744"/>
      <c r="E20" s="744"/>
      <c r="F20" s="726"/>
      <c r="G20" s="869" t="s">
        <v>61</v>
      </c>
      <c r="H20" s="865" t="s">
        <v>67</v>
      </c>
      <c r="I20" s="126" t="s">
        <v>9</v>
      </c>
      <c r="J20" s="160"/>
      <c r="K20" s="160"/>
      <c r="L20" s="167">
        <v>0.05</v>
      </c>
      <c r="M20" s="167">
        <v>0.1</v>
      </c>
      <c r="N20" s="167">
        <v>0.1</v>
      </c>
      <c r="O20" s="167">
        <v>0.1</v>
      </c>
      <c r="P20" s="167">
        <v>0.1</v>
      </c>
      <c r="Q20" s="167">
        <v>0.15</v>
      </c>
      <c r="R20" s="167">
        <v>0.15</v>
      </c>
      <c r="S20" s="167">
        <v>0.1</v>
      </c>
      <c r="T20" s="167">
        <v>0.1</v>
      </c>
      <c r="U20" s="167">
        <v>0.05</v>
      </c>
      <c r="V20" s="121">
        <f t="shared" si="2"/>
        <v>1</v>
      </c>
      <c r="W20" s="872">
        <v>0.1</v>
      </c>
      <c r="X20" s="122">
        <f>V20*W20</f>
        <v>0.1</v>
      </c>
      <c r="Y20" s="734"/>
      <c r="Z20" s="733"/>
      <c r="AA20" s="733"/>
      <c r="AB20" s="733"/>
      <c r="AC20" s="733"/>
      <c r="AD20" s="733"/>
      <c r="AE20" s="733"/>
      <c r="AF20" s="733"/>
      <c r="AG20" s="733"/>
      <c r="AH20" s="733"/>
      <c r="AI20" s="733"/>
      <c r="AJ20" s="733"/>
    </row>
    <row r="21" spans="1:36" ht="18.75" customHeight="1">
      <c r="A21" s="778"/>
      <c r="B21" s="776"/>
      <c r="C21" s="746"/>
      <c r="D21" s="747"/>
      <c r="E21" s="747"/>
      <c r="F21" s="837"/>
      <c r="G21" s="766"/>
      <c r="H21" s="762"/>
      <c r="I21" s="127" t="s">
        <v>39</v>
      </c>
      <c r="J21" s="128"/>
      <c r="K21" s="129"/>
      <c r="L21" s="129"/>
      <c r="M21" s="129"/>
      <c r="N21" s="129"/>
      <c r="O21" s="129"/>
      <c r="P21" s="129"/>
      <c r="Q21" s="129"/>
      <c r="R21" s="129"/>
      <c r="S21" s="129"/>
      <c r="T21" s="129"/>
      <c r="U21" s="129"/>
      <c r="V21" s="124">
        <f t="shared" si="2"/>
        <v>0</v>
      </c>
      <c r="W21" s="768"/>
      <c r="X21" s="125">
        <f>+V21*W20</f>
        <v>0</v>
      </c>
      <c r="Y21" s="735"/>
      <c r="Z21" s="733"/>
      <c r="AA21" s="733"/>
      <c r="AB21" s="733"/>
      <c r="AC21" s="733"/>
      <c r="AD21" s="733"/>
      <c r="AE21" s="733"/>
      <c r="AF21" s="733"/>
      <c r="AG21" s="733"/>
      <c r="AH21" s="733"/>
      <c r="AI21" s="733"/>
      <c r="AJ21" s="733"/>
    </row>
    <row r="22" spans="1:36" ht="21" customHeight="1">
      <c r="A22" s="778"/>
      <c r="B22" s="866" t="s">
        <v>64</v>
      </c>
      <c r="C22" s="870" t="s">
        <v>192</v>
      </c>
      <c r="D22" s="744"/>
      <c r="E22" s="744"/>
      <c r="F22" s="726"/>
      <c r="G22" s="869" t="s">
        <v>61</v>
      </c>
      <c r="H22" s="865"/>
      <c r="I22" s="126"/>
      <c r="J22" s="160"/>
      <c r="K22" s="160"/>
      <c r="L22" s="167">
        <v>0.05</v>
      </c>
      <c r="M22" s="167">
        <v>0.1</v>
      </c>
      <c r="N22" s="167">
        <v>0.1</v>
      </c>
      <c r="O22" s="167">
        <v>0.1</v>
      </c>
      <c r="P22" s="167">
        <v>0.1</v>
      </c>
      <c r="Q22" s="167">
        <v>0.15</v>
      </c>
      <c r="R22" s="167">
        <v>0.15</v>
      </c>
      <c r="S22" s="167">
        <v>0.1</v>
      </c>
      <c r="T22" s="167">
        <v>0.1</v>
      </c>
      <c r="U22" s="167">
        <v>0.05</v>
      </c>
      <c r="V22" s="121">
        <f t="shared" si="2"/>
        <v>1</v>
      </c>
      <c r="W22" s="872">
        <v>0.2</v>
      </c>
      <c r="X22" s="122">
        <f>V22*W22</f>
        <v>0.2</v>
      </c>
      <c r="Y22" s="734"/>
      <c r="Z22" s="733"/>
      <c r="AA22" s="733"/>
      <c r="AB22" s="733"/>
      <c r="AC22" s="733"/>
      <c r="AD22" s="733"/>
      <c r="AE22" s="733"/>
      <c r="AF22" s="733"/>
      <c r="AG22" s="733"/>
      <c r="AH22" s="733"/>
      <c r="AI22" s="733"/>
      <c r="AJ22" s="733"/>
    </row>
    <row r="23" spans="1:36" ht="21" customHeight="1">
      <c r="A23" s="778"/>
      <c r="B23" s="776"/>
      <c r="C23" s="746"/>
      <c r="D23" s="747"/>
      <c r="E23" s="747"/>
      <c r="F23" s="837"/>
      <c r="G23" s="766"/>
      <c r="H23" s="762"/>
      <c r="I23" s="127"/>
      <c r="J23" s="128"/>
      <c r="K23" s="129"/>
      <c r="L23" s="129"/>
      <c r="M23" s="129"/>
      <c r="N23" s="129"/>
      <c r="O23" s="129"/>
      <c r="P23" s="129"/>
      <c r="Q23" s="129"/>
      <c r="R23" s="129"/>
      <c r="S23" s="129"/>
      <c r="T23" s="129"/>
      <c r="U23" s="129"/>
      <c r="V23" s="124">
        <f t="shared" si="2"/>
        <v>0</v>
      </c>
      <c r="W23" s="768"/>
      <c r="X23" s="125">
        <f>+V23*W22</f>
        <v>0</v>
      </c>
      <c r="Y23" s="735"/>
      <c r="Z23" s="733"/>
      <c r="AA23" s="733"/>
      <c r="AB23" s="733"/>
      <c r="AC23" s="733"/>
      <c r="AD23" s="733"/>
      <c r="AE23" s="733"/>
      <c r="AF23" s="733"/>
      <c r="AG23" s="733"/>
      <c r="AH23" s="733"/>
      <c r="AI23" s="733"/>
      <c r="AJ23" s="733"/>
    </row>
    <row r="24" spans="1:36" ht="21" customHeight="1">
      <c r="A24" s="778"/>
      <c r="B24" s="868" t="s">
        <v>70</v>
      </c>
      <c r="C24" s="744"/>
      <c r="D24" s="744"/>
      <c r="E24" s="744"/>
      <c r="F24" s="726"/>
      <c r="G24" s="164"/>
      <c r="H24" s="867" t="s">
        <v>67</v>
      </c>
      <c r="I24" s="146" t="s">
        <v>9</v>
      </c>
      <c r="J24" s="177">
        <f t="shared" ref="J24:U24" si="3">+J12*$W$12+J14*$W$14+J16*$W$16+J18*$W$18+J20*$W$20+J22*$W$22</f>
        <v>0</v>
      </c>
      <c r="K24" s="177">
        <f t="shared" si="3"/>
        <v>0</v>
      </c>
      <c r="L24" s="177">
        <f t="shared" si="3"/>
        <v>5.000000000000001E-2</v>
      </c>
      <c r="M24" s="177">
        <f t="shared" si="3"/>
        <v>0.10000000000000002</v>
      </c>
      <c r="N24" s="177">
        <f t="shared" si="3"/>
        <v>0.10000000000000002</v>
      </c>
      <c r="O24" s="177">
        <f t="shared" si="3"/>
        <v>0.10000000000000002</v>
      </c>
      <c r="P24" s="177">
        <f t="shared" si="3"/>
        <v>0.10000000000000002</v>
      </c>
      <c r="Q24" s="177">
        <f t="shared" si="3"/>
        <v>0.15</v>
      </c>
      <c r="R24" s="177">
        <f t="shared" si="3"/>
        <v>0.15</v>
      </c>
      <c r="S24" s="177">
        <f t="shared" si="3"/>
        <v>0.10000000000000002</v>
      </c>
      <c r="T24" s="177">
        <f t="shared" si="3"/>
        <v>0.10000000000000002</v>
      </c>
      <c r="U24" s="177">
        <f t="shared" si="3"/>
        <v>5.000000000000001E-2</v>
      </c>
      <c r="V24" s="121">
        <f t="shared" si="2"/>
        <v>1</v>
      </c>
      <c r="W24" s="887">
        <f>SUM(W12:W23)</f>
        <v>1</v>
      </c>
      <c r="X24" s="122">
        <f>V24*W24</f>
        <v>1</v>
      </c>
      <c r="Y24" s="734"/>
      <c r="Z24" s="733"/>
      <c r="AA24" s="733"/>
      <c r="AB24" s="733"/>
      <c r="AC24" s="733"/>
      <c r="AD24" s="733"/>
      <c r="AE24" s="733"/>
      <c r="AF24" s="733"/>
      <c r="AG24" s="733"/>
      <c r="AH24" s="733"/>
      <c r="AI24" s="733"/>
      <c r="AJ24" s="733"/>
    </row>
    <row r="25" spans="1:36" ht="21" customHeight="1">
      <c r="A25" s="779"/>
      <c r="B25" s="792"/>
      <c r="C25" s="764"/>
      <c r="D25" s="764"/>
      <c r="E25" s="764"/>
      <c r="F25" s="793"/>
      <c r="G25" s="166"/>
      <c r="H25" s="790"/>
      <c r="I25" s="148" t="s">
        <v>39</v>
      </c>
      <c r="J25" s="149">
        <f t="shared" ref="J25:U25" si="4">+J13*$W$12+J15*$W$14+J17*$W$16+J19*$W$18+J21*$W$20+J23*$W$22</f>
        <v>0</v>
      </c>
      <c r="K25" s="149">
        <f t="shared" si="4"/>
        <v>0</v>
      </c>
      <c r="L25" s="149">
        <f t="shared" si="4"/>
        <v>0</v>
      </c>
      <c r="M25" s="149">
        <f t="shared" si="4"/>
        <v>0</v>
      </c>
      <c r="N25" s="149">
        <f t="shared" si="4"/>
        <v>0</v>
      </c>
      <c r="O25" s="149">
        <f t="shared" si="4"/>
        <v>0</v>
      </c>
      <c r="P25" s="149">
        <f t="shared" si="4"/>
        <v>0</v>
      </c>
      <c r="Q25" s="149">
        <f t="shared" si="4"/>
        <v>0</v>
      </c>
      <c r="R25" s="149">
        <f t="shared" si="4"/>
        <v>0</v>
      </c>
      <c r="S25" s="149">
        <f t="shared" si="4"/>
        <v>0</v>
      </c>
      <c r="T25" s="149">
        <f t="shared" si="4"/>
        <v>0</v>
      </c>
      <c r="U25" s="149">
        <f t="shared" si="4"/>
        <v>0</v>
      </c>
      <c r="V25" s="149">
        <f t="shared" si="2"/>
        <v>0</v>
      </c>
      <c r="W25" s="757"/>
      <c r="X25" s="150">
        <f>+V25*W24</f>
        <v>0</v>
      </c>
      <c r="Y25" s="735"/>
      <c r="Z25" s="733"/>
      <c r="AA25" s="733"/>
      <c r="AB25" s="733"/>
      <c r="AC25" s="733"/>
      <c r="AD25" s="733"/>
      <c r="AE25" s="733"/>
      <c r="AF25" s="733"/>
      <c r="AG25" s="733"/>
      <c r="AH25" s="733"/>
      <c r="AI25" s="733"/>
      <c r="AJ25" s="733"/>
    </row>
    <row r="26" spans="1:36" ht="15" customHeight="1">
      <c r="A26" s="173"/>
      <c r="B26" s="173"/>
      <c r="C26" s="173"/>
      <c r="D26" s="173"/>
      <c r="E26" s="173"/>
      <c r="F26" s="173"/>
      <c r="G26" s="173"/>
      <c r="H26" s="173"/>
      <c r="I26" s="173"/>
      <c r="J26" s="173"/>
      <c r="K26" s="173"/>
      <c r="L26" s="173"/>
      <c r="M26" s="173"/>
      <c r="N26" s="173"/>
      <c r="O26" s="173"/>
      <c r="P26" s="173"/>
      <c r="Q26" s="173"/>
      <c r="R26" s="173"/>
      <c r="S26" s="173"/>
      <c r="T26" s="173"/>
      <c r="U26" s="173"/>
      <c r="V26" s="173"/>
      <c r="W26" s="173"/>
      <c r="X26" s="179"/>
      <c r="Y26" s="173"/>
    </row>
    <row r="27" spans="1:36" ht="15" customHeight="1">
      <c r="A27" s="173"/>
      <c r="B27" s="173"/>
      <c r="C27" s="173"/>
      <c r="D27" s="173"/>
      <c r="E27" s="173"/>
      <c r="F27" s="173"/>
      <c r="G27" s="173"/>
      <c r="H27" s="173"/>
      <c r="I27" s="173"/>
      <c r="J27" s="173"/>
      <c r="K27" s="173"/>
      <c r="L27" s="173"/>
      <c r="M27" s="173"/>
      <c r="N27" s="173"/>
      <c r="O27" s="173"/>
      <c r="P27" s="173"/>
      <c r="Q27" s="173"/>
      <c r="R27" s="173"/>
      <c r="S27" s="173"/>
      <c r="T27" s="173"/>
      <c r="U27" s="173"/>
      <c r="V27" s="173"/>
      <c r="W27" s="173"/>
      <c r="X27" s="179"/>
      <c r="Y27" s="173"/>
    </row>
    <row r="28" spans="1:36" ht="15" customHeight="1">
      <c r="A28" s="173"/>
      <c r="B28" s="173"/>
      <c r="C28" s="173"/>
      <c r="D28" s="173"/>
      <c r="E28" s="173"/>
      <c r="F28" s="173"/>
      <c r="G28" s="173"/>
      <c r="H28" s="173"/>
      <c r="I28" s="173"/>
      <c r="J28" s="173"/>
      <c r="K28" s="173"/>
      <c r="L28" s="173"/>
      <c r="M28" s="173"/>
      <c r="N28" s="173"/>
      <c r="O28" s="173"/>
      <c r="P28" s="173"/>
      <c r="Q28" s="173"/>
      <c r="R28" s="173"/>
      <c r="S28" s="173"/>
      <c r="T28" s="173"/>
      <c r="U28" s="173"/>
      <c r="V28" s="173"/>
      <c r="W28" s="173"/>
      <c r="X28" s="179"/>
      <c r="Y28" s="173"/>
    </row>
    <row r="29" spans="1:36" ht="15" customHeight="1">
      <c r="A29" s="173"/>
      <c r="B29" s="173"/>
      <c r="C29" s="173"/>
      <c r="D29" s="173"/>
      <c r="E29" s="173"/>
      <c r="F29" s="173"/>
      <c r="G29" s="173"/>
      <c r="H29" s="173"/>
      <c r="I29" s="173"/>
      <c r="J29" s="173"/>
      <c r="K29" s="173"/>
      <c r="L29" s="173"/>
      <c r="M29" s="173"/>
      <c r="N29" s="173"/>
      <c r="O29" s="173"/>
      <c r="P29" s="173"/>
      <c r="Q29" s="173"/>
      <c r="R29" s="173"/>
      <c r="S29" s="173"/>
      <c r="T29" s="173"/>
      <c r="U29" s="173"/>
      <c r="V29" s="173"/>
      <c r="W29" s="173"/>
      <c r="X29" s="179"/>
      <c r="Y29" s="173"/>
    </row>
    <row r="30" spans="1:36" ht="15" customHeight="1">
      <c r="A30" s="173"/>
      <c r="B30" s="173"/>
      <c r="C30" s="173"/>
      <c r="D30" s="173"/>
      <c r="E30" s="173"/>
      <c r="F30" s="173"/>
      <c r="G30" s="173"/>
      <c r="H30" s="173"/>
      <c r="I30" s="173"/>
      <c r="J30" s="173"/>
      <c r="K30" s="173"/>
      <c r="L30" s="173"/>
      <c r="M30" s="173"/>
      <c r="N30" s="173"/>
      <c r="O30" s="173"/>
      <c r="P30" s="173"/>
      <c r="Q30" s="173"/>
      <c r="R30" s="173"/>
      <c r="S30" s="173"/>
      <c r="T30" s="173"/>
      <c r="U30" s="173"/>
      <c r="V30" s="173"/>
      <c r="W30" s="173"/>
      <c r="X30" s="179"/>
      <c r="Y30" s="173"/>
    </row>
    <row r="31" spans="1:36" ht="15" customHeight="1">
      <c r="A31" s="173"/>
      <c r="B31" s="173"/>
      <c r="C31" s="173"/>
      <c r="D31" s="173"/>
      <c r="E31" s="173"/>
      <c r="F31" s="173"/>
      <c r="G31" s="173"/>
      <c r="H31" s="173"/>
      <c r="I31" s="173"/>
      <c r="J31" s="173"/>
      <c r="K31" s="173"/>
      <c r="L31" s="173"/>
      <c r="M31" s="173"/>
      <c r="N31" s="173"/>
      <c r="O31" s="173"/>
      <c r="P31" s="173"/>
      <c r="Q31" s="173"/>
      <c r="R31" s="173"/>
      <c r="S31" s="173"/>
      <c r="T31" s="173"/>
      <c r="U31" s="173"/>
      <c r="V31" s="173"/>
      <c r="W31" s="173"/>
      <c r="X31" s="179"/>
      <c r="Y31" s="173"/>
    </row>
    <row r="32" spans="1:36" ht="15" customHeight="1">
      <c r="A32" s="173"/>
      <c r="B32" s="173"/>
      <c r="C32" s="173"/>
      <c r="D32" s="173"/>
      <c r="E32" s="173"/>
      <c r="F32" s="173"/>
      <c r="G32" s="173"/>
      <c r="H32" s="173"/>
      <c r="I32" s="173"/>
      <c r="J32" s="173"/>
      <c r="K32" s="173"/>
      <c r="L32" s="173"/>
      <c r="M32" s="173"/>
      <c r="N32" s="173"/>
      <c r="O32" s="173"/>
      <c r="P32" s="173"/>
      <c r="Q32" s="173"/>
      <c r="R32" s="173"/>
      <c r="S32" s="173"/>
      <c r="T32" s="173"/>
      <c r="U32" s="173"/>
      <c r="V32" s="173"/>
      <c r="W32" s="173"/>
      <c r="X32" s="179"/>
      <c r="Y32" s="173"/>
    </row>
    <row r="33" spans="1:25" ht="15" customHeight="1">
      <c r="A33" s="173"/>
      <c r="B33" s="173"/>
      <c r="C33" s="173"/>
      <c r="D33" s="173"/>
      <c r="E33" s="173"/>
      <c r="F33" s="173"/>
      <c r="G33" s="173"/>
      <c r="H33" s="173"/>
      <c r="I33" s="173"/>
      <c r="J33" s="173"/>
      <c r="K33" s="173"/>
      <c r="L33" s="173"/>
      <c r="M33" s="173"/>
      <c r="N33" s="173"/>
      <c r="O33" s="173"/>
      <c r="P33" s="173"/>
      <c r="Q33" s="173"/>
      <c r="R33" s="173"/>
      <c r="S33" s="173"/>
      <c r="T33" s="173"/>
      <c r="U33" s="173"/>
      <c r="V33" s="173"/>
      <c r="W33" s="173"/>
      <c r="X33" s="179"/>
      <c r="Y33" s="173"/>
    </row>
    <row r="34" spans="1:25" ht="15" customHeight="1">
      <c r="A34" s="173"/>
      <c r="B34" s="173"/>
      <c r="C34" s="173"/>
      <c r="D34" s="173"/>
      <c r="E34" s="173"/>
      <c r="F34" s="173"/>
      <c r="G34" s="173"/>
      <c r="H34" s="173"/>
      <c r="I34" s="173"/>
      <c r="J34" s="173"/>
      <c r="K34" s="173"/>
      <c r="L34" s="173"/>
      <c r="M34" s="173"/>
      <c r="N34" s="173"/>
      <c r="O34" s="173"/>
      <c r="P34" s="173"/>
      <c r="Q34" s="173"/>
      <c r="R34" s="173"/>
      <c r="S34" s="173"/>
      <c r="T34" s="173"/>
      <c r="U34" s="173"/>
      <c r="V34" s="173"/>
      <c r="W34" s="173"/>
      <c r="X34" s="179"/>
      <c r="Y34" s="173"/>
    </row>
    <row r="35" spans="1:25" ht="15" customHeight="1">
      <c r="A35" s="173"/>
      <c r="B35" s="173"/>
      <c r="C35" s="173"/>
      <c r="D35" s="173"/>
      <c r="E35" s="173"/>
      <c r="F35" s="173"/>
      <c r="G35" s="173"/>
      <c r="H35" s="173"/>
      <c r="I35" s="173"/>
      <c r="J35" s="173"/>
      <c r="K35" s="173"/>
      <c r="L35" s="173"/>
      <c r="M35" s="173"/>
      <c r="N35" s="173"/>
      <c r="O35" s="173"/>
      <c r="P35" s="173"/>
      <c r="Q35" s="173"/>
      <c r="R35" s="173"/>
      <c r="S35" s="173"/>
      <c r="T35" s="173"/>
      <c r="U35" s="173"/>
      <c r="V35" s="173"/>
      <c r="W35" s="173"/>
      <c r="X35" s="179"/>
      <c r="Y35" s="173"/>
    </row>
    <row r="36" spans="1:25" ht="15" customHeight="1">
      <c r="A36" s="173"/>
      <c r="B36" s="173"/>
      <c r="C36" s="173"/>
      <c r="D36" s="173"/>
      <c r="E36" s="173"/>
      <c r="F36" s="173"/>
      <c r="G36" s="173"/>
      <c r="H36" s="173"/>
      <c r="I36" s="173"/>
      <c r="J36" s="173"/>
      <c r="K36" s="173"/>
      <c r="L36" s="173"/>
      <c r="M36" s="173"/>
      <c r="N36" s="173"/>
      <c r="O36" s="173"/>
      <c r="P36" s="173"/>
      <c r="Q36" s="173"/>
      <c r="R36" s="173"/>
      <c r="S36" s="173"/>
      <c r="T36" s="173"/>
      <c r="U36" s="173"/>
      <c r="V36" s="173"/>
      <c r="W36" s="173"/>
      <c r="X36" s="179"/>
      <c r="Y36" s="173"/>
    </row>
    <row r="37" spans="1:25" ht="15" customHeight="1">
      <c r="A37" s="173"/>
      <c r="B37" s="173"/>
      <c r="C37" s="173"/>
      <c r="D37" s="173"/>
      <c r="E37" s="173"/>
      <c r="F37" s="173"/>
      <c r="G37" s="173"/>
      <c r="H37" s="173"/>
      <c r="I37" s="173"/>
      <c r="J37" s="173"/>
      <c r="K37" s="173"/>
      <c r="L37" s="173"/>
      <c r="M37" s="173"/>
      <c r="N37" s="173"/>
      <c r="O37" s="173"/>
      <c r="P37" s="173"/>
      <c r="Q37" s="173"/>
      <c r="R37" s="173"/>
      <c r="S37" s="173"/>
      <c r="T37" s="173"/>
      <c r="U37" s="173"/>
      <c r="V37" s="173"/>
      <c r="W37" s="173"/>
      <c r="X37" s="179"/>
      <c r="Y37" s="173"/>
    </row>
    <row r="38" spans="1:25" ht="15" customHeight="1">
      <c r="A38" s="173"/>
      <c r="B38" s="173"/>
      <c r="C38" s="173"/>
      <c r="D38" s="173"/>
      <c r="E38" s="173"/>
      <c r="F38" s="173"/>
      <c r="G38" s="173"/>
      <c r="H38" s="173"/>
      <c r="I38" s="173"/>
      <c r="J38" s="173"/>
      <c r="K38" s="173"/>
      <c r="L38" s="173"/>
      <c r="M38" s="173"/>
      <c r="N38" s="173"/>
      <c r="O38" s="173"/>
      <c r="P38" s="173"/>
      <c r="Q38" s="173"/>
      <c r="R38" s="173"/>
      <c r="S38" s="173"/>
      <c r="T38" s="173"/>
      <c r="U38" s="173"/>
      <c r="V38" s="173"/>
      <c r="W38" s="173"/>
      <c r="X38" s="179"/>
      <c r="Y38" s="173"/>
    </row>
    <row r="39" spans="1:25" ht="15" customHeight="1">
      <c r="A39" s="173"/>
      <c r="B39" s="173"/>
      <c r="C39" s="173"/>
      <c r="D39" s="173"/>
      <c r="E39" s="173"/>
      <c r="F39" s="173"/>
      <c r="G39" s="173"/>
      <c r="H39" s="173"/>
      <c r="I39" s="173"/>
      <c r="J39" s="173"/>
      <c r="K39" s="173"/>
      <c r="L39" s="173"/>
      <c r="M39" s="173"/>
      <c r="N39" s="173"/>
      <c r="O39" s="173"/>
      <c r="P39" s="173"/>
      <c r="Q39" s="173"/>
      <c r="R39" s="173"/>
      <c r="S39" s="173"/>
      <c r="T39" s="173"/>
      <c r="U39" s="173"/>
      <c r="V39" s="173"/>
      <c r="W39" s="173"/>
      <c r="X39" s="179"/>
      <c r="Y39" s="173"/>
    </row>
    <row r="40" spans="1:25" ht="15" customHeight="1">
      <c r="A40" s="173"/>
      <c r="B40" s="173"/>
      <c r="C40" s="173"/>
      <c r="D40" s="173"/>
      <c r="E40" s="173"/>
      <c r="F40" s="173"/>
      <c r="G40" s="173"/>
      <c r="H40" s="173"/>
      <c r="I40" s="173"/>
      <c r="J40" s="173"/>
      <c r="K40" s="173"/>
      <c r="L40" s="173"/>
      <c r="M40" s="173"/>
      <c r="N40" s="173"/>
      <c r="O40" s="173"/>
      <c r="P40" s="173"/>
      <c r="Q40" s="173"/>
      <c r="R40" s="173"/>
      <c r="S40" s="173"/>
      <c r="T40" s="173"/>
      <c r="U40" s="173"/>
      <c r="V40" s="173"/>
      <c r="W40" s="173"/>
      <c r="X40" s="179"/>
      <c r="Y40" s="173"/>
    </row>
    <row r="41" spans="1:25" ht="15" customHeight="1">
      <c r="A41" s="173"/>
      <c r="B41" s="173"/>
      <c r="C41" s="173"/>
      <c r="D41" s="173"/>
      <c r="E41" s="173"/>
      <c r="F41" s="173"/>
      <c r="G41" s="173"/>
      <c r="H41" s="173"/>
      <c r="I41" s="173"/>
      <c r="J41" s="173"/>
      <c r="K41" s="173"/>
      <c r="L41" s="173"/>
      <c r="M41" s="173"/>
      <c r="N41" s="173"/>
      <c r="O41" s="173"/>
      <c r="P41" s="173"/>
      <c r="Q41" s="173"/>
      <c r="R41" s="173"/>
      <c r="S41" s="173"/>
      <c r="T41" s="173"/>
      <c r="U41" s="173"/>
      <c r="V41" s="173"/>
      <c r="W41" s="173"/>
      <c r="X41" s="179"/>
      <c r="Y41" s="173"/>
    </row>
    <row r="42" spans="1:25" ht="15" customHeight="1">
      <c r="A42" s="173"/>
      <c r="B42" s="173"/>
      <c r="C42" s="173"/>
      <c r="D42" s="173"/>
      <c r="E42" s="173"/>
      <c r="F42" s="173"/>
      <c r="G42" s="173"/>
      <c r="H42" s="173"/>
      <c r="I42" s="173"/>
      <c r="J42" s="173"/>
      <c r="K42" s="173"/>
      <c r="L42" s="173"/>
      <c r="M42" s="173"/>
      <c r="N42" s="173"/>
      <c r="O42" s="173"/>
      <c r="P42" s="173"/>
      <c r="Q42" s="173"/>
      <c r="R42" s="173"/>
      <c r="S42" s="173"/>
      <c r="T42" s="173"/>
      <c r="U42" s="173"/>
      <c r="V42" s="173"/>
      <c r="W42" s="173"/>
      <c r="X42" s="179"/>
      <c r="Y42" s="173"/>
    </row>
    <row r="43" spans="1:25" ht="15" customHeight="1">
      <c r="A43" s="173"/>
      <c r="B43" s="173"/>
      <c r="C43" s="173"/>
      <c r="D43" s="173"/>
      <c r="E43" s="173"/>
      <c r="F43" s="173"/>
      <c r="G43" s="173"/>
      <c r="H43" s="173"/>
      <c r="I43" s="173"/>
      <c r="J43" s="173"/>
      <c r="K43" s="173"/>
      <c r="L43" s="173"/>
      <c r="M43" s="173"/>
      <c r="N43" s="173"/>
      <c r="O43" s="173"/>
      <c r="P43" s="173"/>
      <c r="Q43" s="173"/>
      <c r="R43" s="173"/>
      <c r="S43" s="173"/>
      <c r="T43" s="173"/>
      <c r="U43" s="173"/>
      <c r="V43" s="173"/>
      <c r="W43" s="173"/>
      <c r="X43" s="179"/>
      <c r="Y43" s="173"/>
    </row>
    <row r="44" spans="1:25" ht="15" customHeight="1">
      <c r="A44" s="173"/>
      <c r="B44" s="173"/>
      <c r="C44" s="173"/>
      <c r="D44" s="173"/>
      <c r="E44" s="173"/>
      <c r="F44" s="173"/>
      <c r="G44" s="173"/>
      <c r="H44" s="173"/>
      <c r="I44" s="173"/>
      <c r="J44" s="173"/>
      <c r="K44" s="173"/>
      <c r="L44" s="173"/>
      <c r="M44" s="173"/>
      <c r="N44" s="173"/>
      <c r="O44" s="173"/>
      <c r="P44" s="173"/>
      <c r="Q44" s="173"/>
      <c r="R44" s="173"/>
      <c r="S44" s="173"/>
      <c r="T44" s="173"/>
      <c r="U44" s="173"/>
      <c r="V44" s="173"/>
      <c r="W44" s="173"/>
      <c r="X44" s="179"/>
      <c r="Y44" s="173"/>
    </row>
    <row r="45" spans="1:25" ht="15" customHeight="1">
      <c r="A45" s="173"/>
      <c r="B45" s="173"/>
      <c r="C45" s="173"/>
      <c r="D45" s="173"/>
      <c r="E45" s="173"/>
      <c r="F45" s="173"/>
      <c r="G45" s="173"/>
      <c r="H45" s="173"/>
      <c r="I45" s="173"/>
      <c r="J45" s="173"/>
      <c r="K45" s="173"/>
      <c r="L45" s="173"/>
      <c r="M45" s="173"/>
      <c r="N45" s="173"/>
      <c r="O45" s="173"/>
      <c r="P45" s="173"/>
      <c r="Q45" s="173"/>
      <c r="R45" s="173"/>
      <c r="S45" s="173"/>
      <c r="T45" s="173"/>
      <c r="U45" s="173"/>
      <c r="V45" s="173"/>
      <c r="W45" s="173"/>
      <c r="X45" s="179"/>
      <c r="Y45" s="173"/>
    </row>
    <row r="46" spans="1:25" ht="15" customHeight="1">
      <c r="A46" s="173"/>
      <c r="B46" s="173"/>
      <c r="C46" s="173"/>
      <c r="D46" s="173"/>
      <c r="E46" s="173"/>
      <c r="F46" s="173"/>
      <c r="G46" s="173"/>
      <c r="H46" s="173"/>
      <c r="I46" s="173"/>
      <c r="J46" s="173"/>
      <c r="K46" s="173"/>
      <c r="L46" s="173"/>
      <c r="M46" s="173"/>
      <c r="N46" s="173"/>
      <c r="O46" s="173"/>
      <c r="P46" s="173"/>
      <c r="Q46" s="173"/>
      <c r="R46" s="173"/>
      <c r="S46" s="173"/>
      <c r="T46" s="173"/>
      <c r="U46" s="173"/>
      <c r="V46" s="173"/>
      <c r="W46" s="173"/>
      <c r="X46" s="179"/>
      <c r="Y46" s="173"/>
    </row>
    <row r="47" spans="1:25" ht="15" customHeight="1">
      <c r="A47" s="173"/>
      <c r="B47" s="173"/>
      <c r="C47" s="173"/>
      <c r="D47" s="173"/>
      <c r="E47" s="173"/>
      <c r="F47" s="173"/>
      <c r="G47" s="173"/>
      <c r="H47" s="173"/>
      <c r="I47" s="173"/>
      <c r="J47" s="173"/>
      <c r="K47" s="173"/>
      <c r="L47" s="173"/>
      <c r="M47" s="173"/>
      <c r="N47" s="173"/>
      <c r="O47" s="173"/>
      <c r="P47" s="173"/>
      <c r="Q47" s="173"/>
      <c r="R47" s="173"/>
      <c r="S47" s="173"/>
      <c r="T47" s="173"/>
      <c r="U47" s="173"/>
      <c r="V47" s="173"/>
      <c r="W47" s="173"/>
      <c r="X47" s="179"/>
      <c r="Y47" s="173"/>
    </row>
    <row r="48" spans="1:25" ht="15" customHeight="1">
      <c r="A48" s="173"/>
      <c r="B48" s="173"/>
      <c r="C48" s="173"/>
      <c r="D48" s="173"/>
      <c r="E48" s="173"/>
      <c r="F48" s="173"/>
      <c r="G48" s="173"/>
      <c r="H48" s="173"/>
      <c r="I48" s="173"/>
      <c r="J48" s="173"/>
      <c r="K48" s="173"/>
      <c r="L48" s="173"/>
      <c r="M48" s="173"/>
      <c r="N48" s="173"/>
      <c r="O48" s="173"/>
      <c r="P48" s="173"/>
      <c r="Q48" s="173"/>
      <c r="R48" s="173"/>
      <c r="S48" s="173"/>
      <c r="T48" s="173"/>
      <c r="U48" s="173"/>
      <c r="V48" s="173"/>
      <c r="W48" s="173"/>
      <c r="X48" s="179"/>
      <c r="Y48" s="173"/>
    </row>
    <row r="49" spans="1:25" ht="15" customHeight="1">
      <c r="A49" s="173"/>
      <c r="B49" s="173"/>
      <c r="C49" s="173"/>
      <c r="D49" s="173"/>
      <c r="E49" s="173"/>
      <c r="F49" s="173"/>
      <c r="G49" s="173"/>
      <c r="H49" s="173"/>
      <c r="I49" s="173"/>
      <c r="J49" s="173"/>
      <c r="K49" s="173"/>
      <c r="L49" s="173"/>
      <c r="M49" s="173"/>
      <c r="N49" s="173"/>
      <c r="O49" s="173"/>
      <c r="P49" s="173"/>
      <c r="Q49" s="173"/>
      <c r="R49" s="173"/>
      <c r="S49" s="173"/>
      <c r="T49" s="173"/>
      <c r="U49" s="173"/>
      <c r="V49" s="173"/>
      <c r="W49" s="173"/>
      <c r="X49" s="179"/>
      <c r="Y49" s="173"/>
    </row>
    <row r="50" spans="1:25" ht="15" customHeight="1">
      <c r="A50" s="173"/>
      <c r="B50" s="173"/>
      <c r="C50" s="173"/>
      <c r="D50" s="173"/>
      <c r="E50" s="173"/>
      <c r="F50" s="173"/>
      <c r="G50" s="173"/>
      <c r="H50" s="173"/>
      <c r="I50" s="173"/>
      <c r="J50" s="173"/>
      <c r="K50" s="173"/>
      <c r="L50" s="173"/>
      <c r="M50" s="173"/>
      <c r="N50" s="173"/>
      <c r="O50" s="173"/>
      <c r="P50" s="173"/>
      <c r="Q50" s="173"/>
      <c r="R50" s="173"/>
      <c r="S50" s="173"/>
      <c r="T50" s="173"/>
      <c r="U50" s="173"/>
      <c r="V50" s="173"/>
      <c r="W50" s="173"/>
      <c r="X50" s="179"/>
      <c r="Y50" s="173"/>
    </row>
    <row r="51" spans="1:25" ht="15" customHeight="1">
      <c r="A51" s="173"/>
      <c r="B51" s="173"/>
      <c r="C51" s="173"/>
      <c r="D51" s="173"/>
      <c r="E51" s="173"/>
      <c r="F51" s="173"/>
      <c r="G51" s="173"/>
      <c r="H51" s="173"/>
      <c r="I51" s="173"/>
      <c r="J51" s="173"/>
      <c r="K51" s="173"/>
      <c r="L51" s="173"/>
      <c r="M51" s="173"/>
      <c r="N51" s="173"/>
      <c r="O51" s="173"/>
      <c r="P51" s="173"/>
      <c r="Q51" s="173"/>
      <c r="R51" s="173"/>
      <c r="S51" s="173"/>
      <c r="T51" s="173"/>
      <c r="U51" s="173"/>
      <c r="V51" s="173"/>
      <c r="W51" s="173"/>
      <c r="X51" s="179"/>
      <c r="Y51" s="173"/>
    </row>
    <row r="52" spans="1:25" ht="15" customHeight="1">
      <c r="A52" s="173"/>
      <c r="B52" s="173"/>
      <c r="C52" s="173"/>
      <c r="D52" s="173"/>
      <c r="E52" s="173"/>
      <c r="F52" s="173"/>
      <c r="G52" s="173"/>
      <c r="H52" s="173"/>
      <c r="I52" s="173"/>
      <c r="J52" s="173"/>
      <c r="K52" s="173"/>
      <c r="L52" s="173"/>
      <c r="M52" s="173"/>
      <c r="N52" s="173"/>
      <c r="O52" s="173"/>
      <c r="P52" s="173"/>
      <c r="Q52" s="173"/>
      <c r="R52" s="173"/>
      <c r="S52" s="173"/>
      <c r="T52" s="173"/>
      <c r="U52" s="173"/>
      <c r="V52" s="173"/>
      <c r="W52" s="173"/>
      <c r="X52" s="179"/>
      <c r="Y52" s="173"/>
    </row>
    <row r="53" spans="1:25" ht="15" customHeight="1">
      <c r="A53" s="173"/>
      <c r="B53" s="173"/>
      <c r="C53" s="173"/>
      <c r="D53" s="173"/>
      <c r="E53" s="173"/>
      <c r="F53" s="173"/>
      <c r="G53" s="173"/>
      <c r="H53" s="173"/>
      <c r="I53" s="173"/>
      <c r="J53" s="173"/>
      <c r="K53" s="173"/>
      <c r="L53" s="173"/>
      <c r="M53" s="173"/>
      <c r="N53" s="173"/>
      <c r="O53" s="173"/>
      <c r="P53" s="173"/>
      <c r="Q53" s="173"/>
      <c r="R53" s="173"/>
      <c r="S53" s="173"/>
      <c r="T53" s="173"/>
      <c r="U53" s="173"/>
      <c r="V53" s="173"/>
      <c r="W53" s="173"/>
      <c r="X53" s="179"/>
      <c r="Y53" s="173"/>
    </row>
    <row r="54" spans="1:25" ht="15" customHeight="1">
      <c r="A54" s="173"/>
      <c r="B54" s="173"/>
      <c r="C54" s="173"/>
      <c r="D54" s="173"/>
      <c r="E54" s="173"/>
      <c r="F54" s="173"/>
      <c r="G54" s="173"/>
      <c r="H54" s="173"/>
      <c r="I54" s="173"/>
      <c r="J54" s="173"/>
      <c r="K54" s="173"/>
      <c r="L54" s="173"/>
      <c r="M54" s="173"/>
      <c r="N54" s="173"/>
      <c r="O54" s="173"/>
      <c r="P54" s="173"/>
      <c r="Q54" s="173"/>
      <c r="R54" s="173"/>
      <c r="S54" s="173"/>
      <c r="T54" s="173"/>
      <c r="U54" s="173"/>
      <c r="V54" s="173"/>
      <c r="W54" s="173"/>
      <c r="X54" s="179"/>
      <c r="Y54" s="173"/>
    </row>
    <row r="55" spans="1:25" ht="15" customHeight="1">
      <c r="A55" s="173"/>
      <c r="B55" s="173"/>
      <c r="C55" s="173"/>
      <c r="D55" s="173"/>
      <c r="E55" s="173"/>
      <c r="F55" s="173"/>
      <c r="G55" s="173"/>
      <c r="H55" s="173"/>
      <c r="I55" s="173"/>
      <c r="J55" s="173"/>
      <c r="K55" s="173"/>
      <c r="L55" s="173"/>
      <c r="M55" s="173"/>
      <c r="N55" s="173"/>
      <c r="O55" s="173"/>
      <c r="P55" s="173"/>
      <c r="Q55" s="173"/>
      <c r="R55" s="173"/>
      <c r="S55" s="173"/>
      <c r="T55" s="173"/>
      <c r="U55" s="173"/>
      <c r="V55" s="173"/>
      <c r="W55" s="173"/>
      <c r="X55" s="179"/>
      <c r="Y55" s="173"/>
    </row>
    <row r="56" spans="1:25" ht="15" customHeight="1">
      <c r="A56" s="173"/>
      <c r="B56" s="173"/>
      <c r="C56" s="173"/>
      <c r="D56" s="173"/>
      <c r="E56" s="173"/>
      <c r="F56" s="173"/>
      <c r="G56" s="173"/>
      <c r="H56" s="173"/>
      <c r="I56" s="173"/>
      <c r="J56" s="173"/>
      <c r="K56" s="173"/>
      <c r="L56" s="173"/>
      <c r="M56" s="173"/>
      <c r="N56" s="173"/>
      <c r="O56" s="173"/>
      <c r="P56" s="173"/>
      <c r="Q56" s="173"/>
      <c r="R56" s="173"/>
      <c r="S56" s="173"/>
      <c r="T56" s="173"/>
      <c r="U56" s="173"/>
      <c r="V56" s="173"/>
      <c r="W56" s="173"/>
      <c r="X56" s="179"/>
      <c r="Y56" s="173"/>
    </row>
    <row r="57" spans="1:25" ht="15" customHeight="1">
      <c r="A57" s="173"/>
      <c r="B57" s="173"/>
      <c r="C57" s="173"/>
      <c r="D57" s="173"/>
      <c r="E57" s="173"/>
      <c r="F57" s="173"/>
      <c r="G57" s="173"/>
      <c r="H57" s="173"/>
      <c r="I57" s="173"/>
      <c r="J57" s="173"/>
      <c r="K57" s="173"/>
      <c r="L57" s="173"/>
      <c r="M57" s="173"/>
      <c r="N57" s="173"/>
      <c r="O57" s="173"/>
      <c r="P57" s="173"/>
      <c r="Q57" s="173"/>
      <c r="R57" s="173"/>
      <c r="S57" s="173"/>
      <c r="T57" s="173"/>
      <c r="U57" s="173"/>
      <c r="V57" s="173"/>
      <c r="W57" s="173"/>
      <c r="X57" s="179"/>
      <c r="Y57" s="173"/>
    </row>
    <row r="58" spans="1:25" ht="15" customHeight="1">
      <c r="A58" s="173"/>
      <c r="B58" s="173"/>
      <c r="C58" s="173"/>
      <c r="D58" s="173"/>
      <c r="E58" s="173"/>
      <c r="F58" s="173"/>
      <c r="G58" s="173"/>
      <c r="H58" s="173"/>
      <c r="I58" s="173"/>
      <c r="J58" s="173"/>
      <c r="K58" s="173"/>
      <c r="L58" s="173"/>
      <c r="M58" s="173"/>
      <c r="N58" s="173"/>
      <c r="O58" s="173"/>
      <c r="P58" s="173"/>
      <c r="Q58" s="173"/>
      <c r="R58" s="173"/>
      <c r="S58" s="173"/>
      <c r="T58" s="173"/>
      <c r="U58" s="173"/>
      <c r="V58" s="173"/>
      <c r="W58" s="173"/>
      <c r="X58" s="179"/>
      <c r="Y58" s="173"/>
    </row>
    <row r="59" spans="1:25" ht="15" customHeight="1">
      <c r="A59" s="173"/>
      <c r="B59" s="173"/>
      <c r="C59" s="173"/>
      <c r="D59" s="173"/>
      <c r="E59" s="173"/>
      <c r="F59" s="173"/>
      <c r="G59" s="173"/>
      <c r="H59" s="173"/>
      <c r="I59" s="173"/>
      <c r="J59" s="173"/>
      <c r="K59" s="173"/>
      <c r="L59" s="173"/>
      <c r="M59" s="173"/>
      <c r="N59" s="173"/>
      <c r="O59" s="173"/>
      <c r="P59" s="173"/>
      <c r="Q59" s="173"/>
      <c r="R59" s="173"/>
      <c r="S59" s="173"/>
      <c r="T59" s="173"/>
      <c r="U59" s="173"/>
      <c r="V59" s="173"/>
      <c r="W59" s="173"/>
      <c r="X59" s="179"/>
      <c r="Y59" s="173"/>
    </row>
    <row r="60" spans="1:25" ht="15" customHeight="1">
      <c r="A60" s="173"/>
      <c r="B60" s="173"/>
      <c r="C60" s="173"/>
      <c r="D60" s="173"/>
      <c r="E60" s="173"/>
      <c r="F60" s="173"/>
      <c r="G60" s="173"/>
      <c r="H60" s="173"/>
      <c r="I60" s="173"/>
      <c r="J60" s="173"/>
      <c r="K60" s="173"/>
      <c r="L60" s="173"/>
      <c r="M60" s="173"/>
      <c r="N60" s="173"/>
      <c r="O60" s="173"/>
      <c r="P60" s="173"/>
      <c r="Q60" s="173"/>
      <c r="R60" s="173"/>
      <c r="S60" s="173"/>
      <c r="T60" s="173"/>
      <c r="U60" s="173"/>
      <c r="V60" s="173"/>
      <c r="W60" s="173"/>
      <c r="X60" s="179"/>
      <c r="Y60" s="173"/>
    </row>
    <row r="61" spans="1:25" ht="15" customHeight="1">
      <c r="A61" s="173"/>
      <c r="B61" s="173"/>
      <c r="C61" s="173"/>
      <c r="D61" s="173"/>
      <c r="E61" s="173"/>
      <c r="F61" s="173"/>
      <c r="G61" s="173"/>
      <c r="H61" s="173"/>
      <c r="I61" s="173"/>
      <c r="J61" s="173"/>
      <c r="K61" s="173"/>
      <c r="L61" s="173"/>
      <c r="M61" s="173"/>
      <c r="N61" s="173"/>
      <c r="O61" s="173"/>
      <c r="P61" s="173"/>
      <c r="Q61" s="173"/>
      <c r="R61" s="173"/>
      <c r="S61" s="173"/>
      <c r="T61" s="173"/>
      <c r="U61" s="173"/>
      <c r="V61" s="173"/>
      <c r="W61" s="173"/>
      <c r="X61" s="179"/>
      <c r="Y61" s="173"/>
    </row>
    <row r="62" spans="1:25" ht="15" customHeight="1">
      <c r="A62" s="173"/>
      <c r="B62" s="173"/>
      <c r="C62" s="173"/>
      <c r="D62" s="173"/>
      <c r="E62" s="173"/>
      <c r="F62" s="173"/>
      <c r="G62" s="173"/>
      <c r="H62" s="173"/>
      <c r="I62" s="173"/>
      <c r="J62" s="173"/>
      <c r="K62" s="173"/>
      <c r="L62" s="173"/>
      <c r="M62" s="173"/>
      <c r="N62" s="173"/>
      <c r="O62" s="173"/>
      <c r="P62" s="173"/>
      <c r="Q62" s="173"/>
      <c r="R62" s="173"/>
      <c r="S62" s="173"/>
      <c r="T62" s="173"/>
      <c r="U62" s="173"/>
      <c r="V62" s="173"/>
      <c r="W62" s="173"/>
      <c r="X62" s="179"/>
      <c r="Y62" s="173"/>
    </row>
    <row r="63" spans="1:25" ht="15" customHeight="1">
      <c r="A63" s="173"/>
      <c r="B63" s="173"/>
      <c r="C63" s="173"/>
      <c r="D63" s="173"/>
      <c r="E63" s="173"/>
      <c r="F63" s="173"/>
      <c r="G63" s="173"/>
      <c r="H63" s="173"/>
      <c r="I63" s="173"/>
      <c r="J63" s="173"/>
      <c r="K63" s="173"/>
      <c r="L63" s="173"/>
      <c r="M63" s="173"/>
      <c r="N63" s="173"/>
      <c r="O63" s="173"/>
      <c r="P63" s="173"/>
      <c r="Q63" s="173"/>
      <c r="R63" s="173"/>
      <c r="S63" s="173"/>
      <c r="T63" s="173"/>
      <c r="U63" s="173"/>
      <c r="V63" s="173"/>
      <c r="W63" s="173"/>
      <c r="X63" s="179"/>
      <c r="Y63" s="173"/>
    </row>
    <row r="64" spans="1:25" ht="15" customHeight="1">
      <c r="A64" s="173"/>
      <c r="B64" s="173"/>
      <c r="C64" s="173"/>
      <c r="D64" s="173"/>
      <c r="E64" s="173"/>
      <c r="F64" s="173"/>
      <c r="G64" s="173"/>
      <c r="H64" s="173"/>
      <c r="I64" s="173"/>
      <c r="J64" s="173"/>
      <c r="K64" s="173"/>
      <c r="L64" s="173"/>
      <c r="M64" s="173"/>
      <c r="N64" s="173"/>
      <c r="O64" s="173"/>
      <c r="P64" s="173"/>
      <c r="Q64" s="173"/>
      <c r="R64" s="173"/>
      <c r="S64" s="173"/>
      <c r="T64" s="173"/>
      <c r="U64" s="173"/>
      <c r="V64" s="173"/>
      <c r="W64" s="173"/>
      <c r="X64" s="179"/>
      <c r="Y64" s="173"/>
    </row>
    <row r="65" spans="1:25" ht="15" customHeight="1">
      <c r="A65" s="173"/>
      <c r="B65" s="173"/>
      <c r="C65" s="173"/>
      <c r="D65" s="173"/>
      <c r="E65" s="173"/>
      <c r="F65" s="173"/>
      <c r="G65" s="173"/>
      <c r="H65" s="173"/>
      <c r="I65" s="173"/>
      <c r="J65" s="173"/>
      <c r="K65" s="173"/>
      <c r="L65" s="173"/>
      <c r="M65" s="173"/>
      <c r="N65" s="173"/>
      <c r="O65" s="173"/>
      <c r="P65" s="173"/>
      <c r="Q65" s="173"/>
      <c r="R65" s="173"/>
      <c r="S65" s="173"/>
      <c r="T65" s="173"/>
      <c r="U65" s="173"/>
      <c r="V65" s="173"/>
      <c r="W65" s="173"/>
      <c r="X65" s="179"/>
      <c r="Y65" s="173"/>
    </row>
    <row r="66" spans="1:25" ht="15" customHeight="1">
      <c r="A66" s="173"/>
      <c r="B66" s="173"/>
      <c r="C66" s="173"/>
      <c r="D66" s="173"/>
      <c r="E66" s="173"/>
      <c r="F66" s="173"/>
      <c r="G66" s="173"/>
      <c r="H66" s="173"/>
      <c r="I66" s="173"/>
      <c r="J66" s="173"/>
      <c r="K66" s="173"/>
      <c r="L66" s="173"/>
      <c r="M66" s="173"/>
      <c r="N66" s="173"/>
      <c r="O66" s="173"/>
      <c r="P66" s="173"/>
      <c r="Q66" s="173"/>
      <c r="R66" s="173"/>
      <c r="S66" s="173"/>
      <c r="T66" s="173"/>
      <c r="U66" s="173"/>
      <c r="V66" s="173"/>
      <c r="W66" s="173"/>
      <c r="X66" s="179"/>
      <c r="Y66" s="173"/>
    </row>
    <row r="67" spans="1:25" ht="15" customHeight="1">
      <c r="A67" s="173"/>
      <c r="B67" s="173"/>
      <c r="C67" s="173"/>
      <c r="D67" s="173"/>
      <c r="E67" s="173"/>
      <c r="F67" s="173"/>
      <c r="G67" s="173"/>
      <c r="H67" s="173"/>
      <c r="I67" s="173"/>
      <c r="J67" s="173"/>
      <c r="K67" s="173"/>
      <c r="L67" s="173"/>
      <c r="M67" s="173"/>
      <c r="N67" s="173"/>
      <c r="O67" s="173"/>
      <c r="P67" s="173"/>
      <c r="Q67" s="173"/>
      <c r="R67" s="173"/>
      <c r="S67" s="173"/>
      <c r="T67" s="173"/>
      <c r="U67" s="173"/>
      <c r="V67" s="173"/>
      <c r="W67" s="173"/>
      <c r="X67" s="179"/>
      <c r="Y67" s="173"/>
    </row>
    <row r="68" spans="1:25" ht="15" customHeight="1">
      <c r="A68" s="173"/>
      <c r="B68" s="173"/>
      <c r="C68" s="173"/>
      <c r="D68" s="173"/>
      <c r="E68" s="173"/>
      <c r="F68" s="173"/>
      <c r="G68" s="173"/>
      <c r="H68" s="173"/>
      <c r="I68" s="173"/>
      <c r="J68" s="173"/>
      <c r="K68" s="173"/>
      <c r="L68" s="173"/>
      <c r="M68" s="173"/>
      <c r="N68" s="173"/>
      <c r="O68" s="173"/>
      <c r="P68" s="173"/>
      <c r="Q68" s="173"/>
      <c r="R68" s="173"/>
      <c r="S68" s="173"/>
      <c r="T68" s="173"/>
      <c r="U68" s="173"/>
      <c r="V68" s="173"/>
      <c r="W68" s="173"/>
      <c r="X68" s="179"/>
      <c r="Y68" s="173"/>
    </row>
    <row r="69" spans="1:25" ht="15" customHeight="1">
      <c r="A69" s="173"/>
      <c r="B69" s="173"/>
      <c r="C69" s="173"/>
      <c r="D69" s="173"/>
      <c r="E69" s="173"/>
      <c r="F69" s="173"/>
      <c r="G69" s="173"/>
      <c r="H69" s="173"/>
      <c r="I69" s="173"/>
      <c r="J69" s="173"/>
      <c r="K69" s="173"/>
      <c r="L69" s="173"/>
      <c r="M69" s="173"/>
      <c r="N69" s="173"/>
      <c r="O69" s="173"/>
      <c r="P69" s="173"/>
      <c r="Q69" s="173"/>
      <c r="R69" s="173"/>
      <c r="S69" s="173"/>
      <c r="T69" s="173"/>
      <c r="U69" s="173"/>
      <c r="V69" s="173"/>
      <c r="W69" s="173"/>
      <c r="X69" s="179"/>
      <c r="Y69" s="173"/>
    </row>
    <row r="70" spans="1:25" ht="15" customHeight="1">
      <c r="A70" s="173"/>
      <c r="B70" s="173"/>
      <c r="C70" s="173"/>
      <c r="D70" s="173"/>
      <c r="E70" s="173"/>
      <c r="F70" s="173"/>
      <c r="G70" s="173"/>
      <c r="H70" s="173"/>
      <c r="I70" s="173"/>
      <c r="J70" s="173"/>
      <c r="K70" s="173"/>
      <c r="L70" s="173"/>
      <c r="M70" s="173"/>
      <c r="N70" s="173"/>
      <c r="O70" s="173"/>
      <c r="P70" s="173"/>
      <c r="Q70" s="173"/>
      <c r="R70" s="173"/>
      <c r="S70" s="173"/>
      <c r="T70" s="173"/>
      <c r="U70" s="173"/>
      <c r="V70" s="173"/>
      <c r="W70" s="173"/>
      <c r="X70" s="179"/>
      <c r="Y70" s="173"/>
    </row>
    <row r="71" spans="1:25" ht="15" customHeight="1">
      <c r="A71" s="173"/>
      <c r="B71" s="173"/>
      <c r="C71" s="173"/>
      <c r="D71" s="173"/>
      <c r="E71" s="173"/>
      <c r="F71" s="173"/>
      <c r="G71" s="173"/>
      <c r="H71" s="173"/>
      <c r="I71" s="173"/>
      <c r="J71" s="173"/>
      <c r="K71" s="173"/>
      <c r="L71" s="173"/>
      <c r="M71" s="173"/>
      <c r="N71" s="173"/>
      <c r="O71" s="173"/>
      <c r="P71" s="173"/>
      <c r="Q71" s="173"/>
      <c r="R71" s="173"/>
      <c r="S71" s="173"/>
      <c r="T71" s="173"/>
      <c r="U71" s="173"/>
      <c r="V71" s="173"/>
      <c r="W71" s="173"/>
      <c r="X71" s="179"/>
      <c r="Y71" s="173"/>
    </row>
    <row r="72" spans="1:25" ht="15" customHeight="1">
      <c r="A72" s="173"/>
      <c r="B72" s="173"/>
      <c r="C72" s="173"/>
      <c r="D72" s="173"/>
      <c r="E72" s="173"/>
      <c r="F72" s="173"/>
      <c r="G72" s="173"/>
      <c r="H72" s="173"/>
      <c r="I72" s="173"/>
      <c r="J72" s="173"/>
      <c r="K72" s="173"/>
      <c r="L72" s="173"/>
      <c r="M72" s="173"/>
      <c r="N72" s="173"/>
      <c r="O72" s="173"/>
      <c r="P72" s="173"/>
      <c r="Q72" s="173"/>
      <c r="R72" s="173"/>
      <c r="S72" s="173"/>
      <c r="T72" s="173"/>
      <c r="U72" s="173"/>
      <c r="V72" s="173"/>
      <c r="W72" s="173"/>
      <c r="X72" s="179"/>
      <c r="Y72" s="173"/>
    </row>
    <row r="73" spans="1:25" ht="15" customHeight="1">
      <c r="A73" s="173"/>
      <c r="B73" s="173"/>
      <c r="C73" s="173"/>
      <c r="D73" s="173"/>
      <c r="E73" s="173"/>
      <c r="F73" s="173"/>
      <c r="G73" s="173"/>
      <c r="H73" s="173"/>
      <c r="I73" s="173"/>
      <c r="J73" s="173"/>
      <c r="K73" s="173"/>
      <c r="L73" s="173"/>
      <c r="M73" s="173"/>
      <c r="N73" s="173"/>
      <c r="O73" s="173"/>
      <c r="P73" s="173"/>
      <c r="Q73" s="173"/>
      <c r="R73" s="173"/>
      <c r="S73" s="173"/>
      <c r="T73" s="173"/>
      <c r="U73" s="173"/>
      <c r="V73" s="173"/>
      <c r="W73" s="173"/>
      <c r="X73" s="179"/>
      <c r="Y73" s="173"/>
    </row>
    <row r="74" spans="1:25" ht="15" customHeight="1">
      <c r="A74" s="173"/>
      <c r="B74" s="173"/>
      <c r="C74" s="173"/>
      <c r="D74" s="173"/>
      <c r="E74" s="173"/>
      <c r="F74" s="173"/>
      <c r="G74" s="173"/>
      <c r="H74" s="173"/>
      <c r="I74" s="173"/>
      <c r="J74" s="173"/>
      <c r="K74" s="173"/>
      <c r="L74" s="173"/>
      <c r="M74" s="173"/>
      <c r="N74" s="173"/>
      <c r="O74" s="173"/>
      <c r="P74" s="173"/>
      <c r="Q74" s="173"/>
      <c r="R74" s="173"/>
      <c r="S74" s="173"/>
      <c r="T74" s="173"/>
      <c r="U74" s="173"/>
      <c r="V74" s="173"/>
      <c r="W74" s="173"/>
      <c r="X74" s="179"/>
      <c r="Y74" s="173"/>
    </row>
    <row r="75" spans="1:25" ht="15" customHeight="1">
      <c r="A75" s="173"/>
      <c r="B75" s="173"/>
      <c r="C75" s="173"/>
      <c r="D75" s="173"/>
      <c r="E75" s="173"/>
      <c r="F75" s="173"/>
      <c r="G75" s="173"/>
      <c r="H75" s="173"/>
      <c r="I75" s="173"/>
      <c r="J75" s="173"/>
      <c r="K75" s="173"/>
      <c r="L75" s="173"/>
      <c r="M75" s="173"/>
      <c r="N75" s="173"/>
      <c r="O75" s="173"/>
      <c r="P75" s="173"/>
      <c r="Q75" s="173"/>
      <c r="R75" s="173"/>
      <c r="S75" s="173"/>
      <c r="T75" s="173"/>
      <c r="U75" s="173"/>
      <c r="V75" s="173"/>
      <c r="W75" s="173"/>
      <c r="X75" s="179"/>
      <c r="Y75" s="173"/>
    </row>
    <row r="76" spans="1:25" ht="15" customHeight="1">
      <c r="A76" s="173"/>
      <c r="B76" s="173"/>
      <c r="C76" s="173"/>
      <c r="D76" s="173"/>
      <c r="E76" s="173"/>
      <c r="F76" s="173"/>
      <c r="G76" s="173"/>
      <c r="H76" s="173"/>
      <c r="I76" s="173"/>
      <c r="J76" s="173"/>
      <c r="K76" s="173"/>
      <c r="L76" s="173"/>
      <c r="M76" s="173"/>
      <c r="N76" s="173"/>
      <c r="O76" s="173"/>
      <c r="P76" s="173"/>
      <c r="Q76" s="173"/>
      <c r="R76" s="173"/>
      <c r="S76" s="173"/>
      <c r="T76" s="173"/>
      <c r="U76" s="173"/>
      <c r="V76" s="173"/>
      <c r="W76" s="173"/>
      <c r="X76" s="179"/>
      <c r="Y76" s="173"/>
    </row>
    <row r="77" spans="1:25" ht="15" customHeight="1">
      <c r="A77" s="173"/>
      <c r="B77" s="173"/>
      <c r="C77" s="173"/>
      <c r="D77" s="173"/>
      <c r="E77" s="173"/>
      <c r="F77" s="173"/>
      <c r="G77" s="173"/>
      <c r="H77" s="173"/>
      <c r="I77" s="173"/>
      <c r="J77" s="173"/>
      <c r="K77" s="173"/>
      <c r="L77" s="173"/>
      <c r="M77" s="173"/>
      <c r="N77" s="173"/>
      <c r="O77" s="173"/>
      <c r="P77" s="173"/>
      <c r="Q77" s="173"/>
      <c r="R77" s="173"/>
      <c r="S77" s="173"/>
      <c r="T77" s="173"/>
      <c r="U77" s="173"/>
      <c r="V77" s="173"/>
      <c r="W77" s="173"/>
      <c r="X77" s="179"/>
      <c r="Y77" s="173"/>
    </row>
    <row r="78" spans="1:25" ht="15" customHeight="1">
      <c r="A78" s="173"/>
      <c r="B78" s="173"/>
      <c r="C78" s="173"/>
      <c r="D78" s="173"/>
      <c r="E78" s="173"/>
      <c r="F78" s="173"/>
      <c r="G78" s="173"/>
      <c r="H78" s="173"/>
      <c r="I78" s="173"/>
      <c r="J78" s="173"/>
      <c r="K78" s="173"/>
      <c r="L78" s="173"/>
      <c r="M78" s="173"/>
      <c r="N78" s="173"/>
      <c r="O78" s="173"/>
      <c r="P78" s="173"/>
      <c r="Q78" s="173"/>
      <c r="R78" s="173"/>
      <c r="S78" s="173"/>
      <c r="T78" s="173"/>
      <c r="U78" s="173"/>
      <c r="V78" s="173"/>
      <c r="W78" s="173"/>
      <c r="X78" s="179"/>
      <c r="Y78" s="173"/>
    </row>
    <row r="79" spans="1:25" ht="15" customHeight="1">
      <c r="A79" s="173"/>
      <c r="B79" s="173"/>
      <c r="C79" s="173"/>
      <c r="D79" s="173"/>
      <c r="E79" s="173"/>
      <c r="F79" s="173"/>
      <c r="G79" s="173"/>
      <c r="H79" s="173"/>
      <c r="I79" s="173"/>
      <c r="J79" s="173"/>
      <c r="K79" s="173"/>
      <c r="L79" s="173"/>
      <c r="M79" s="173"/>
      <c r="N79" s="173"/>
      <c r="O79" s="173"/>
      <c r="P79" s="173"/>
      <c r="Q79" s="173"/>
      <c r="R79" s="173"/>
      <c r="S79" s="173"/>
      <c r="T79" s="173"/>
      <c r="U79" s="173"/>
      <c r="V79" s="173"/>
      <c r="W79" s="173"/>
      <c r="X79" s="179"/>
      <c r="Y79" s="173"/>
    </row>
    <row r="80" spans="1:25" ht="15" customHeight="1">
      <c r="A80" s="173"/>
      <c r="B80" s="173"/>
      <c r="C80" s="173"/>
      <c r="D80" s="173"/>
      <c r="E80" s="173"/>
      <c r="F80" s="173"/>
      <c r="G80" s="173"/>
      <c r="H80" s="173"/>
      <c r="I80" s="173"/>
      <c r="J80" s="173"/>
      <c r="K80" s="173"/>
      <c r="L80" s="173"/>
      <c r="M80" s="173"/>
      <c r="N80" s="173"/>
      <c r="O80" s="173"/>
      <c r="P80" s="173"/>
      <c r="Q80" s="173"/>
      <c r="R80" s="173"/>
      <c r="S80" s="173"/>
      <c r="T80" s="173"/>
      <c r="U80" s="173"/>
      <c r="V80" s="173"/>
      <c r="W80" s="173"/>
      <c r="X80" s="179"/>
      <c r="Y80" s="173"/>
    </row>
    <row r="81" spans="1:25" ht="15" customHeight="1">
      <c r="A81" s="173"/>
      <c r="B81" s="173"/>
      <c r="C81" s="173"/>
      <c r="D81" s="173"/>
      <c r="E81" s="173"/>
      <c r="F81" s="173"/>
      <c r="G81" s="173"/>
      <c r="H81" s="173"/>
      <c r="I81" s="173"/>
      <c r="J81" s="173"/>
      <c r="K81" s="173"/>
      <c r="L81" s="173"/>
      <c r="M81" s="173"/>
      <c r="N81" s="173"/>
      <c r="O81" s="173"/>
      <c r="P81" s="173"/>
      <c r="Q81" s="173"/>
      <c r="R81" s="173"/>
      <c r="S81" s="173"/>
      <c r="T81" s="173"/>
      <c r="U81" s="173"/>
      <c r="V81" s="173"/>
      <c r="W81" s="173"/>
      <c r="X81" s="179"/>
      <c r="Y81" s="173"/>
    </row>
    <row r="82" spans="1:25" ht="15" customHeight="1">
      <c r="A82" s="173"/>
      <c r="B82" s="173"/>
      <c r="C82" s="173"/>
      <c r="D82" s="173"/>
      <c r="E82" s="173"/>
      <c r="F82" s="173"/>
      <c r="G82" s="173"/>
      <c r="H82" s="173"/>
      <c r="I82" s="173"/>
      <c r="J82" s="173"/>
      <c r="K82" s="173"/>
      <c r="L82" s="173"/>
      <c r="M82" s="173"/>
      <c r="N82" s="173"/>
      <c r="O82" s="173"/>
      <c r="P82" s="173"/>
      <c r="Q82" s="173"/>
      <c r="R82" s="173"/>
      <c r="S82" s="173"/>
      <c r="T82" s="173"/>
      <c r="U82" s="173"/>
      <c r="V82" s="173"/>
      <c r="W82" s="173"/>
      <c r="X82" s="179"/>
      <c r="Y82" s="173"/>
    </row>
    <row r="83" spans="1:25" ht="15" customHeight="1">
      <c r="A83" s="173"/>
      <c r="B83" s="173"/>
      <c r="C83" s="173"/>
      <c r="D83" s="173"/>
      <c r="E83" s="173"/>
      <c r="F83" s="173"/>
      <c r="G83" s="173"/>
      <c r="H83" s="173"/>
      <c r="I83" s="173"/>
      <c r="J83" s="173"/>
      <c r="K83" s="173"/>
      <c r="L83" s="173"/>
      <c r="M83" s="173"/>
      <c r="N83" s="173"/>
      <c r="O83" s="173"/>
      <c r="P83" s="173"/>
      <c r="Q83" s="173"/>
      <c r="R83" s="173"/>
      <c r="S83" s="173"/>
      <c r="T83" s="173"/>
      <c r="U83" s="173"/>
      <c r="V83" s="173"/>
      <c r="W83" s="173"/>
      <c r="X83" s="179"/>
      <c r="Y83" s="173"/>
    </row>
    <row r="84" spans="1:25" ht="15" customHeight="1">
      <c r="A84" s="173"/>
      <c r="B84" s="173"/>
      <c r="C84" s="173"/>
      <c r="D84" s="173"/>
      <c r="E84" s="173"/>
      <c r="F84" s="173"/>
      <c r="G84" s="173"/>
      <c r="H84" s="173"/>
      <c r="I84" s="173"/>
      <c r="J84" s="173"/>
      <c r="K84" s="173"/>
      <c r="L84" s="173"/>
      <c r="M84" s="173"/>
      <c r="N84" s="173"/>
      <c r="O84" s="173"/>
      <c r="P84" s="173"/>
      <c r="Q84" s="173"/>
      <c r="R84" s="173"/>
      <c r="S84" s="173"/>
      <c r="T84" s="173"/>
      <c r="U84" s="173"/>
      <c r="V84" s="173"/>
      <c r="W84" s="173"/>
      <c r="X84" s="179"/>
      <c r="Y84" s="173"/>
    </row>
    <row r="85" spans="1:25" ht="15" customHeight="1">
      <c r="A85" s="173"/>
      <c r="B85" s="173"/>
      <c r="C85" s="173"/>
      <c r="D85" s="173"/>
      <c r="E85" s="173"/>
      <c r="F85" s="173"/>
      <c r="G85" s="173"/>
      <c r="H85" s="173"/>
      <c r="I85" s="173"/>
      <c r="J85" s="173"/>
      <c r="K85" s="173"/>
      <c r="L85" s="173"/>
      <c r="M85" s="173"/>
      <c r="N85" s="173"/>
      <c r="O85" s="173"/>
      <c r="P85" s="173"/>
      <c r="Q85" s="173"/>
      <c r="R85" s="173"/>
      <c r="S85" s="173"/>
      <c r="T85" s="173"/>
      <c r="U85" s="173"/>
      <c r="V85" s="173"/>
      <c r="W85" s="173"/>
      <c r="X85" s="179"/>
      <c r="Y85" s="173"/>
    </row>
    <row r="86" spans="1:25" ht="15" customHeight="1">
      <c r="A86" s="173"/>
      <c r="B86" s="173"/>
      <c r="C86" s="173"/>
      <c r="D86" s="173"/>
      <c r="E86" s="173"/>
      <c r="F86" s="173"/>
      <c r="G86" s="173"/>
      <c r="H86" s="173"/>
      <c r="I86" s="173"/>
      <c r="J86" s="173"/>
      <c r="K86" s="173"/>
      <c r="L86" s="173"/>
      <c r="M86" s="173"/>
      <c r="N86" s="173"/>
      <c r="O86" s="173"/>
      <c r="P86" s="173"/>
      <c r="Q86" s="173"/>
      <c r="R86" s="173"/>
      <c r="S86" s="173"/>
      <c r="T86" s="173"/>
      <c r="U86" s="173"/>
      <c r="V86" s="173"/>
      <c r="W86" s="173"/>
      <c r="X86" s="179"/>
      <c r="Y86" s="173"/>
    </row>
    <row r="87" spans="1:25" ht="15" customHeight="1">
      <c r="A87" s="173"/>
      <c r="B87" s="173"/>
      <c r="C87" s="173"/>
      <c r="D87" s="173"/>
      <c r="E87" s="173"/>
      <c r="F87" s="173"/>
      <c r="G87" s="173"/>
      <c r="H87" s="173"/>
      <c r="I87" s="173"/>
      <c r="J87" s="173"/>
      <c r="K87" s="173"/>
      <c r="L87" s="173"/>
      <c r="M87" s="173"/>
      <c r="N87" s="173"/>
      <c r="O87" s="173"/>
      <c r="P87" s="173"/>
      <c r="Q87" s="173"/>
      <c r="R87" s="173"/>
      <c r="S87" s="173"/>
      <c r="T87" s="173"/>
      <c r="U87" s="173"/>
      <c r="V87" s="173"/>
      <c r="W87" s="173"/>
      <c r="X87" s="179"/>
      <c r="Y87" s="173"/>
    </row>
    <row r="88" spans="1:25" ht="15" customHeight="1">
      <c r="A88" s="173"/>
      <c r="B88" s="173"/>
      <c r="C88" s="173"/>
      <c r="D88" s="173"/>
      <c r="E88" s="173"/>
      <c r="F88" s="173"/>
      <c r="G88" s="173"/>
      <c r="H88" s="173"/>
      <c r="I88" s="173"/>
      <c r="J88" s="173"/>
      <c r="K88" s="173"/>
      <c r="L88" s="173"/>
      <c r="M88" s="173"/>
      <c r="N88" s="173"/>
      <c r="O88" s="173"/>
      <c r="P88" s="173"/>
      <c r="Q88" s="173"/>
      <c r="R88" s="173"/>
      <c r="S88" s="173"/>
      <c r="T88" s="173"/>
      <c r="U88" s="173"/>
      <c r="V88" s="173"/>
      <c r="W88" s="173"/>
      <c r="X88" s="179"/>
      <c r="Y88" s="173"/>
    </row>
    <row r="89" spans="1:25" ht="15.75" customHeight="1">
      <c r="A89" s="173"/>
      <c r="B89" s="173"/>
      <c r="C89" s="173"/>
      <c r="D89" s="173"/>
      <c r="E89" s="173"/>
      <c r="F89" s="173"/>
      <c r="G89" s="173"/>
      <c r="H89" s="173"/>
      <c r="I89" s="173"/>
      <c r="J89" s="173"/>
      <c r="K89" s="173"/>
      <c r="L89" s="173"/>
      <c r="M89" s="173"/>
      <c r="N89" s="173"/>
      <c r="O89" s="173"/>
      <c r="P89" s="173"/>
      <c r="Q89" s="173"/>
      <c r="R89" s="173"/>
      <c r="S89" s="173"/>
      <c r="T89" s="173"/>
      <c r="U89" s="173"/>
      <c r="V89" s="173"/>
      <c r="W89" s="173"/>
      <c r="X89" s="179"/>
      <c r="Y89" s="173"/>
    </row>
    <row r="90" spans="1:25" ht="15.75" customHeight="1">
      <c r="A90" s="173"/>
      <c r="B90" s="173"/>
      <c r="C90" s="173"/>
      <c r="D90" s="173"/>
      <c r="E90" s="173"/>
      <c r="F90" s="173"/>
      <c r="G90" s="173"/>
      <c r="H90" s="173"/>
      <c r="I90" s="173"/>
      <c r="J90" s="173"/>
      <c r="K90" s="173"/>
      <c r="L90" s="173"/>
      <c r="M90" s="173"/>
      <c r="N90" s="173"/>
      <c r="O90" s="173"/>
      <c r="P90" s="173"/>
      <c r="Q90" s="173"/>
      <c r="R90" s="173"/>
      <c r="S90" s="173"/>
      <c r="T90" s="173"/>
      <c r="U90" s="173"/>
      <c r="V90" s="173"/>
      <c r="W90" s="173"/>
      <c r="X90" s="179"/>
      <c r="Y90" s="173"/>
    </row>
    <row r="91" spans="1:25" ht="15.75" customHeight="1">
      <c r="A91" s="173"/>
      <c r="B91" s="173"/>
      <c r="C91" s="173"/>
      <c r="D91" s="173"/>
      <c r="E91" s="173"/>
      <c r="F91" s="173"/>
      <c r="G91" s="173"/>
      <c r="H91" s="173"/>
      <c r="I91" s="173"/>
      <c r="J91" s="173"/>
      <c r="K91" s="173"/>
      <c r="L91" s="173"/>
      <c r="M91" s="173"/>
      <c r="N91" s="173"/>
      <c r="O91" s="173"/>
      <c r="P91" s="173"/>
      <c r="Q91" s="173"/>
      <c r="R91" s="173"/>
      <c r="S91" s="173"/>
      <c r="T91" s="173"/>
      <c r="U91" s="173"/>
      <c r="V91" s="173"/>
      <c r="W91" s="173"/>
      <c r="X91" s="179"/>
      <c r="Y91" s="173"/>
    </row>
    <row r="92" spans="1:25" ht="15.75" customHeight="1">
      <c r="A92" s="173"/>
      <c r="B92" s="173"/>
      <c r="C92" s="173"/>
      <c r="D92" s="173"/>
      <c r="E92" s="173"/>
      <c r="F92" s="173"/>
      <c r="G92" s="173"/>
      <c r="H92" s="173"/>
      <c r="I92" s="173"/>
      <c r="J92" s="173"/>
      <c r="K92" s="173"/>
      <c r="L92" s="173"/>
      <c r="M92" s="173"/>
      <c r="N92" s="173"/>
      <c r="O92" s="173"/>
      <c r="P92" s="173"/>
      <c r="Q92" s="173"/>
      <c r="R92" s="173"/>
      <c r="S92" s="173"/>
      <c r="T92" s="173"/>
      <c r="U92" s="173"/>
      <c r="V92" s="173"/>
      <c r="W92" s="173"/>
      <c r="X92" s="179"/>
      <c r="Y92" s="173"/>
    </row>
    <row r="93" spans="1:25" ht="15.75" customHeight="1">
      <c r="A93" s="173"/>
      <c r="B93" s="173"/>
      <c r="C93" s="173"/>
      <c r="D93" s="173"/>
      <c r="E93" s="173"/>
      <c r="F93" s="173"/>
      <c r="G93" s="173"/>
      <c r="H93" s="173"/>
      <c r="I93" s="173"/>
      <c r="J93" s="173"/>
      <c r="K93" s="173"/>
      <c r="L93" s="173"/>
      <c r="M93" s="173"/>
      <c r="N93" s="173"/>
      <c r="O93" s="173"/>
      <c r="P93" s="173"/>
      <c r="Q93" s="173"/>
      <c r="R93" s="173"/>
      <c r="S93" s="173"/>
      <c r="T93" s="173"/>
      <c r="U93" s="173"/>
      <c r="V93" s="173"/>
      <c r="W93" s="173"/>
      <c r="X93" s="179"/>
      <c r="Y93" s="173"/>
    </row>
    <row r="94" spans="1:25" ht="15.75" customHeight="1">
      <c r="A94" s="173"/>
      <c r="B94" s="173"/>
      <c r="C94" s="173"/>
      <c r="D94" s="173"/>
      <c r="E94" s="173"/>
      <c r="F94" s="173"/>
      <c r="G94" s="173"/>
      <c r="H94" s="173"/>
      <c r="I94" s="173"/>
      <c r="J94" s="173"/>
      <c r="K94" s="173"/>
      <c r="L94" s="173"/>
      <c r="M94" s="173"/>
      <c r="N94" s="173"/>
      <c r="O94" s="173"/>
      <c r="P94" s="173"/>
      <c r="Q94" s="173"/>
      <c r="R94" s="173"/>
      <c r="S94" s="173"/>
      <c r="T94" s="173"/>
      <c r="U94" s="173"/>
      <c r="V94" s="173"/>
      <c r="W94" s="173"/>
      <c r="X94" s="179"/>
      <c r="Y94" s="173"/>
    </row>
    <row r="95" spans="1:25" ht="15.75" customHeight="1">
      <c r="A95" s="173"/>
      <c r="B95" s="173"/>
      <c r="C95" s="173"/>
      <c r="D95" s="173"/>
      <c r="E95" s="173"/>
      <c r="F95" s="173"/>
      <c r="G95" s="173"/>
      <c r="H95" s="173"/>
      <c r="I95" s="173"/>
      <c r="J95" s="173"/>
      <c r="K95" s="173"/>
      <c r="L95" s="173"/>
      <c r="M95" s="173"/>
      <c r="N95" s="173"/>
      <c r="O95" s="173"/>
      <c r="P95" s="173"/>
      <c r="Q95" s="173"/>
      <c r="R95" s="173"/>
      <c r="S95" s="173"/>
      <c r="T95" s="173"/>
      <c r="U95" s="173"/>
      <c r="V95" s="173"/>
      <c r="W95" s="173"/>
      <c r="X95" s="179"/>
      <c r="Y95" s="173"/>
    </row>
    <row r="96" spans="1:25" ht="15.75" customHeight="1">
      <c r="A96" s="173"/>
      <c r="B96" s="173"/>
      <c r="C96" s="173"/>
      <c r="D96" s="173"/>
      <c r="E96" s="173"/>
      <c r="F96" s="173"/>
      <c r="G96" s="173"/>
      <c r="H96" s="173"/>
      <c r="I96" s="173"/>
      <c r="J96" s="173"/>
      <c r="K96" s="173"/>
      <c r="L96" s="173"/>
      <c r="M96" s="173"/>
      <c r="N96" s="173"/>
      <c r="O96" s="173"/>
      <c r="P96" s="173"/>
      <c r="Q96" s="173"/>
      <c r="R96" s="173"/>
      <c r="S96" s="173"/>
      <c r="T96" s="173"/>
      <c r="U96" s="173"/>
      <c r="V96" s="173"/>
      <c r="W96" s="173"/>
      <c r="X96" s="179"/>
      <c r="Y96" s="173"/>
    </row>
    <row r="97" spans="1:25" ht="15.75" customHeight="1">
      <c r="A97" s="173"/>
      <c r="B97" s="173"/>
      <c r="C97" s="173"/>
      <c r="D97" s="173"/>
      <c r="E97" s="173"/>
      <c r="F97" s="173"/>
      <c r="G97" s="173"/>
      <c r="H97" s="173"/>
      <c r="I97" s="173"/>
      <c r="J97" s="173"/>
      <c r="K97" s="173"/>
      <c r="L97" s="173"/>
      <c r="M97" s="173"/>
      <c r="N97" s="173"/>
      <c r="O97" s="173"/>
      <c r="P97" s="173"/>
      <c r="Q97" s="173"/>
      <c r="R97" s="173"/>
      <c r="S97" s="173"/>
      <c r="T97" s="173"/>
      <c r="U97" s="173"/>
      <c r="V97" s="173"/>
      <c r="W97" s="173"/>
      <c r="X97" s="179"/>
      <c r="Y97" s="173"/>
    </row>
    <row r="98" spans="1:25" ht="15.75" customHeight="1">
      <c r="A98" s="173"/>
      <c r="B98" s="173"/>
      <c r="C98" s="173"/>
      <c r="D98" s="173"/>
      <c r="E98" s="173"/>
      <c r="F98" s="173"/>
      <c r="G98" s="173"/>
      <c r="H98" s="173"/>
      <c r="I98" s="173"/>
      <c r="J98" s="173"/>
      <c r="K98" s="173"/>
      <c r="L98" s="173"/>
      <c r="M98" s="173"/>
      <c r="N98" s="173"/>
      <c r="O98" s="173"/>
      <c r="P98" s="173"/>
      <c r="Q98" s="173"/>
      <c r="R98" s="173"/>
      <c r="S98" s="173"/>
      <c r="T98" s="173"/>
      <c r="U98" s="173"/>
      <c r="V98" s="173"/>
      <c r="W98" s="173"/>
      <c r="X98" s="179"/>
      <c r="Y98" s="173"/>
    </row>
    <row r="99" spans="1:25" ht="15.75" customHeight="1">
      <c r="A99" s="173"/>
      <c r="B99" s="173"/>
      <c r="C99" s="173"/>
      <c r="D99" s="173"/>
      <c r="E99" s="173"/>
      <c r="F99" s="173"/>
      <c r="G99" s="173"/>
      <c r="H99" s="173"/>
      <c r="I99" s="173"/>
      <c r="J99" s="173"/>
      <c r="K99" s="173"/>
      <c r="L99" s="173"/>
      <c r="M99" s="173"/>
      <c r="N99" s="173"/>
      <c r="O99" s="173"/>
      <c r="P99" s="173"/>
      <c r="Q99" s="173"/>
      <c r="R99" s="173"/>
      <c r="S99" s="173"/>
      <c r="T99" s="173"/>
      <c r="U99" s="173"/>
      <c r="V99" s="173"/>
      <c r="W99" s="173"/>
      <c r="X99" s="179"/>
      <c r="Y99" s="173"/>
    </row>
    <row r="100" spans="1:25" ht="15.75" customHeight="1">
      <c r="A100" s="173"/>
      <c r="B100" s="173"/>
      <c r="C100" s="173"/>
      <c r="D100" s="173"/>
      <c r="E100" s="173"/>
      <c r="F100" s="173"/>
      <c r="G100" s="173"/>
      <c r="H100" s="173"/>
      <c r="I100" s="173"/>
      <c r="J100" s="173"/>
      <c r="K100" s="173"/>
      <c r="L100" s="173"/>
      <c r="M100" s="173"/>
      <c r="N100" s="173"/>
      <c r="O100" s="173"/>
      <c r="P100" s="173"/>
      <c r="Q100" s="173"/>
      <c r="R100" s="173"/>
      <c r="S100" s="173"/>
      <c r="T100" s="173"/>
      <c r="U100" s="173"/>
      <c r="V100" s="173"/>
      <c r="W100" s="173"/>
      <c r="X100" s="179"/>
      <c r="Y100" s="173"/>
    </row>
    <row r="101" spans="1:25" ht="15.75" customHeight="1">
      <c r="A101" s="173"/>
      <c r="B101" s="173"/>
      <c r="C101" s="173"/>
      <c r="D101" s="173"/>
      <c r="E101" s="173"/>
      <c r="F101" s="173"/>
      <c r="G101" s="173"/>
      <c r="H101" s="173"/>
      <c r="I101" s="173"/>
      <c r="J101" s="173"/>
      <c r="K101" s="173"/>
      <c r="L101" s="173"/>
      <c r="M101" s="173"/>
      <c r="N101" s="173"/>
      <c r="O101" s="173"/>
      <c r="P101" s="173"/>
      <c r="Q101" s="173"/>
      <c r="R101" s="173"/>
      <c r="S101" s="173"/>
      <c r="T101" s="173"/>
      <c r="U101" s="173"/>
      <c r="V101" s="173"/>
      <c r="W101" s="173"/>
      <c r="X101" s="179"/>
      <c r="Y101" s="173"/>
    </row>
    <row r="102" spans="1:25" ht="15.75" customHeight="1">
      <c r="A102" s="173"/>
      <c r="B102" s="173"/>
      <c r="C102" s="173"/>
      <c r="D102" s="173"/>
      <c r="E102" s="173"/>
      <c r="F102" s="173"/>
      <c r="G102" s="173"/>
      <c r="H102" s="173"/>
      <c r="I102" s="173"/>
      <c r="J102" s="173"/>
      <c r="K102" s="173"/>
      <c r="L102" s="173"/>
      <c r="M102" s="173"/>
      <c r="N102" s="173"/>
      <c r="O102" s="173"/>
      <c r="P102" s="173"/>
      <c r="Q102" s="173"/>
      <c r="R102" s="173"/>
      <c r="S102" s="173"/>
      <c r="T102" s="173"/>
      <c r="U102" s="173"/>
      <c r="V102" s="173"/>
      <c r="W102" s="173"/>
      <c r="X102" s="179"/>
      <c r="Y102" s="173"/>
    </row>
    <row r="103" spans="1:25" ht="15.75" customHeight="1">
      <c r="A103" s="173"/>
      <c r="B103" s="173"/>
      <c r="C103" s="173"/>
      <c r="D103" s="173"/>
      <c r="E103" s="173"/>
      <c r="F103" s="173"/>
      <c r="G103" s="173"/>
      <c r="H103" s="173"/>
      <c r="I103" s="173"/>
      <c r="J103" s="173"/>
      <c r="K103" s="173"/>
      <c r="L103" s="173"/>
      <c r="M103" s="173"/>
      <c r="N103" s="173"/>
      <c r="O103" s="173"/>
      <c r="P103" s="173"/>
      <c r="Q103" s="173"/>
      <c r="R103" s="173"/>
      <c r="S103" s="173"/>
      <c r="T103" s="173"/>
      <c r="U103" s="173"/>
      <c r="V103" s="173"/>
      <c r="W103" s="173"/>
      <c r="X103" s="179"/>
      <c r="Y103" s="173"/>
    </row>
    <row r="104" spans="1:25" ht="15.75" customHeight="1">
      <c r="A104" s="173"/>
      <c r="B104" s="173"/>
      <c r="C104" s="173"/>
      <c r="D104" s="173"/>
      <c r="E104" s="173"/>
      <c r="F104" s="173"/>
      <c r="G104" s="173"/>
      <c r="H104" s="173"/>
      <c r="I104" s="173"/>
      <c r="J104" s="173"/>
      <c r="K104" s="173"/>
      <c r="L104" s="173"/>
      <c r="M104" s="173"/>
      <c r="N104" s="173"/>
      <c r="O104" s="173"/>
      <c r="P104" s="173"/>
      <c r="Q104" s="173"/>
      <c r="R104" s="173"/>
      <c r="S104" s="173"/>
      <c r="T104" s="173"/>
      <c r="U104" s="173"/>
      <c r="V104" s="173"/>
      <c r="W104" s="173"/>
      <c r="X104" s="179"/>
      <c r="Y104" s="173"/>
    </row>
    <row r="105" spans="1:25" ht="15.75" customHeight="1">
      <c r="A105" s="173"/>
      <c r="B105" s="173"/>
      <c r="C105" s="173"/>
      <c r="D105" s="173"/>
      <c r="E105" s="173"/>
      <c r="F105" s="173"/>
      <c r="G105" s="173"/>
      <c r="H105" s="173"/>
      <c r="I105" s="173"/>
      <c r="J105" s="173"/>
      <c r="K105" s="173"/>
      <c r="L105" s="173"/>
      <c r="M105" s="173"/>
      <c r="N105" s="173"/>
      <c r="O105" s="173"/>
      <c r="P105" s="173"/>
      <c r="Q105" s="173"/>
      <c r="R105" s="173"/>
      <c r="S105" s="173"/>
      <c r="T105" s="173"/>
      <c r="U105" s="173"/>
      <c r="V105" s="173"/>
      <c r="W105" s="173"/>
      <c r="X105" s="179"/>
      <c r="Y105" s="173"/>
    </row>
    <row r="106" spans="1:25" ht="15.75" customHeight="1">
      <c r="A106" s="173"/>
      <c r="B106" s="173"/>
      <c r="C106" s="173"/>
      <c r="D106" s="173"/>
      <c r="E106" s="173"/>
      <c r="F106" s="173"/>
      <c r="G106" s="173"/>
      <c r="H106" s="173"/>
      <c r="I106" s="173"/>
      <c r="J106" s="173"/>
      <c r="K106" s="173"/>
      <c r="L106" s="173"/>
      <c r="M106" s="173"/>
      <c r="N106" s="173"/>
      <c r="O106" s="173"/>
      <c r="P106" s="173"/>
      <c r="Q106" s="173"/>
      <c r="R106" s="173"/>
      <c r="S106" s="173"/>
      <c r="T106" s="173"/>
      <c r="U106" s="173"/>
      <c r="V106" s="173"/>
      <c r="W106" s="173"/>
      <c r="X106" s="179"/>
      <c r="Y106" s="173"/>
    </row>
    <row r="107" spans="1:25" ht="15.75" customHeight="1">
      <c r="A107" s="173"/>
      <c r="B107" s="173"/>
      <c r="C107" s="173"/>
      <c r="D107" s="173"/>
      <c r="E107" s="173"/>
      <c r="F107" s="173"/>
      <c r="G107" s="173"/>
      <c r="H107" s="173"/>
      <c r="I107" s="173"/>
      <c r="J107" s="173"/>
      <c r="K107" s="173"/>
      <c r="L107" s="173"/>
      <c r="M107" s="173"/>
      <c r="N107" s="173"/>
      <c r="O107" s="173"/>
      <c r="P107" s="173"/>
      <c r="Q107" s="173"/>
      <c r="R107" s="173"/>
      <c r="S107" s="173"/>
      <c r="T107" s="173"/>
      <c r="U107" s="173"/>
      <c r="V107" s="173"/>
      <c r="W107" s="173"/>
      <c r="X107" s="179"/>
      <c r="Y107" s="173"/>
    </row>
    <row r="108" spans="1:25" ht="15.75" customHeight="1">
      <c r="A108" s="173"/>
      <c r="B108" s="173"/>
      <c r="C108" s="173"/>
      <c r="D108" s="173"/>
      <c r="E108" s="173"/>
      <c r="F108" s="173"/>
      <c r="G108" s="173"/>
      <c r="H108" s="173"/>
      <c r="I108" s="173"/>
      <c r="J108" s="173"/>
      <c r="K108" s="173"/>
      <c r="L108" s="173"/>
      <c r="M108" s="173"/>
      <c r="N108" s="173"/>
      <c r="O108" s="173"/>
      <c r="P108" s="173"/>
      <c r="Q108" s="173"/>
      <c r="R108" s="173"/>
      <c r="S108" s="173"/>
      <c r="T108" s="173"/>
      <c r="U108" s="173"/>
      <c r="V108" s="173"/>
      <c r="W108" s="173"/>
      <c r="X108" s="179"/>
      <c r="Y108" s="173"/>
    </row>
    <row r="109" spans="1:25" ht="15.75" customHeight="1">
      <c r="A109" s="173"/>
      <c r="B109" s="173"/>
      <c r="C109" s="173"/>
      <c r="D109" s="173"/>
      <c r="E109" s="173"/>
      <c r="F109" s="173"/>
      <c r="G109" s="173"/>
      <c r="H109" s="173"/>
      <c r="I109" s="173"/>
      <c r="J109" s="173"/>
      <c r="K109" s="173"/>
      <c r="L109" s="173"/>
      <c r="M109" s="173"/>
      <c r="N109" s="173"/>
      <c r="O109" s="173"/>
      <c r="P109" s="173"/>
      <c r="Q109" s="173"/>
      <c r="R109" s="173"/>
      <c r="S109" s="173"/>
      <c r="T109" s="173"/>
      <c r="U109" s="173"/>
      <c r="V109" s="173"/>
      <c r="W109" s="173"/>
      <c r="X109" s="179"/>
      <c r="Y109" s="173"/>
    </row>
    <row r="110" spans="1:25" ht="15.75" customHeight="1">
      <c r="A110" s="173"/>
      <c r="B110" s="173"/>
      <c r="C110" s="173"/>
      <c r="D110" s="173"/>
      <c r="E110" s="173"/>
      <c r="F110" s="173"/>
      <c r="G110" s="173"/>
      <c r="H110" s="173"/>
      <c r="I110" s="173"/>
      <c r="J110" s="173"/>
      <c r="K110" s="173"/>
      <c r="L110" s="173"/>
      <c r="M110" s="173"/>
      <c r="N110" s="173"/>
      <c r="O110" s="173"/>
      <c r="P110" s="173"/>
      <c r="Q110" s="173"/>
      <c r="R110" s="173"/>
      <c r="S110" s="173"/>
      <c r="T110" s="173"/>
      <c r="U110" s="173"/>
      <c r="V110" s="173"/>
      <c r="W110" s="173"/>
      <c r="X110" s="179"/>
      <c r="Y110" s="173"/>
    </row>
    <row r="111" spans="1:25" ht="15.75" customHeight="1">
      <c r="A111" s="173"/>
      <c r="B111" s="173"/>
      <c r="C111" s="173"/>
      <c r="D111" s="173"/>
      <c r="E111" s="173"/>
      <c r="F111" s="173"/>
      <c r="G111" s="173"/>
      <c r="H111" s="173"/>
      <c r="I111" s="173"/>
      <c r="J111" s="173"/>
      <c r="K111" s="173"/>
      <c r="L111" s="173"/>
      <c r="M111" s="173"/>
      <c r="N111" s="173"/>
      <c r="O111" s="173"/>
      <c r="P111" s="173"/>
      <c r="Q111" s="173"/>
      <c r="R111" s="173"/>
      <c r="S111" s="173"/>
      <c r="T111" s="173"/>
      <c r="U111" s="173"/>
      <c r="V111" s="173"/>
      <c r="W111" s="173"/>
      <c r="X111" s="179"/>
      <c r="Y111" s="173"/>
    </row>
    <row r="112" spans="1:25" ht="15.75" customHeight="1">
      <c r="A112" s="173"/>
      <c r="B112" s="173"/>
      <c r="C112" s="173"/>
      <c r="D112" s="173"/>
      <c r="E112" s="173"/>
      <c r="F112" s="173"/>
      <c r="G112" s="173"/>
      <c r="H112" s="173"/>
      <c r="I112" s="173"/>
      <c r="J112" s="173"/>
      <c r="K112" s="173"/>
      <c r="L112" s="173"/>
      <c r="M112" s="173"/>
      <c r="N112" s="173"/>
      <c r="O112" s="173"/>
      <c r="P112" s="173"/>
      <c r="Q112" s="173"/>
      <c r="R112" s="173"/>
      <c r="S112" s="173"/>
      <c r="T112" s="173"/>
      <c r="U112" s="173"/>
      <c r="V112" s="173"/>
      <c r="W112" s="173"/>
      <c r="X112" s="179"/>
      <c r="Y112" s="173"/>
    </row>
    <row r="113" spans="1:25" ht="15.75" customHeight="1">
      <c r="A113" s="173"/>
      <c r="B113" s="173"/>
      <c r="C113" s="173"/>
      <c r="D113" s="173"/>
      <c r="E113" s="173"/>
      <c r="F113" s="173"/>
      <c r="G113" s="173"/>
      <c r="H113" s="173"/>
      <c r="I113" s="173"/>
      <c r="J113" s="173"/>
      <c r="K113" s="173"/>
      <c r="L113" s="173"/>
      <c r="M113" s="173"/>
      <c r="N113" s="173"/>
      <c r="O113" s="173"/>
      <c r="P113" s="173"/>
      <c r="Q113" s="173"/>
      <c r="R113" s="173"/>
      <c r="S113" s="173"/>
      <c r="T113" s="173"/>
      <c r="U113" s="173"/>
      <c r="V113" s="173"/>
      <c r="W113" s="173"/>
      <c r="X113" s="179"/>
      <c r="Y113" s="173"/>
    </row>
    <row r="114" spans="1:25" ht="15.75" customHeight="1">
      <c r="A114" s="173"/>
      <c r="B114" s="173"/>
      <c r="C114" s="173"/>
      <c r="D114" s="173"/>
      <c r="E114" s="173"/>
      <c r="F114" s="173"/>
      <c r="G114" s="173"/>
      <c r="H114" s="173"/>
      <c r="I114" s="173"/>
      <c r="J114" s="173"/>
      <c r="K114" s="173"/>
      <c r="L114" s="173"/>
      <c r="M114" s="173"/>
      <c r="N114" s="173"/>
      <c r="O114" s="173"/>
      <c r="P114" s="173"/>
      <c r="Q114" s="173"/>
      <c r="R114" s="173"/>
      <c r="S114" s="173"/>
      <c r="T114" s="173"/>
      <c r="U114" s="173"/>
      <c r="V114" s="173"/>
      <c r="W114" s="173"/>
      <c r="X114" s="179"/>
      <c r="Y114" s="173"/>
    </row>
    <row r="115" spans="1:25" ht="15.75" customHeight="1">
      <c r="A115" s="173"/>
      <c r="B115" s="173"/>
      <c r="C115" s="173"/>
      <c r="D115" s="173"/>
      <c r="E115" s="173"/>
      <c r="F115" s="173"/>
      <c r="G115" s="173"/>
      <c r="H115" s="173"/>
      <c r="I115" s="173"/>
      <c r="J115" s="173"/>
      <c r="K115" s="173"/>
      <c r="L115" s="173"/>
      <c r="M115" s="173"/>
      <c r="N115" s="173"/>
      <c r="O115" s="173"/>
      <c r="P115" s="173"/>
      <c r="Q115" s="173"/>
      <c r="R115" s="173"/>
      <c r="S115" s="173"/>
      <c r="T115" s="173"/>
      <c r="U115" s="173"/>
      <c r="V115" s="173"/>
      <c r="W115" s="173"/>
      <c r="X115" s="179"/>
      <c r="Y115" s="173"/>
    </row>
    <row r="116" spans="1:25" ht="15.75" customHeight="1">
      <c r="A116" s="173"/>
      <c r="B116" s="173"/>
      <c r="C116" s="173"/>
      <c r="D116" s="173"/>
      <c r="E116" s="173"/>
      <c r="F116" s="173"/>
      <c r="G116" s="173"/>
      <c r="H116" s="173"/>
      <c r="I116" s="173"/>
      <c r="J116" s="173"/>
      <c r="K116" s="173"/>
      <c r="L116" s="173"/>
      <c r="M116" s="173"/>
      <c r="N116" s="173"/>
      <c r="O116" s="173"/>
      <c r="P116" s="173"/>
      <c r="Q116" s="173"/>
      <c r="R116" s="173"/>
      <c r="S116" s="173"/>
      <c r="T116" s="173"/>
      <c r="U116" s="173"/>
      <c r="V116" s="173"/>
      <c r="W116" s="173"/>
      <c r="X116" s="179"/>
      <c r="Y116" s="173"/>
    </row>
    <row r="117" spans="1:25" ht="15.75" customHeight="1">
      <c r="A117" s="173"/>
      <c r="B117" s="173"/>
      <c r="C117" s="173"/>
      <c r="D117" s="173"/>
      <c r="E117" s="173"/>
      <c r="F117" s="173"/>
      <c r="G117" s="173"/>
      <c r="H117" s="173"/>
      <c r="I117" s="173"/>
      <c r="J117" s="173"/>
      <c r="K117" s="173"/>
      <c r="L117" s="173"/>
      <c r="M117" s="173"/>
      <c r="N117" s="173"/>
      <c r="O117" s="173"/>
      <c r="P117" s="173"/>
      <c r="Q117" s="173"/>
      <c r="R117" s="173"/>
      <c r="S117" s="173"/>
      <c r="T117" s="173"/>
      <c r="U117" s="173"/>
      <c r="V117" s="173"/>
      <c r="W117" s="173"/>
      <c r="X117" s="179"/>
      <c r="Y117" s="173"/>
    </row>
    <row r="118" spans="1:25" ht="15.75" customHeight="1">
      <c r="A118" s="173"/>
      <c r="B118" s="173"/>
      <c r="C118" s="173"/>
      <c r="D118" s="173"/>
      <c r="E118" s="173"/>
      <c r="F118" s="173"/>
      <c r="G118" s="173"/>
      <c r="H118" s="173"/>
      <c r="I118" s="173"/>
      <c r="J118" s="173"/>
      <c r="K118" s="173"/>
      <c r="L118" s="173"/>
      <c r="M118" s="173"/>
      <c r="N118" s="173"/>
      <c r="O118" s="173"/>
      <c r="P118" s="173"/>
      <c r="Q118" s="173"/>
      <c r="R118" s="173"/>
      <c r="S118" s="173"/>
      <c r="T118" s="173"/>
      <c r="U118" s="173"/>
      <c r="V118" s="173"/>
      <c r="W118" s="173"/>
      <c r="X118" s="179"/>
      <c r="Y118" s="173"/>
    </row>
    <row r="119" spans="1:25" ht="15.75" customHeight="1">
      <c r="A119" s="173"/>
      <c r="B119" s="173"/>
      <c r="C119" s="173"/>
      <c r="D119" s="173"/>
      <c r="E119" s="173"/>
      <c r="F119" s="173"/>
      <c r="G119" s="173"/>
      <c r="H119" s="173"/>
      <c r="I119" s="173"/>
      <c r="J119" s="173"/>
      <c r="K119" s="173"/>
      <c r="L119" s="173"/>
      <c r="M119" s="173"/>
      <c r="N119" s="173"/>
      <c r="O119" s="173"/>
      <c r="P119" s="173"/>
      <c r="Q119" s="173"/>
      <c r="R119" s="173"/>
      <c r="S119" s="173"/>
      <c r="T119" s="173"/>
      <c r="U119" s="173"/>
      <c r="V119" s="173"/>
      <c r="W119" s="173"/>
      <c r="X119" s="179"/>
      <c r="Y119" s="173"/>
    </row>
    <row r="120" spans="1:25" ht="15.75" customHeight="1">
      <c r="A120" s="173"/>
      <c r="B120" s="173"/>
      <c r="C120" s="173"/>
      <c r="D120" s="173"/>
      <c r="E120" s="173"/>
      <c r="F120" s="173"/>
      <c r="G120" s="173"/>
      <c r="H120" s="173"/>
      <c r="I120" s="173"/>
      <c r="J120" s="173"/>
      <c r="K120" s="173"/>
      <c r="L120" s="173"/>
      <c r="M120" s="173"/>
      <c r="N120" s="173"/>
      <c r="O120" s="173"/>
      <c r="P120" s="173"/>
      <c r="Q120" s="173"/>
      <c r="R120" s="173"/>
      <c r="S120" s="173"/>
      <c r="T120" s="173"/>
      <c r="U120" s="173"/>
      <c r="V120" s="173"/>
      <c r="W120" s="173"/>
      <c r="X120" s="179"/>
      <c r="Y120" s="173"/>
    </row>
    <row r="121" spans="1:25" ht="15.75" customHeight="1">
      <c r="A121" s="173"/>
      <c r="B121" s="173"/>
      <c r="C121" s="173"/>
      <c r="D121" s="173"/>
      <c r="E121" s="173"/>
      <c r="F121" s="173"/>
      <c r="G121" s="173"/>
      <c r="H121" s="173"/>
      <c r="I121" s="173"/>
      <c r="J121" s="173"/>
      <c r="K121" s="173"/>
      <c r="L121" s="173"/>
      <c r="M121" s="173"/>
      <c r="N121" s="173"/>
      <c r="O121" s="173"/>
      <c r="P121" s="173"/>
      <c r="Q121" s="173"/>
      <c r="R121" s="173"/>
      <c r="S121" s="173"/>
      <c r="T121" s="173"/>
      <c r="U121" s="173"/>
      <c r="V121" s="173"/>
      <c r="W121" s="173"/>
      <c r="X121" s="179"/>
      <c r="Y121" s="173"/>
    </row>
    <row r="122" spans="1:25" ht="15.75" customHeight="1">
      <c r="A122" s="173"/>
      <c r="B122" s="173"/>
      <c r="C122" s="173"/>
      <c r="D122" s="173"/>
      <c r="E122" s="173"/>
      <c r="F122" s="173"/>
      <c r="G122" s="173"/>
      <c r="H122" s="173"/>
      <c r="I122" s="173"/>
      <c r="J122" s="173"/>
      <c r="K122" s="173"/>
      <c r="L122" s="173"/>
      <c r="M122" s="173"/>
      <c r="N122" s="173"/>
      <c r="O122" s="173"/>
      <c r="P122" s="173"/>
      <c r="Q122" s="173"/>
      <c r="R122" s="173"/>
      <c r="S122" s="173"/>
      <c r="T122" s="173"/>
      <c r="U122" s="173"/>
      <c r="V122" s="173"/>
      <c r="W122" s="173"/>
      <c r="X122" s="179"/>
      <c r="Y122" s="173"/>
    </row>
    <row r="123" spans="1:25" ht="15.75" customHeight="1">
      <c r="A123" s="173"/>
      <c r="B123" s="173"/>
      <c r="C123" s="173"/>
      <c r="D123" s="173"/>
      <c r="E123" s="173"/>
      <c r="F123" s="173"/>
      <c r="G123" s="173"/>
      <c r="H123" s="173"/>
      <c r="I123" s="173"/>
      <c r="J123" s="173"/>
      <c r="K123" s="173"/>
      <c r="L123" s="173"/>
      <c r="M123" s="173"/>
      <c r="N123" s="173"/>
      <c r="O123" s="173"/>
      <c r="P123" s="173"/>
      <c r="Q123" s="173"/>
      <c r="R123" s="173"/>
      <c r="S123" s="173"/>
      <c r="T123" s="173"/>
      <c r="U123" s="173"/>
      <c r="V123" s="173"/>
      <c r="W123" s="173"/>
      <c r="X123" s="179"/>
      <c r="Y123" s="173"/>
    </row>
    <row r="124" spans="1:25" ht="15.75" customHeight="1">
      <c r="A124" s="173"/>
      <c r="B124" s="173"/>
      <c r="C124" s="173"/>
      <c r="D124" s="173"/>
      <c r="E124" s="173"/>
      <c r="F124" s="173"/>
      <c r="G124" s="173"/>
      <c r="H124" s="173"/>
      <c r="I124" s="173"/>
      <c r="J124" s="173"/>
      <c r="K124" s="173"/>
      <c r="L124" s="173"/>
      <c r="M124" s="173"/>
      <c r="N124" s="173"/>
      <c r="O124" s="173"/>
      <c r="P124" s="173"/>
      <c r="Q124" s="173"/>
      <c r="R124" s="173"/>
      <c r="S124" s="173"/>
      <c r="T124" s="173"/>
      <c r="U124" s="173"/>
      <c r="V124" s="173"/>
      <c r="W124" s="173"/>
      <c r="X124" s="179"/>
      <c r="Y124" s="173"/>
    </row>
    <row r="125" spans="1:25" ht="15.75" customHeight="1">
      <c r="A125" s="173"/>
      <c r="B125" s="173"/>
      <c r="C125" s="173"/>
      <c r="D125" s="173"/>
      <c r="E125" s="173"/>
      <c r="F125" s="173"/>
      <c r="G125" s="173"/>
      <c r="H125" s="173"/>
      <c r="I125" s="173"/>
      <c r="J125" s="173"/>
      <c r="K125" s="173"/>
      <c r="L125" s="173"/>
      <c r="M125" s="173"/>
      <c r="N125" s="173"/>
      <c r="O125" s="173"/>
      <c r="P125" s="173"/>
      <c r="Q125" s="173"/>
      <c r="R125" s="173"/>
      <c r="S125" s="173"/>
      <c r="T125" s="173"/>
      <c r="U125" s="173"/>
      <c r="V125" s="173"/>
      <c r="W125" s="173"/>
      <c r="X125" s="179"/>
      <c r="Y125" s="173"/>
    </row>
    <row r="126" spans="1:25" ht="15.75" customHeight="1">
      <c r="A126" s="173"/>
      <c r="B126" s="173"/>
      <c r="C126" s="173"/>
      <c r="D126" s="173"/>
      <c r="E126" s="173"/>
      <c r="F126" s="173"/>
      <c r="G126" s="173"/>
      <c r="H126" s="173"/>
      <c r="I126" s="173"/>
      <c r="J126" s="173"/>
      <c r="K126" s="173"/>
      <c r="L126" s="173"/>
      <c r="M126" s="173"/>
      <c r="N126" s="173"/>
      <c r="O126" s="173"/>
      <c r="P126" s="173"/>
      <c r="Q126" s="173"/>
      <c r="R126" s="173"/>
      <c r="S126" s="173"/>
      <c r="T126" s="173"/>
      <c r="U126" s="173"/>
      <c r="V126" s="173"/>
      <c r="W126" s="173"/>
      <c r="X126" s="179"/>
      <c r="Y126" s="173"/>
    </row>
    <row r="127" spans="1:25" ht="15.75" customHeight="1">
      <c r="A127" s="173"/>
      <c r="B127" s="173"/>
      <c r="C127" s="173"/>
      <c r="D127" s="173"/>
      <c r="E127" s="173"/>
      <c r="F127" s="173"/>
      <c r="G127" s="173"/>
      <c r="H127" s="173"/>
      <c r="I127" s="173"/>
      <c r="J127" s="173"/>
      <c r="K127" s="173"/>
      <c r="L127" s="173"/>
      <c r="M127" s="173"/>
      <c r="N127" s="173"/>
      <c r="O127" s="173"/>
      <c r="P127" s="173"/>
      <c r="Q127" s="173"/>
      <c r="R127" s="173"/>
      <c r="S127" s="173"/>
      <c r="T127" s="173"/>
      <c r="U127" s="173"/>
      <c r="V127" s="173"/>
      <c r="W127" s="173"/>
      <c r="X127" s="179"/>
      <c r="Y127" s="173"/>
    </row>
    <row r="128" spans="1:25" ht="15.75" customHeight="1">
      <c r="A128" s="173"/>
      <c r="B128" s="173"/>
      <c r="C128" s="173"/>
      <c r="D128" s="173"/>
      <c r="E128" s="173"/>
      <c r="F128" s="173"/>
      <c r="G128" s="173"/>
      <c r="H128" s="173"/>
      <c r="I128" s="173"/>
      <c r="J128" s="173"/>
      <c r="K128" s="173"/>
      <c r="L128" s="173"/>
      <c r="M128" s="173"/>
      <c r="N128" s="173"/>
      <c r="O128" s="173"/>
      <c r="P128" s="173"/>
      <c r="Q128" s="173"/>
      <c r="R128" s="173"/>
      <c r="S128" s="173"/>
      <c r="T128" s="173"/>
      <c r="U128" s="173"/>
      <c r="V128" s="173"/>
      <c r="W128" s="173"/>
      <c r="X128" s="179"/>
      <c r="Y128" s="173"/>
    </row>
    <row r="129" spans="1:25" ht="15.75" customHeight="1">
      <c r="A129" s="173"/>
      <c r="B129" s="173"/>
      <c r="C129" s="173"/>
      <c r="D129" s="173"/>
      <c r="E129" s="173"/>
      <c r="F129" s="173"/>
      <c r="G129" s="173"/>
      <c r="H129" s="173"/>
      <c r="I129" s="173"/>
      <c r="J129" s="173"/>
      <c r="K129" s="173"/>
      <c r="L129" s="173"/>
      <c r="M129" s="173"/>
      <c r="N129" s="173"/>
      <c r="O129" s="173"/>
      <c r="P129" s="173"/>
      <c r="Q129" s="173"/>
      <c r="R129" s="173"/>
      <c r="S129" s="173"/>
      <c r="T129" s="173"/>
      <c r="U129" s="173"/>
      <c r="V129" s="173"/>
      <c r="W129" s="173"/>
      <c r="X129" s="179"/>
      <c r="Y129" s="173"/>
    </row>
    <row r="130" spans="1:25" ht="15.75" customHeight="1">
      <c r="A130" s="173"/>
      <c r="B130" s="173"/>
      <c r="C130" s="173"/>
      <c r="D130" s="173"/>
      <c r="E130" s="173"/>
      <c r="F130" s="173"/>
      <c r="G130" s="173"/>
      <c r="H130" s="173"/>
      <c r="I130" s="173"/>
      <c r="J130" s="173"/>
      <c r="K130" s="173"/>
      <c r="L130" s="173"/>
      <c r="M130" s="173"/>
      <c r="N130" s="173"/>
      <c r="O130" s="173"/>
      <c r="P130" s="173"/>
      <c r="Q130" s="173"/>
      <c r="R130" s="173"/>
      <c r="S130" s="173"/>
      <c r="T130" s="173"/>
      <c r="U130" s="173"/>
      <c r="V130" s="173"/>
      <c r="W130" s="173"/>
      <c r="X130" s="179"/>
      <c r="Y130" s="173"/>
    </row>
    <row r="131" spans="1:25" ht="15.75" customHeight="1">
      <c r="A131" s="173"/>
      <c r="B131" s="173"/>
      <c r="C131" s="173"/>
      <c r="D131" s="173"/>
      <c r="E131" s="173"/>
      <c r="F131" s="173"/>
      <c r="G131" s="173"/>
      <c r="H131" s="173"/>
      <c r="I131" s="173"/>
      <c r="J131" s="173"/>
      <c r="K131" s="173"/>
      <c r="L131" s="173"/>
      <c r="M131" s="173"/>
      <c r="N131" s="173"/>
      <c r="O131" s="173"/>
      <c r="P131" s="173"/>
      <c r="Q131" s="173"/>
      <c r="R131" s="173"/>
      <c r="S131" s="173"/>
      <c r="T131" s="173"/>
      <c r="U131" s="173"/>
      <c r="V131" s="173"/>
      <c r="W131" s="173"/>
      <c r="X131" s="179"/>
      <c r="Y131" s="173"/>
    </row>
    <row r="132" spans="1:25" ht="15.75" customHeight="1">
      <c r="A132" s="173"/>
      <c r="B132" s="173"/>
      <c r="C132" s="173"/>
      <c r="D132" s="173"/>
      <c r="E132" s="173"/>
      <c r="F132" s="173"/>
      <c r="G132" s="173"/>
      <c r="H132" s="173"/>
      <c r="I132" s="173"/>
      <c r="J132" s="173"/>
      <c r="K132" s="173"/>
      <c r="L132" s="173"/>
      <c r="M132" s="173"/>
      <c r="N132" s="173"/>
      <c r="O132" s="173"/>
      <c r="P132" s="173"/>
      <c r="Q132" s="173"/>
      <c r="R132" s="173"/>
      <c r="S132" s="173"/>
      <c r="T132" s="173"/>
      <c r="U132" s="173"/>
      <c r="V132" s="173"/>
      <c r="W132" s="173"/>
      <c r="X132" s="179"/>
      <c r="Y132" s="173"/>
    </row>
    <row r="133" spans="1:25" ht="15.75" customHeight="1">
      <c r="A133" s="173"/>
      <c r="B133" s="173"/>
      <c r="C133" s="173"/>
      <c r="D133" s="173"/>
      <c r="E133" s="173"/>
      <c r="F133" s="173"/>
      <c r="G133" s="173"/>
      <c r="H133" s="173"/>
      <c r="I133" s="173"/>
      <c r="J133" s="173"/>
      <c r="K133" s="173"/>
      <c r="L133" s="173"/>
      <c r="M133" s="173"/>
      <c r="N133" s="173"/>
      <c r="O133" s="173"/>
      <c r="P133" s="173"/>
      <c r="Q133" s="173"/>
      <c r="R133" s="173"/>
      <c r="S133" s="173"/>
      <c r="T133" s="173"/>
      <c r="U133" s="173"/>
      <c r="V133" s="173"/>
      <c r="W133" s="173"/>
      <c r="X133" s="179"/>
      <c r="Y133" s="173"/>
    </row>
    <row r="134" spans="1:25" ht="15.75" customHeight="1">
      <c r="A134" s="173"/>
      <c r="B134" s="173"/>
      <c r="C134" s="173"/>
      <c r="D134" s="173"/>
      <c r="E134" s="173"/>
      <c r="F134" s="173"/>
      <c r="G134" s="173"/>
      <c r="H134" s="173"/>
      <c r="I134" s="173"/>
      <c r="J134" s="173"/>
      <c r="K134" s="173"/>
      <c r="L134" s="173"/>
      <c r="M134" s="173"/>
      <c r="N134" s="173"/>
      <c r="O134" s="173"/>
      <c r="P134" s="173"/>
      <c r="Q134" s="173"/>
      <c r="R134" s="173"/>
      <c r="S134" s="173"/>
      <c r="T134" s="173"/>
      <c r="U134" s="173"/>
      <c r="V134" s="173"/>
      <c r="W134" s="173"/>
      <c r="X134" s="179"/>
      <c r="Y134" s="173"/>
    </row>
    <row r="135" spans="1:25" ht="15.75" customHeight="1">
      <c r="A135" s="173"/>
      <c r="B135" s="173"/>
      <c r="C135" s="173"/>
      <c r="D135" s="173"/>
      <c r="E135" s="173"/>
      <c r="F135" s="173"/>
      <c r="G135" s="173"/>
      <c r="H135" s="173"/>
      <c r="I135" s="173"/>
      <c r="J135" s="173"/>
      <c r="K135" s="173"/>
      <c r="L135" s="173"/>
      <c r="M135" s="173"/>
      <c r="N135" s="173"/>
      <c r="O135" s="173"/>
      <c r="P135" s="173"/>
      <c r="Q135" s="173"/>
      <c r="R135" s="173"/>
      <c r="S135" s="173"/>
      <c r="T135" s="173"/>
      <c r="U135" s="173"/>
      <c r="V135" s="173"/>
      <c r="W135" s="173"/>
      <c r="X135" s="179"/>
      <c r="Y135" s="173"/>
    </row>
    <row r="136" spans="1:25" ht="15.75" customHeight="1">
      <c r="A136" s="173"/>
      <c r="B136" s="173"/>
      <c r="C136" s="173"/>
      <c r="D136" s="173"/>
      <c r="E136" s="173"/>
      <c r="F136" s="173"/>
      <c r="G136" s="173"/>
      <c r="H136" s="173"/>
      <c r="I136" s="173"/>
      <c r="J136" s="173"/>
      <c r="K136" s="173"/>
      <c r="L136" s="173"/>
      <c r="M136" s="173"/>
      <c r="N136" s="173"/>
      <c r="O136" s="173"/>
      <c r="P136" s="173"/>
      <c r="Q136" s="173"/>
      <c r="R136" s="173"/>
      <c r="S136" s="173"/>
      <c r="T136" s="173"/>
      <c r="U136" s="173"/>
      <c r="V136" s="173"/>
      <c r="W136" s="173"/>
      <c r="X136" s="179"/>
      <c r="Y136" s="173"/>
    </row>
    <row r="137" spans="1:25" ht="15.75" customHeight="1">
      <c r="A137" s="173"/>
      <c r="B137" s="173"/>
      <c r="C137" s="173"/>
      <c r="D137" s="173"/>
      <c r="E137" s="173"/>
      <c r="F137" s="173"/>
      <c r="G137" s="173"/>
      <c r="H137" s="173"/>
      <c r="I137" s="173"/>
      <c r="J137" s="173"/>
      <c r="K137" s="173"/>
      <c r="L137" s="173"/>
      <c r="M137" s="173"/>
      <c r="N137" s="173"/>
      <c r="O137" s="173"/>
      <c r="P137" s="173"/>
      <c r="Q137" s="173"/>
      <c r="R137" s="173"/>
      <c r="S137" s="173"/>
      <c r="T137" s="173"/>
      <c r="U137" s="173"/>
      <c r="V137" s="173"/>
      <c r="W137" s="173"/>
      <c r="X137" s="179"/>
      <c r="Y137" s="173"/>
    </row>
    <row r="138" spans="1:25" ht="15.75" customHeight="1">
      <c r="A138" s="173"/>
      <c r="B138" s="173"/>
      <c r="C138" s="173"/>
      <c r="D138" s="173"/>
      <c r="E138" s="173"/>
      <c r="F138" s="173"/>
      <c r="G138" s="173"/>
      <c r="H138" s="173"/>
      <c r="I138" s="173"/>
      <c r="J138" s="173"/>
      <c r="K138" s="173"/>
      <c r="L138" s="173"/>
      <c r="M138" s="173"/>
      <c r="N138" s="173"/>
      <c r="O138" s="173"/>
      <c r="P138" s="173"/>
      <c r="Q138" s="173"/>
      <c r="R138" s="173"/>
      <c r="S138" s="173"/>
      <c r="T138" s="173"/>
      <c r="U138" s="173"/>
      <c r="V138" s="173"/>
      <c r="W138" s="173"/>
      <c r="X138" s="179"/>
      <c r="Y138" s="173"/>
    </row>
    <row r="139" spans="1:25" ht="15.75" customHeight="1">
      <c r="A139" s="173"/>
      <c r="B139" s="173"/>
      <c r="C139" s="173"/>
      <c r="D139" s="173"/>
      <c r="E139" s="173"/>
      <c r="F139" s="173"/>
      <c r="G139" s="173"/>
      <c r="H139" s="173"/>
      <c r="I139" s="173"/>
      <c r="J139" s="173"/>
      <c r="K139" s="173"/>
      <c r="L139" s="173"/>
      <c r="M139" s="173"/>
      <c r="N139" s="173"/>
      <c r="O139" s="173"/>
      <c r="P139" s="173"/>
      <c r="Q139" s="173"/>
      <c r="R139" s="173"/>
      <c r="S139" s="173"/>
      <c r="T139" s="173"/>
      <c r="U139" s="173"/>
      <c r="V139" s="173"/>
      <c r="W139" s="173"/>
      <c r="X139" s="179"/>
      <c r="Y139" s="173"/>
    </row>
    <row r="140" spans="1:25" ht="15.75" customHeight="1">
      <c r="A140" s="173"/>
      <c r="B140" s="173"/>
      <c r="C140" s="173"/>
      <c r="D140" s="173"/>
      <c r="E140" s="173"/>
      <c r="F140" s="173"/>
      <c r="G140" s="173"/>
      <c r="H140" s="173"/>
      <c r="I140" s="173"/>
      <c r="J140" s="173"/>
      <c r="K140" s="173"/>
      <c r="L140" s="173"/>
      <c r="M140" s="173"/>
      <c r="N140" s="173"/>
      <c r="O140" s="173"/>
      <c r="P140" s="173"/>
      <c r="Q140" s="173"/>
      <c r="R140" s="173"/>
      <c r="S140" s="173"/>
      <c r="T140" s="173"/>
      <c r="U140" s="173"/>
      <c r="V140" s="173"/>
      <c r="W140" s="173"/>
      <c r="X140" s="179"/>
      <c r="Y140" s="173"/>
    </row>
    <row r="141" spans="1:25" ht="15.75" customHeight="1">
      <c r="A141" s="173"/>
      <c r="B141" s="173"/>
      <c r="C141" s="173"/>
      <c r="D141" s="173"/>
      <c r="E141" s="173"/>
      <c r="F141" s="173"/>
      <c r="G141" s="173"/>
      <c r="H141" s="173"/>
      <c r="I141" s="173"/>
      <c r="J141" s="173"/>
      <c r="K141" s="173"/>
      <c r="L141" s="173"/>
      <c r="M141" s="173"/>
      <c r="N141" s="173"/>
      <c r="O141" s="173"/>
      <c r="P141" s="173"/>
      <c r="Q141" s="173"/>
      <c r="R141" s="173"/>
      <c r="S141" s="173"/>
      <c r="T141" s="173"/>
      <c r="U141" s="173"/>
      <c r="V141" s="173"/>
      <c r="W141" s="173"/>
      <c r="X141" s="179"/>
      <c r="Y141" s="173"/>
    </row>
    <row r="142" spans="1:25" ht="15.75" customHeight="1">
      <c r="A142" s="173"/>
      <c r="B142" s="173"/>
      <c r="C142" s="173"/>
      <c r="D142" s="173"/>
      <c r="E142" s="173"/>
      <c r="F142" s="173"/>
      <c r="G142" s="173"/>
      <c r="H142" s="173"/>
      <c r="I142" s="173"/>
      <c r="J142" s="173"/>
      <c r="K142" s="173"/>
      <c r="L142" s="173"/>
      <c r="M142" s="173"/>
      <c r="N142" s="173"/>
      <c r="O142" s="173"/>
      <c r="P142" s="173"/>
      <c r="Q142" s="173"/>
      <c r="R142" s="173"/>
      <c r="S142" s="173"/>
      <c r="T142" s="173"/>
      <c r="U142" s="173"/>
      <c r="V142" s="173"/>
      <c r="W142" s="173"/>
      <c r="X142" s="179"/>
      <c r="Y142" s="173"/>
    </row>
    <row r="143" spans="1:25" ht="15.75" customHeight="1">
      <c r="A143" s="173"/>
      <c r="B143" s="173"/>
      <c r="C143" s="173"/>
      <c r="D143" s="173"/>
      <c r="E143" s="173"/>
      <c r="F143" s="173"/>
      <c r="G143" s="173"/>
      <c r="H143" s="173"/>
      <c r="I143" s="173"/>
      <c r="J143" s="173"/>
      <c r="K143" s="173"/>
      <c r="L143" s="173"/>
      <c r="M143" s="173"/>
      <c r="N143" s="173"/>
      <c r="O143" s="173"/>
      <c r="P143" s="173"/>
      <c r="Q143" s="173"/>
      <c r="R143" s="173"/>
      <c r="S143" s="173"/>
      <c r="T143" s="173"/>
      <c r="U143" s="173"/>
      <c r="V143" s="173"/>
      <c r="W143" s="173"/>
      <c r="X143" s="179"/>
      <c r="Y143" s="173"/>
    </row>
    <row r="144" spans="1:25" ht="15.75" customHeight="1">
      <c r="A144" s="173"/>
      <c r="B144" s="173"/>
      <c r="C144" s="173"/>
      <c r="D144" s="173"/>
      <c r="E144" s="173"/>
      <c r="F144" s="173"/>
      <c r="G144" s="173"/>
      <c r="H144" s="173"/>
      <c r="I144" s="173"/>
      <c r="J144" s="173"/>
      <c r="K144" s="173"/>
      <c r="L144" s="173"/>
      <c r="M144" s="173"/>
      <c r="N144" s="173"/>
      <c r="O144" s="173"/>
      <c r="P144" s="173"/>
      <c r="Q144" s="173"/>
      <c r="R144" s="173"/>
      <c r="S144" s="173"/>
      <c r="T144" s="173"/>
      <c r="U144" s="173"/>
      <c r="V144" s="173"/>
      <c r="W144" s="173"/>
      <c r="X144" s="179"/>
      <c r="Y144" s="173"/>
    </row>
    <row r="145" spans="1:25" ht="15.75" customHeight="1">
      <c r="A145" s="173"/>
      <c r="B145" s="173"/>
      <c r="C145" s="173"/>
      <c r="D145" s="173"/>
      <c r="E145" s="173"/>
      <c r="F145" s="173"/>
      <c r="G145" s="173"/>
      <c r="H145" s="173"/>
      <c r="I145" s="173"/>
      <c r="J145" s="173"/>
      <c r="K145" s="173"/>
      <c r="L145" s="173"/>
      <c r="M145" s="173"/>
      <c r="N145" s="173"/>
      <c r="O145" s="173"/>
      <c r="P145" s="173"/>
      <c r="Q145" s="173"/>
      <c r="R145" s="173"/>
      <c r="S145" s="173"/>
      <c r="T145" s="173"/>
      <c r="U145" s="173"/>
      <c r="V145" s="173"/>
      <c r="W145" s="173"/>
      <c r="X145" s="179"/>
      <c r="Y145" s="173"/>
    </row>
    <row r="146" spans="1:25" ht="15.75" customHeight="1">
      <c r="A146" s="173"/>
      <c r="B146" s="173"/>
      <c r="C146" s="173"/>
      <c r="D146" s="173"/>
      <c r="E146" s="173"/>
      <c r="F146" s="173"/>
      <c r="G146" s="173"/>
      <c r="H146" s="173"/>
      <c r="I146" s="173"/>
      <c r="J146" s="173"/>
      <c r="K146" s="173"/>
      <c r="L146" s="173"/>
      <c r="M146" s="173"/>
      <c r="N146" s="173"/>
      <c r="O146" s="173"/>
      <c r="P146" s="173"/>
      <c r="Q146" s="173"/>
      <c r="R146" s="173"/>
      <c r="S146" s="173"/>
      <c r="T146" s="173"/>
      <c r="U146" s="173"/>
      <c r="V146" s="173"/>
      <c r="W146" s="173"/>
      <c r="X146" s="179"/>
      <c r="Y146" s="173"/>
    </row>
    <row r="147" spans="1:25" ht="15.75" customHeight="1">
      <c r="A147" s="173"/>
      <c r="B147" s="173"/>
      <c r="C147" s="173"/>
      <c r="D147" s="173"/>
      <c r="E147" s="173"/>
      <c r="F147" s="173"/>
      <c r="G147" s="173"/>
      <c r="H147" s="173"/>
      <c r="I147" s="173"/>
      <c r="J147" s="173"/>
      <c r="K147" s="173"/>
      <c r="L147" s="173"/>
      <c r="M147" s="173"/>
      <c r="N147" s="173"/>
      <c r="O147" s="173"/>
      <c r="P147" s="173"/>
      <c r="Q147" s="173"/>
      <c r="R147" s="173"/>
      <c r="S147" s="173"/>
      <c r="T147" s="173"/>
      <c r="U147" s="173"/>
      <c r="V147" s="173"/>
      <c r="W147" s="173"/>
      <c r="X147" s="179"/>
      <c r="Y147" s="173"/>
    </row>
    <row r="148" spans="1:25" ht="15.75" customHeight="1">
      <c r="A148" s="173"/>
      <c r="B148" s="173"/>
      <c r="C148" s="173"/>
      <c r="D148" s="173"/>
      <c r="E148" s="173"/>
      <c r="F148" s="173"/>
      <c r="G148" s="173"/>
      <c r="H148" s="173"/>
      <c r="I148" s="173"/>
      <c r="J148" s="173"/>
      <c r="K148" s="173"/>
      <c r="L148" s="173"/>
      <c r="M148" s="173"/>
      <c r="N148" s="173"/>
      <c r="O148" s="173"/>
      <c r="P148" s="173"/>
      <c r="Q148" s="173"/>
      <c r="R148" s="173"/>
      <c r="S148" s="173"/>
      <c r="T148" s="173"/>
      <c r="U148" s="173"/>
      <c r="V148" s="173"/>
      <c r="W148" s="173"/>
      <c r="X148" s="179"/>
      <c r="Y148" s="173"/>
    </row>
    <row r="149" spans="1:25" ht="15.75" customHeight="1">
      <c r="A149" s="173"/>
      <c r="B149" s="173"/>
      <c r="C149" s="173"/>
      <c r="D149" s="173"/>
      <c r="E149" s="173"/>
      <c r="F149" s="173"/>
      <c r="G149" s="173"/>
      <c r="H149" s="173"/>
      <c r="I149" s="173"/>
      <c r="J149" s="173"/>
      <c r="K149" s="173"/>
      <c r="L149" s="173"/>
      <c r="M149" s="173"/>
      <c r="N149" s="173"/>
      <c r="O149" s="173"/>
      <c r="P149" s="173"/>
      <c r="Q149" s="173"/>
      <c r="R149" s="173"/>
      <c r="S149" s="173"/>
      <c r="T149" s="173"/>
      <c r="U149" s="173"/>
      <c r="V149" s="173"/>
      <c r="W149" s="173"/>
      <c r="X149" s="179"/>
      <c r="Y149" s="173"/>
    </row>
    <row r="150" spans="1:25" ht="15.75" customHeight="1">
      <c r="A150" s="173"/>
      <c r="B150" s="173"/>
      <c r="C150" s="173"/>
      <c r="D150" s="173"/>
      <c r="E150" s="173"/>
      <c r="F150" s="173"/>
      <c r="G150" s="173"/>
      <c r="H150" s="173"/>
      <c r="I150" s="173"/>
      <c r="J150" s="173"/>
      <c r="K150" s="173"/>
      <c r="L150" s="173"/>
      <c r="M150" s="173"/>
      <c r="N150" s="173"/>
      <c r="O150" s="173"/>
      <c r="P150" s="173"/>
      <c r="Q150" s="173"/>
      <c r="R150" s="173"/>
      <c r="S150" s="173"/>
      <c r="T150" s="173"/>
      <c r="U150" s="173"/>
      <c r="V150" s="173"/>
      <c r="W150" s="173"/>
      <c r="X150" s="179"/>
      <c r="Y150" s="173"/>
    </row>
    <row r="151" spans="1:25" ht="15.75" customHeight="1">
      <c r="A151" s="173"/>
      <c r="B151" s="173"/>
      <c r="C151" s="173"/>
      <c r="D151" s="173"/>
      <c r="E151" s="173"/>
      <c r="F151" s="173"/>
      <c r="G151" s="173"/>
      <c r="H151" s="173"/>
      <c r="I151" s="173"/>
      <c r="J151" s="173"/>
      <c r="K151" s="173"/>
      <c r="L151" s="173"/>
      <c r="M151" s="173"/>
      <c r="N151" s="173"/>
      <c r="O151" s="173"/>
      <c r="P151" s="173"/>
      <c r="Q151" s="173"/>
      <c r="R151" s="173"/>
      <c r="S151" s="173"/>
      <c r="T151" s="173"/>
      <c r="U151" s="173"/>
      <c r="V151" s="173"/>
      <c r="W151" s="173"/>
      <c r="X151" s="179"/>
      <c r="Y151" s="173"/>
    </row>
    <row r="152" spans="1:25" ht="15.75" customHeight="1">
      <c r="A152" s="173"/>
      <c r="B152" s="173"/>
      <c r="C152" s="173"/>
      <c r="D152" s="173"/>
      <c r="E152" s="173"/>
      <c r="F152" s="173"/>
      <c r="G152" s="173"/>
      <c r="H152" s="173"/>
      <c r="I152" s="173"/>
      <c r="J152" s="173"/>
      <c r="K152" s="173"/>
      <c r="L152" s="173"/>
      <c r="M152" s="173"/>
      <c r="N152" s="173"/>
      <c r="O152" s="173"/>
      <c r="P152" s="173"/>
      <c r="Q152" s="173"/>
      <c r="R152" s="173"/>
      <c r="S152" s="173"/>
      <c r="T152" s="173"/>
      <c r="U152" s="173"/>
      <c r="V152" s="173"/>
      <c r="W152" s="173"/>
      <c r="X152" s="179"/>
      <c r="Y152" s="173"/>
    </row>
    <row r="153" spans="1:25" ht="15.75" customHeight="1">
      <c r="A153" s="173"/>
      <c r="B153" s="173"/>
      <c r="C153" s="173"/>
      <c r="D153" s="173"/>
      <c r="E153" s="173"/>
      <c r="F153" s="173"/>
      <c r="G153" s="173"/>
      <c r="H153" s="173"/>
      <c r="I153" s="173"/>
      <c r="J153" s="173"/>
      <c r="K153" s="173"/>
      <c r="L153" s="173"/>
      <c r="M153" s="173"/>
      <c r="N153" s="173"/>
      <c r="O153" s="173"/>
      <c r="P153" s="173"/>
      <c r="Q153" s="173"/>
      <c r="R153" s="173"/>
      <c r="S153" s="173"/>
      <c r="T153" s="173"/>
      <c r="U153" s="173"/>
      <c r="V153" s="173"/>
      <c r="W153" s="173"/>
      <c r="X153" s="179"/>
      <c r="Y153" s="173"/>
    </row>
    <row r="154" spans="1:25" ht="15.75" customHeight="1">
      <c r="A154" s="173"/>
      <c r="B154" s="173"/>
      <c r="C154" s="173"/>
      <c r="D154" s="173"/>
      <c r="E154" s="173"/>
      <c r="F154" s="173"/>
      <c r="G154" s="173"/>
      <c r="H154" s="173"/>
      <c r="I154" s="173"/>
      <c r="J154" s="173"/>
      <c r="K154" s="173"/>
      <c r="L154" s="173"/>
      <c r="M154" s="173"/>
      <c r="N154" s="173"/>
      <c r="O154" s="173"/>
      <c r="P154" s="173"/>
      <c r="Q154" s="173"/>
      <c r="R154" s="173"/>
      <c r="S154" s="173"/>
      <c r="T154" s="173"/>
      <c r="U154" s="173"/>
      <c r="V154" s="173"/>
      <c r="W154" s="173"/>
      <c r="X154" s="179"/>
      <c r="Y154" s="173"/>
    </row>
    <row r="155" spans="1:25" ht="15.75" customHeight="1">
      <c r="A155" s="173"/>
      <c r="B155" s="173"/>
      <c r="C155" s="173"/>
      <c r="D155" s="173"/>
      <c r="E155" s="173"/>
      <c r="F155" s="173"/>
      <c r="G155" s="173"/>
      <c r="H155" s="173"/>
      <c r="I155" s="173"/>
      <c r="J155" s="173"/>
      <c r="K155" s="173"/>
      <c r="L155" s="173"/>
      <c r="M155" s="173"/>
      <c r="N155" s="173"/>
      <c r="O155" s="173"/>
      <c r="P155" s="173"/>
      <c r="Q155" s="173"/>
      <c r="R155" s="173"/>
      <c r="S155" s="173"/>
      <c r="T155" s="173"/>
      <c r="U155" s="173"/>
      <c r="V155" s="173"/>
      <c r="W155" s="173"/>
      <c r="X155" s="179"/>
      <c r="Y155" s="173"/>
    </row>
    <row r="156" spans="1:25" ht="15.75" customHeight="1">
      <c r="A156" s="173"/>
      <c r="B156" s="173"/>
      <c r="C156" s="173"/>
      <c r="D156" s="173"/>
      <c r="E156" s="173"/>
      <c r="F156" s="173"/>
      <c r="G156" s="173"/>
      <c r="H156" s="173"/>
      <c r="I156" s="173"/>
      <c r="J156" s="173"/>
      <c r="K156" s="173"/>
      <c r="L156" s="173"/>
      <c r="M156" s="173"/>
      <c r="N156" s="173"/>
      <c r="O156" s="173"/>
      <c r="P156" s="173"/>
      <c r="Q156" s="173"/>
      <c r="R156" s="173"/>
      <c r="S156" s="173"/>
      <c r="T156" s="173"/>
      <c r="U156" s="173"/>
      <c r="V156" s="173"/>
      <c r="W156" s="173"/>
      <c r="X156" s="179"/>
      <c r="Y156" s="173"/>
    </row>
    <row r="157" spans="1:25" ht="15.75" customHeight="1">
      <c r="A157" s="173"/>
      <c r="B157" s="173"/>
      <c r="C157" s="173"/>
      <c r="D157" s="173"/>
      <c r="E157" s="173"/>
      <c r="F157" s="173"/>
      <c r="G157" s="173"/>
      <c r="H157" s="173"/>
      <c r="I157" s="173"/>
      <c r="J157" s="173"/>
      <c r="K157" s="173"/>
      <c r="L157" s="173"/>
      <c r="M157" s="173"/>
      <c r="N157" s="173"/>
      <c r="O157" s="173"/>
      <c r="P157" s="173"/>
      <c r="Q157" s="173"/>
      <c r="R157" s="173"/>
      <c r="S157" s="173"/>
      <c r="T157" s="173"/>
      <c r="U157" s="173"/>
      <c r="V157" s="173"/>
      <c r="W157" s="173"/>
      <c r="X157" s="179"/>
      <c r="Y157" s="173"/>
    </row>
    <row r="158" spans="1:25" ht="15.75" customHeight="1">
      <c r="A158" s="173"/>
      <c r="B158" s="173"/>
      <c r="C158" s="173"/>
      <c r="D158" s="173"/>
      <c r="E158" s="173"/>
      <c r="F158" s="173"/>
      <c r="G158" s="173"/>
      <c r="H158" s="173"/>
      <c r="I158" s="173"/>
      <c r="J158" s="173"/>
      <c r="K158" s="173"/>
      <c r="L158" s="173"/>
      <c r="M158" s="173"/>
      <c r="N158" s="173"/>
      <c r="O158" s="173"/>
      <c r="P158" s="173"/>
      <c r="Q158" s="173"/>
      <c r="R158" s="173"/>
      <c r="S158" s="173"/>
      <c r="T158" s="173"/>
      <c r="U158" s="173"/>
      <c r="V158" s="173"/>
      <c r="W158" s="173"/>
      <c r="X158" s="179"/>
      <c r="Y158" s="173"/>
    </row>
    <row r="159" spans="1:25" ht="15.75" customHeight="1">
      <c r="A159" s="173"/>
      <c r="B159" s="173"/>
      <c r="C159" s="173"/>
      <c r="D159" s="173"/>
      <c r="E159" s="173"/>
      <c r="F159" s="173"/>
      <c r="G159" s="173"/>
      <c r="H159" s="173"/>
      <c r="I159" s="173"/>
      <c r="J159" s="173"/>
      <c r="K159" s="173"/>
      <c r="L159" s="173"/>
      <c r="M159" s="173"/>
      <c r="N159" s="173"/>
      <c r="O159" s="173"/>
      <c r="P159" s="173"/>
      <c r="Q159" s="173"/>
      <c r="R159" s="173"/>
      <c r="S159" s="173"/>
      <c r="T159" s="173"/>
      <c r="U159" s="173"/>
      <c r="V159" s="173"/>
      <c r="W159" s="173"/>
      <c r="X159" s="179"/>
      <c r="Y159" s="173"/>
    </row>
    <row r="160" spans="1:25" ht="15.75" customHeight="1">
      <c r="A160" s="173"/>
      <c r="B160" s="173"/>
      <c r="C160" s="173"/>
      <c r="D160" s="173"/>
      <c r="E160" s="173"/>
      <c r="F160" s="173"/>
      <c r="G160" s="173"/>
      <c r="H160" s="173"/>
      <c r="I160" s="173"/>
      <c r="J160" s="173"/>
      <c r="K160" s="173"/>
      <c r="L160" s="173"/>
      <c r="M160" s="173"/>
      <c r="N160" s="173"/>
      <c r="O160" s="173"/>
      <c r="P160" s="173"/>
      <c r="Q160" s="173"/>
      <c r="R160" s="173"/>
      <c r="S160" s="173"/>
      <c r="T160" s="173"/>
      <c r="U160" s="173"/>
      <c r="V160" s="173"/>
      <c r="W160" s="173"/>
      <c r="X160" s="179"/>
      <c r="Y160" s="173"/>
    </row>
    <row r="161" spans="1:25" ht="15.75" customHeight="1">
      <c r="A161" s="173"/>
      <c r="B161" s="173"/>
      <c r="C161" s="173"/>
      <c r="D161" s="173"/>
      <c r="E161" s="173"/>
      <c r="F161" s="173"/>
      <c r="G161" s="173"/>
      <c r="H161" s="173"/>
      <c r="I161" s="173"/>
      <c r="J161" s="173"/>
      <c r="K161" s="173"/>
      <c r="L161" s="173"/>
      <c r="M161" s="173"/>
      <c r="N161" s="173"/>
      <c r="O161" s="173"/>
      <c r="P161" s="173"/>
      <c r="Q161" s="173"/>
      <c r="R161" s="173"/>
      <c r="S161" s="173"/>
      <c r="T161" s="173"/>
      <c r="U161" s="173"/>
      <c r="V161" s="173"/>
      <c r="W161" s="173"/>
      <c r="X161" s="179"/>
      <c r="Y161" s="173"/>
    </row>
    <row r="162" spans="1:25" ht="15.75" customHeight="1">
      <c r="A162" s="173"/>
      <c r="B162" s="173"/>
      <c r="C162" s="173"/>
      <c r="D162" s="173"/>
      <c r="E162" s="173"/>
      <c r="F162" s="173"/>
      <c r="G162" s="173"/>
      <c r="H162" s="173"/>
      <c r="I162" s="173"/>
      <c r="J162" s="173"/>
      <c r="K162" s="173"/>
      <c r="L162" s="173"/>
      <c r="M162" s="173"/>
      <c r="N162" s="173"/>
      <c r="O162" s="173"/>
      <c r="P162" s="173"/>
      <c r="Q162" s="173"/>
      <c r="R162" s="173"/>
      <c r="S162" s="173"/>
      <c r="T162" s="173"/>
      <c r="U162" s="173"/>
      <c r="V162" s="173"/>
      <c r="W162" s="173"/>
      <c r="X162" s="179"/>
      <c r="Y162" s="173"/>
    </row>
    <row r="163" spans="1:25" ht="15.75" customHeight="1">
      <c r="A163" s="173"/>
      <c r="B163" s="173"/>
      <c r="C163" s="173"/>
      <c r="D163" s="173"/>
      <c r="E163" s="173"/>
      <c r="F163" s="173"/>
      <c r="G163" s="173"/>
      <c r="H163" s="173"/>
      <c r="I163" s="173"/>
      <c r="J163" s="173"/>
      <c r="K163" s="173"/>
      <c r="L163" s="173"/>
      <c r="M163" s="173"/>
      <c r="N163" s="173"/>
      <c r="O163" s="173"/>
      <c r="P163" s="173"/>
      <c r="Q163" s="173"/>
      <c r="R163" s="173"/>
      <c r="S163" s="173"/>
      <c r="T163" s="173"/>
      <c r="U163" s="173"/>
      <c r="V163" s="173"/>
      <c r="W163" s="173"/>
      <c r="X163" s="179"/>
      <c r="Y163" s="173"/>
    </row>
    <row r="164" spans="1:25" ht="15.75" customHeight="1">
      <c r="A164" s="173"/>
      <c r="B164" s="173"/>
      <c r="C164" s="173"/>
      <c r="D164" s="173"/>
      <c r="E164" s="173"/>
      <c r="F164" s="173"/>
      <c r="G164" s="173"/>
      <c r="H164" s="173"/>
      <c r="I164" s="173"/>
      <c r="J164" s="173"/>
      <c r="K164" s="173"/>
      <c r="L164" s="173"/>
      <c r="M164" s="173"/>
      <c r="N164" s="173"/>
      <c r="O164" s="173"/>
      <c r="P164" s="173"/>
      <c r="Q164" s="173"/>
      <c r="R164" s="173"/>
      <c r="S164" s="173"/>
      <c r="T164" s="173"/>
      <c r="U164" s="173"/>
      <c r="V164" s="173"/>
      <c r="W164" s="173"/>
      <c r="X164" s="179"/>
      <c r="Y164" s="173"/>
    </row>
    <row r="165" spans="1:25" ht="15.75" customHeight="1">
      <c r="A165" s="173"/>
      <c r="B165" s="173"/>
      <c r="C165" s="173"/>
      <c r="D165" s="173"/>
      <c r="E165" s="173"/>
      <c r="F165" s="173"/>
      <c r="G165" s="173"/>
      <c r="H165" s="173"/>
      <c r="I165" s="173"/>
      <c r="J165" s="173"/>
      <c r="K165" s="173"/>
      <c r="L165" s="173"/>
      <c r="M165" s="173"/>
      <c r="N165" s="173"/>
      <c r="O165" s="173"/>
      <c r="P165" s="173"/>
      <c r="Q165" s="173"/>
      <c r="R165" s="173"/>
      <c r="S165" s="173"/>
      <c r="T165" s="173"/>
      <c r="U165" s="173"/>
      <c r="V165" s="173"/>
      <c r="W165" s="173"/>
      <c r="X165" s="179"/>
      <c r="Y165" s="173"/>
    </row>
    <row r="166" spans="1:25" ht="15.75" customHeight="1">
      <c r="A166" s="173"/>
      <c r="B166" s="173"/>
      <c r="C166" s="173"/>
      <c r="D166" s="173"/>
      <c r="E166" s="173"/>
      <c r="F166" s="173"/>
      <c r="G166" s="173"/>
      <c r="H166" s="173"/>
      <c r="I166" s="173"/>
      <c r="J166" s="173"/>
      <c r="K166" s="173"/>
      <c r="L166" s="173"/>
      <c r="M166" s="173"/>
      <c r="N166" s="173"/>
      <c r="O166" s="173"/>
      <c r="P166" s="173"/>
      <c r="Q166" s="173"/>
      <c r="R166" s="173"/>
      <c r="S166" s="173"/>
      <c r="T166" s="173"/>
      <c r="U166" s="173"/>
      <c r="V166" s="173"/>
      <c r="W166" s="173"/>
      <c r="X166" s="179"/>
      <c r="Y166" s="173"/>
    </row>
    <row r="167" spans="1:25" ht="15.75" customHeight="1">
      <c r="A167" s="173"/>
      <c r="B167" s="173"/>
      <c r="C167" s="173"/>
      <c r="D167" s="173"/>
      <c r="E167" s="173"/>
      <c r="F167" s="173"/>
      <c r="G167" s="173"/>
      <c r="H167" s="173"/>
      <c r="I167" s="173"/>
      <c r="J167" s="173"/>
      <c r="K167" s="173"/>
      <c r="L167" s="173"/>
      <c r="M167" s="173"/>
      <c r="N167" s="173"/>
      <c r="O167" s="173"/>
      <c r="P167" s="173"/>
      <c r="Q167" s="173"/>
      <c r="R167" s="173"/>
      <c r="S167" s="173"/>
      <c r="T167" s="173"/>
      <c r="U167" s="173"/>
      <c r="V167" s="173"/>
      <c r="W167" s="173"/>
      <c r="X167" s="179"/>
      <c r="Y167" s="173"/>
    </row>
    <row r="168" spans="1:25" ht="15.75" customHeight="1">
      <c r="A168" s="173"/>
      <c r="B168" s="173"/>
      <c r="C168" s="173"/>
      <c r="D168" s="173"/>
      <c r="E168" s="173"/>
      <c r="F168" s="173"/>
      <c r="G168" s="173"/>
      <c r="H168" s="173"/>
      <c r="I168" s="173"/>
      <c r="J168" s="173"/>
      <c r="K168" s="173"/>
      <c r="L168" s="173"/>
      <c r="M168" s="173"/>
      <c r="N168" s="173"/>
      <c r="O168" s="173"/>
      <c r="P168" s="173"/>
      <c r="Q168" s="173"/>
      <c r="R168" s="173"/>
      <c r="S168" s="173"/>
      <c r="T168" s="173"/>
      <c r="U168" s="173"/>
      <c r="V168" s="173"/>
      <c r="W168" s="173"/>
      <c r="X168" s="179"/>
      <c r="Y168" s="173"/>
    </row>
    <row r="169" spans="1:25" ht="15.75" customHeight="1">
      <c r="A169" s="173"/>
      <c r="B169" s="173"/>
      <c r="C169" s="173"/>
      <c r="D169" s="173"/>
      <c r="E169" s="173"/>
      <c r="F169" s="173"/>
      <c r="G169" s="173"/>
      <c r="H169" s="173"/>
      <c r="I169" s="173"/>
      <c r="J169" s="173"/>
      <c r="K169" s="173"/>
      <c r="L169" s="173"/>
      <c r="M169" s="173"/>
      <c r="N169" s="173"/>
      <c r="O169" s="173"/>
      <c r="P169" s="173"/>
      <c r="Q169" s="173"/>
      <c r="R169" s="173"/>
      <c r="S169" s="173"/>
      <c r="T169" s="173"/>
      <c r="U169" s="173"/>
      <c r="V169" s="173"/>
      <c r="W169" s="173"/>
      <c r="X169" s="179"/>
      <c r="Y169" s="173"/>
    </row>
    <row r="170" spans="1:25" ht="15.75" customHeight="1">
      <c r="A170" s="173"/>
      <c r="B170" s="173"/>
      <c r="C170" s="173"/>
      <c r="D170" s="173"/>
      <c r="E170" s="173"/>
      <c r="F170" s="173"/>
      <c r="G170" s="173"/>
      <c r="H170" s="173"/>
      <c r="I170" s="173"/>
      <c r="J170" s="173"/>
      <c r="K170" s="173"/>
      <c r="L170" s="173"/>
      <c r="M170" s="173"/>
      <c r="N170" s="173"/>
      <c r="O170" s="173"/>
      <c r="P170" s="173"/>
      <c r="Q170" s="173"/>
      <c r="R170" s="173"/>
      <c r="S170" s="173"/>
      <c r="T170" s="173"/>
      <c r="U170" s="173"/>
      <c r="V170" s="173"/>
      <c r="W170" s="173"/>
      <c r="X170" s="179"/>
      <c r="Y170" s="173"/>
    </row>
    <row r="171" spans="1:25" ht="15.75" customHeight="1">
      <c r="A171" s="173"/>
      <c r="B171" s="173"/>
      <c r="C171" s="173"/>
      <c r="D171" s="173"/>
      <c r="E171" s="173"/>
      <c r="F171" s="173"/>
      <c r="G171" s="173"/>
      <c r="H171" s="173"/>
      <c r="I171" s="173"/>
      <c r="J171" s="173"/>
      <c r="K171" s="173"/>
      <c r="L171" s="173"/>
      <c r="M171" s="173"/>
      <c r="N171" s="173"/>
      <c r="O171" s="173"/>
      <c r="P171" s="173"/>
      <c r="Q171" s="173"/>
      <c r="R171" s="173"/>
      <c r="S171" s="173"/>
      <c r="T171" s="173"/>
      <c r="U171" s="173"/>
      <c r="V171" s="173"/>
      <c r="W171" s="173"/>
      <c r="X171" s="179"/>
      <c r="Y171" s="173"/>
    </row>
    <row r="172" spans="1:25" ht="15.75" customHeight="1">
      <c r="A172" s="173"/>
      <c r="B172" s="173"/>
      <c r="C172" s="173"/>
      <c r="D172" s="173"/>
      <c r="E172" s="173"/>
      <c r="F172" s="173"/>
      <c r="G172" s="173"/>
      <c r="H172" s="173"/>
      <c r="I172" s="173"/>
      <c r="J172" s="173"/>
      <c r="K172" s="173"/>
      <c r="L172" s="173"/>
      <c r="M172" s="173"/>
      <c r="N172" s="173"/>
      <c r="O172" s="173"/>
      <c r="P172" s="173"/>
      <c r="Q172" s="173"/>
      <c r="R172" s="173"/>
      <c r="S172" s="173"/>
      <c r="T172" s="173"/>
      <c r="U172" s="173"/>
      <c r="V172" s="173"/>
      <c r="W172" s="173"/>
      <c r="X172" s="179"/>
      <c r="Y172" s="173"/>
    </row>
    <row r="173" spans="1:25" ht="15.75" customHeight="1">
      <c r="A173" s="173"/>
      <c r="B173" s="173"/>
      <c r="C173" s="173"/>
      <c r="D173" s="173"/>
      <c r="E173" s="173"/>
      <c r="F173" s="173"/>
      <c r="G173" s="173"/>
      <c r="H173" s="173"/>
      <c r="I173" s="173"/>
      <c r="J173" s="173"/>
      <c r="K173" s="173"/>
      <c r="L173" s="173"/>
      <c r="M173" s="173"/>
      <c r="N173" s="173"/>
      <c r="O173" s="173"/>
      <c r="P173" s="173"/>
      <c r="Q173" s="173"/>
      <c r="R173" s="173"/>
      <c r="S173" s="173"/>
      <c r="T173" s="173"/>
      <c r="U173" s="173"/>
      <c r="V173" s="173"/>
      <c r="W173" s="173"/>
      <c r="X173" s="179"/>
      <c r="Y173" s="173"/>
    </row>
    <row r="174" spans="1:25" ht="15.75" customHeight="1">
      <c r="A174" s="173"/>
      <c r="B174" s="173"/>
      <c r="C174" s="173"/>
      <c r="D174" s="173"/>
      <c r="E174" s="173"/>
      <c r="F174" s="173"/>
      <c r="G174" s="173"/>
      <c r="H174" s="173"/>
      <c r="I174" s="173"/>
      <c r="J174" s="173"/>
      <c r="K174" s="173"/>
      <c r="L174" s="173"/>
      <c r="M174" s="173"/>
      <c r="N174" s="173"/>
      <c r="O174" s="173"/>
      <c r="P174" s="173"/>
      <c r="Q174" s="173"/>
      <c r="R174" s="173"/>
      <c r="S174" s="173"/>
      <c r="T174" s="173"/>
      <c r="U174" s="173"/>
      <c r="V174" s="173"/>
      <c r="W174" s="173"/>
      <c r="X174" s="179"/>
      <c r="Y174" s="173"/>
    </row>
    <row r="175" spans="1:25" ht="15.75" customHeight="1">
      <c r="A175" s="173"/>
      <c r="B175" s="173"/>
      <c r="C175" s="173"/>
      <c r="D175" s="173"/>
      <c r="E175" s="173"/>
      <c r="F175" s="173"/>
      <c r="G175" s="173"/>
      <c r="H175" s="173"/>
      <c r="I175" s="173"/>
      <c r="J175" s="173"/>
      <c r="K175" s="173"/>
      <c r="L175" s="173"/>
      <c r="M175" s="173"/>
      <c r="N175" s="173"/>
      <c r="O175" s="173"/>
      <c r="P175" s="173"/>
      <c r="Q175" s="173"/>
      <c r="R175" s="173"/>
      <c r="S175" s="173"/>
      <c r="T175" s="173"/>
      <c r="U175" s="173"/>
      <c r="V175" s="173"/>
      <c r="W175" s="173"/>
      <c r="X175" s="179"/>
      <c r="Y175" s="173"/>
    </row>
    <row r="176" spans="1:25" ht="15.75" customHeight="1">
      <c r="A176" s="173"/>
      <c r="B176" s="173"/>
      <c r="C176" s="173"/>
      <c r="D176" s="173"/>
      <c r="E176" s="173"/>
      <c r="F176" s="173"/>
      <c r="G176" s="173"/>
      <c r="H176" s="173"/>
      <c r="I176" s="173"/>
      <c r="J176" s="173"/>
      <c r="K176" s="173"/>
      <c r="L176" s="173"/>
      <c r="M176" s="173"/>
      <c r="N176" s="173"/>
      <c r="O176" s="173"/>
      <c r="P176" s="173"/>
      <c r="Q176" s="173"/>
      <c r="R176" s="173"/>
      <c r="S176" s="173"/>
      <c r="T176" s="173"/>
      <c r="U176" s="173"/>
      <c r="V176" s="173"/>
      <c r="W176" s="173"/>
      <c r="X176" s="179"/>
      <c r="Y176" s="173"/>
    </row>
    <row r="177" spans="1:25" ht="15.75" customHeight="1">
      <c r="A177" s="173"/>
      <c r="B177" s="173"/>
      <c r="C177" s="173"/>
      <c r="D177" s="173"/>
      <c r="E177" s="173"/>
      <c r="F177" s="173"/>
      <c r="G177" s="173"/>
      <c r="H177" s="173"/>
      <c r="I177" s="173"/>
      <c r="J177" s="173"/>
      <c r="K177" s="173"/>
      <c r="L177" s="173"/>
      <c r="M177" s="173"/>
      <c r="N177" s="173"/>
      <c r="O177" s="173"/>
      <c r="P177" s="173"/>
      <c r="Q177" s="173"/>
      <c r="R177" s="173"/>
      <c r="S177" s="173"/>
      <c r="T177" s="173"/>
      <c r="U177" s="173"/>
      <c r="V177" s="173"/>
      <c r="W177" s="173"/>
      <c r="X177" s="179"/>
      <c r="Y177" s="173"/>
    </row>
    <row r="178" spans="1:25" ht="15.75" customHeight="1">
      <c r="A178" s="173"/>
      <c r="B178" s="173"/>
      <c r="C178" s="173"/>
      <c r="D178" s="173"/>
      <c r="E178" s="173"/>
      <c r="F178" s="173"/>
      <c r="G178" s="173"/>
      <c r="H178" s="173"/>
      <c r="I178" s="173"/>
      <c r="J178" s="173"/>
      <c r="K178" s="173"/>
      <c r="L178" s="173"/>
      <c r="M178" s="173"/>
      <c r="N178" s="173"/>
      <c r="O178" s="173"/>
      <c r="P178" s="173"/>
      <c r="Q178" s="173"/>
      <c r="R178" s="173"/>
      <c r="S178" s="173"/>
      <c r="T178" s="173"/>
      <c r="U178" s="173"/>
      <c r="V178" s="173"/>
      <c r="W178" s="173"/>
      <c r="X178" s="179"/>
      <c r="Y178" s="173"/>
    </row>
    <row r="179" spans="1:25" ht="15.75" customHeight="1">
      <c r="A179" s="173"/>
      <c r="B179" s="173"/>
      <c r="C179" s="173"/>
      <c r="D179" s="173"/>
      <c r="E179" s="173"/>
      <c r="F179" s="173"/>
      <c r="G179" s="173"/>
      <c r="H179" s="173"/>
      <c r="I179" s="173"/>
      <c r="J179" s="173"/>
      <c r="K179" s="173"/>
      <c r="L179" s="173"/>
      <c r="M179" s="173"/>
      <c r="N179" s="173"/>
      <c r="O179" s="173"/>
      <c r="P179" s="173"/>
      <c r="Q179" s="173"/>
      <c r="R179" s="173"/>
      <c r="S179" s="173"/>
      <c r="T179" s="173"/>
      <c r="U179" s="173"/>
      <c r="V179" s="173"/>
      <c r="W179" s="173"/>
      <c r="X179" s="179"/>
      <c r="Y179" s="173"/>
    </row>
    <row r="180" spans="1:25" ht="15.75" customHeight="1">
      <c r="A180" s="173"/>
      <c r="B180" s="173"/>
      <c r="C180" s="173"/>
      <c r="D180" s="173"/>
      <c r="E180" s="173"/>
      <c r="F180" s="173"/>
      <c r="G180" s="173"/>
      <c r="H180" s="173"/>
      <c r="I180" s="173"/>
      <c r="J180" s="173"/>
      <c r="K180" s="173"/>
      <c r="L180" s="173"/>
      <c r="M180" s="173"/>
      <c r="N180" s="173"/>
      <c r="O180" s="173"/>
      <c r="P180" s="173"/>
      <c r="Q180" s="173"/>
      <c r="R180" s="173"/>
      <c r="S180" s="173"/>
      <c r="T180" s="173"/>
      <c r="U180" s="173"/>
      <c r="V180" s="173"/>
      <c r="W180" s="173"/>
      <c r="X180" s="179"/>
      <c r="Y180" s="173"/>
    </row>
    <row r="181" spans="1:25" ht="15.75" customHeight="1">
      <c r="A181" s="173"/>
      <c r="B181" s="173"/>
      <c r="C181" s="173"/>
      <c r="D181" s="173"/>
      <c r="E181" s="173"/>
      <c r="F181" s="173"/>
      <c r="G181" s="173"/>
      <c r="H181" s="173"/>
      <c r="I181" s="173"/>
      <c r="J181" s="173"/>
      <c r="K181" s="173"/>
      <c r="L181" s="173"/>
      <c r="M181" s="173"/>
      <c r="N181" s="173"/>
      <c r="O181" s="173"/>
      <c r="P181" s="173"/>
      <c r="Q181" s="173"/>
      <c r="R181" s="173"/>
      <c r="S181" s="173"/>
      <c r="T181" s="173"/>
      <c r="U181" s="173"/>
      <c r="V181" s="173"/>
      <c r="W181" s="173"/>
      <c r="X181" s="179"/>
      <c r="Y181" s="173"/>
    </row>
    <row r="182" spans="1:25" ht="15.75" customHeight="1">
      <c r="A182" s="173"/>
      <c r="B182" s="173"/>
      <c r="C182" s="173"/>
      <c r="D182" s="173"/>
      <c r="E182" s="173"/>
      <c r="F182" s="173"/>
      <c r="G182" s="173"/>
      <c r="H182" s="173"/>
      <c r="I182" s="173"/>
      <c r="J182" s="173"/>
      <c r="K182" s="173"/>
      <c r="L182" s="173"/>
      <c r="M182" s="173"/>
      <c r="N182" s="173"/>
      <c r="O182" s="173"/>
      <c r="P182" s="173"/>
      <c r="Q182" s="173"/>
      <c r="R182" s="173"/>
      <c r="S182" s="173"/>
      <c r="T182" s="173"/>
      <c r="U182" s="173"/>
      <c r="V182" s="173"/>
      <c r="W182" s="173"/>
      <c r="X182" s="179"/>
      <c r="Y182" s="173"/>
    </row>
    <row r="183" spans="1:25" ht="15.75" customHeight="1">
      <c r="A183" s="173"/>
      <c r="B183" s="173"/>
      <c r="C183" s="173"/>
      <c r="D183" s="173"/>
      <c r="E183" s="173"/>
      <c r="F183" s="173"/>
      <c r="G183" s="173"/>
      <c r="H183" s="173"/>
      <c r="I183" s="173"/>
      <c r="J183" s="173"/>
      <c r="K183" s="173"/>
      <c r="L183" s="173"/>
      <c r="M183" s="173"/>
      <c r="N183" s="173"/>
      <c r="O183" s="173"/>
      <c r="P183" s="173"/>
      <c r="Q183" s="173"/>
      <c r="R183" s="173"/>
      <c r="S183" s="173"/>
      <c r="T183" s="173"/>
      <c r="U183" s="173"/>
      <c r="V183" s="173"/>
      <c r="W183" s="173"/>
      <c r="X183" s="179"/>
      <c r="Y183" s="173"/>
    </row>
    <row r="184" spans="1:25" ht="15.75" customHeight="1">
      <c r="A184" s="173"/>
      <c r="B184" s="173"/>
      <c r="C184" s="173"/>
      <c r="D184" s="173"/>
      <c r="E184" s="173"/>
      <c r="F184" s="173"/>
      <c r="G184" s="173"/>
      <c r="H184" s="173"/>
      <c r="I184" s="173"/>
      <c r="J184" s="173"/>
      <c r="K184" s="173"/>
      <c r="L184" s="173"/>
      <c r="M184" s="173"/>
      <c r="N184" s="173"/>
      <c r="O184" s="173"/>
      <c r="P184" s="173"/>
      <c r="Q184" s="173"/>
      <c r="R184" s="173"/>
      <c r="S184" s="173"/>
      <c r="T184" s="173"/>
      <c r="U184" s="173"/>
      <c r="V184" s="173"/>
      <c r="W184" s="173"/>
      <c r="X184" s="179"/>
      <c r="Y184" s="173"/>
    </row>
    <row r="185" spans="1:25" ht="15.75" customHeight="1">
      <c r="A185" s="173"/>
      <c r="B185" s="173"/>
      <c r="C185" s="173"/>
      <c r="D185" s="173"/>
      <c r="E185" s="173"/>
      <c r="F185" s="173"/>
      <c r="G185" s="173"/>
      <c r="H185" s="173"/>
      <c r="I185" s="173"/>
      <c r="J185" s="173"/>
      <c r="K185" s="173"/>
      <c r="L185" s="173"/>
      <c r="M185" s="173"/>
      <c r="N185" s="173"/>
      <c r="O185" s="173"/>
      <c r="P185" s="173"/>
      <c r="Q185" s="173"/>
      <c r="R185" s="173"/>
      <c r="S185" s="173"/>
      <c r="T185" s="173"/>
      <c r="U185" s="173"/>
      <c r="V185" s="173"/>
      <c r="W185" s="173"/>
      <c r="X185" s="179"/>
      <c r="Y185" s="173"/>
    </row>
    <row r="186" spans="1:25" ht="15.75" customHeight="1">
      <c r="A186" s="173"/>
      <c r="B186" s="173"/>
      <c r="C186" s="173"/>
      <c r="D186" s="173"/>
      <c r="E186" s="173"/>
      <c r="F186" s="173"/>
      <c r="G186" s="173"/>
      <c r="H186" s="173"/>
      <c r="I186" s="173"/>
      <c r="J186" s="173"/>
      <c r="K186" s="173"/>
      <c r="L186" s="173"/>
      <c r="M186" s="173"/>
      <c r="N186" s="173"/>
      <c r="O186" s="173"/>
      <c r="P186" s="173"/>
      <c r="Q186" s="173"/>
      <c r="R186" s="173"/>
      <c r="S186" s="173"/>
      <c r="T186" s="173"/>
      <c r="U186" s="173"/>
      <c r="V186" s="173"/>
      <c r="W186" s="173"/>
      <c r="X186" s="179"/>
      <c r="Y186" s="173"/>
    </row>
    <row r="187" spans="1:25" ht="15.75" customHeight="1">
      <c r="A187" s="173"/>
      <c r="B187" s="173"/>
      <c r="C187" s="173"/>
      <c r="D187" s="173"/>
      <c r="E187" s="173"/>
      <c r="F187" s="173"/>
      <c r="G187" s="173"/>
      <c r="H187" s="173"/>
      <c r="I187" s="173"/>
      <c r="J187" s="173"/>
      <c r="K187" s="173"/>
      <c r="L187" s="173"/>
      <c r="M187" s="173"/>
      <c r="N187" s="173"/>
      <c r="O187" s="173"/>
      <c r="P187" s="173"/>
      <c r="Q187" s="173"/>
      <c r="R187" s="173"/>
      <c r="S187" s="173"/>
      <c r="T187" s="173"/>
      <c r="U187" s="173"/>
      <c r="V187" s="173"/>
      <c r="W187" s="173"/>
      <c r="X187" s="179"/>
      <c r="Y187" s="173"/>
    </row>
    <row r="188" spans="1:25" ht="15.75" customHeight="1">
      <c r="A188" s="173"/>
      <c r="B188" s="173"/>
      <c r="C188" s="173"/>
      <c r="D188" s="173"/>
      <c r="E188" s="173"/>
      <c r="F188" s="173"/>
      <c r="G188" s="173"/>
      <c r="H188" s="173"/>
      <c r="I188" s="173"/>
      <c r="J188" s="173"/>
      <c r="K188" s="173"/>
      <c r="L188" s="173"/>
      <c r="M188" s="173"/>
      <c r="N188" s="173"/>
      <c r="O188" s="173"/>
      <c r="P188" s="173"/>
      <c r="Q188" s="173"/>
      <c r="R188" s="173"/>
      <c r="S188" s="173"/>
      <c r="T188" s="173"/>
      <c r="U188" s="173"/>
      <c r="V188" s="173"/>
      <c r="W188" s="173"/>
      <c r="X188" s="179"/>
      <c r="Y188" s="173"/>
    </row>
    <row r="189" spans="1:25" ht="15.75" customHeight="1">
      <c r="A189" s="173"/>
      <c r="B189" s="173"/>
      <c r="C189" s="173"/>
      <c r="D189" s="173"/>
      <c r="E189" s="173"/>
      <c r="F189" s="173"/>
      <c r="G189" s="173"/>
      <c r="H189" s="173"/>
      <c r="I189" s="173"/>
      <c r="J189" s="173"/>
      <c r="K189" s="173"/>
      <c r="L189" s="173"/>
      <c r="M189" s="173"/>
      <c r="N189" s="173"/>
      <c r="O189" s="173"/>
      <c r="P189" s="173"/>
      <c r="Q189" s="173"/>
      <c r="R189" s="173"/>
      <c r="S189" s="173"/>
      <c r="T189" s="173"/>
      <c r="U189" s="173"/>
      <c r="V189" s="173"/>
      <c r="W189" s="173"/>
      <c r="X189" s="179"/>
      <c r="Y189" s="173"/>
    </row>
    <row r="190" spans="1:25" ht="15.75" customHeight="1">
      <c r="A190" s="173"/>
      <c r="B190" s="173"/>
      <c r="C190" s="173"/>
      <c r="D190" s="173"/>
      <c r="E190" s="173"/>
      <c r="F190" s="173"/>
      <c r="G190" s="173"/>
      <c r="H190" s="173"/>
      <c r="I190" s="173"/>
      <c r="J190" s="173"/>
      <c r="K190" s="173"/>
      <c r="L190" s="173"/>
      <c r="M190" s="173"/>
      <c r="N190" s="173"/>
      <c r="O190" s="173"/>
      <c r="P190" s="173"/>
      <c r="Q190" s="173"/>
      <c r="R190" s="173"/>
      <c r="S190" s="173"/>
      <c r="T190" s="173"/>
      <c r="U190" s="173"/>
      <c r="V190" s="173"/>
      <c r="W190" s="173"/>
      <c r="X190" s="179"/>
      <c r="Y190" s="173"/>
    </row>
    <row r="191" spans="1:25" ht="15.75" customHeight="1">
      <c r="A191" s="173"/>
      <c r="B191" s="173"/>
      <c r="C191" s="173"/>
      <c r="D191" s="173"/>
      <c r="E191" s="173"/>
      <c r="F191" s="173"/>
      <c r="G191" s="173"/>
      <c r="H191" s="173"/>
      <c r="I191" s="173"/>
      <c r="J191" s="173"/>
      <c r="K191" s="173"/>
      <c r="L191" s="173"/>
      <c r="M191" s="173"/>
      <c r="N191" s="173"/>
      <c r="O191" s="173"/>
      <c r="P191" s="173"/>
      <c r="Q191" s="173"/>
      <c r="R191" s="173"/>
      <c r="S191" s="173"/>
      <c r="T191" s="173"/>
      <c r="U191" s="173"/>
      <c r="V191" s="173"/>
      <c r="W191" s="173"/>
      <c r="X191" s="179"/>
      <c r="Y191" s="173"/>
    </row>
    <row r="192" spans="1:25" ht="15.75" customHeight="1">
      <c r="A192" s="173"/>
      <c r="B192" s="173"/>
      <c r="C192" s="173"/>
      <c r="D192" s="173"/>
      <c r="E192" s="173"/>
      <c r="F192" s="173"/>
      <c r="G192" s="173"/>
      <c r="H192" s="173"/>
      <c r="I192" s="173"/>
      <c r="J192" s="173"/>
      <c r="K192" s="173"/>
      <c r="L192" s="173"/>
      <c r="M192" s="173"/>
      <c r="N192" s="173"/>
      <c r="O192" s="173"/>
      <c r="P192" s="173"/>
      <c r="Q192" s="173"/>
      <c r="R192" s="173"/>
      <c r="S192" s="173"/>
      <c r="T192" s="173"/>
      <c r="U192" s="173"/>
      <c r="V192" s="173"/>
      <c r="W192" s="173"/>
      <c r="X192" s="179"/>
      <c r="Y192" s="173"/>
    </row>
    <row r="193" spans="1:25" ht="15.75" customHeight="1">
      <c r="A193" s="173"/>
      <c r="B193" s="173"/>
      <c r="C193" s="173"/>
      <c r="D193" s="173"/>
      <c r="E193" s="173"/>
      <c r="F193" s="173"/>
      <c r="G193" s="173"/>
      <c r="H193" s="173"/>
      <c r="I193" s="173"/>
      <c r="J193" s="173"/>
      <c r="K193" s="173"/>
      <c r="L193" s="173"/>
      <c r="M193" s="173"/>
      <c r="N193" s="173"/>
      <c r="O193" s="173"/>
      <c r="P193" s="173"/>
      <c r="Q193" s="173"/>
      <c r="R193" s="173"/>
      <c r="S193" s="173"/>
      <c r="T193" s="173"/>
      <c r="U193" s="173"/>
      <c r="V193" s="173"/>
      <c r="W193" s="173"/>
      <c r="X193" s="179"/>
      <c r="Y193" s="173"/>
    </row>
    <row r="194" spans="1:25" ht="15.75" customHeight="1">
      <c r="A194" s="173"/>
      <c r="B194" s="173"/>
      <c r="C194" s="173"/>
      <c r="D194" s="173"/>
      <c r="E194" s="173"/>
      <c r="F194" s="173"/>
      <c r="G194" s="173"/>
      <c r="H194" s="173"/>
      <c r="I194" s="173"/>
      <c r="J194" s="173"/>
      <c r="K194" s="173"/>
      <c r="L194" s="173"/>
      <c r="M194" s="173"/>
      <c r="N194" s="173"/>
      <c r="O194" s="173"/>
      <c r="P194" s="173"/>
      <c r="Q194" s="173"/>
      <c r="R194" s="173"/>
      <c r="S194" s="173"/>
      <c r="T194" s="173"/>
      <c r="U194" s="173"/>
      <c r="V194" s="173"/>
      <c r="W194" s="173"/>
      <c r="X194" s="179"/>
      <c r="Y194" s="173"/>
    </row>
    <row r="195" spans="1:25" ht="15.75" customHeight="1">
      <c r="A195" s="173"/>
      <c r="B195" s="173"/>
      <c r="C195" s="173"/>
      <c r="D195" s="173"/>
      <c r="E195" s="173"/>
      <c r="F195" s="173"/>
      <c r="G195" s="173"/>
      <c r="H195" s="173"/>
      <c r="I195" s="173"/>
      <c r="J195" s="173"/>
      <c r="K195" s="173"/>
      <c r="L195" s="173"/>
      <c r="M195" s="173"/>
      <c r="N195" s="173"/>
      <c r="O195" s="173"/>
      <c r="P195" s="173"/>
      <c r="Q195" s="173"/>
      <c r="R195" s="173"/>
      <c r="S195" s="173"/>
      <c r="T195" s="173"/>
      <c r="U195" s="173"/>
      <c r="V195" s="173"/>
      <c r="W195" s="173"/>
      <c r="X195" s="179"/>
      <c r="Y195" s="173"/>
    </row>
    <row r="196" spans="1:25" ht="15.75" customHeight="1">
      <c r="A196" s="173"/>
      <c r="B196" s="173"/>
      <c r="C196" s="173"/>
      <c r="D196" s="173"/>
      <c r="E196" s="173"/>
      <c r="F196" s="173"/>
      <c r="G196" s="173"/>
      <c r="H196" s="173"/>
      <c r="I196" s="173"/>
      <c r="J196" s="173"/>
      <c r="K196" s="173"/>
      <c r="L196" s="173"/>
      <c r="M196" s="173"/>
      <c r="N196" s="173"/>
      <c r="O196" s="173"/>
      <c r="P196" s="173"/>
      <c r="Q196" s="173"/>
      <c r="R196" s="173"/>
      <c r="S196" s="173"/>
      <c r="T196" s="173"/>
      <c r="U196" s="173"/>
      <c r="V196" s="173"/>
      <c r="W196" s="173"/>
      <c r="X196" s="179"/>
      <c r="Y196" s="173"/>
    </row>
    <row r="197" spans="1:25" ht="15.75" customHeight="1">
      <c r="A197" s="173"/>
      <c r="B197" s="173"/>
      <c r="C197" s="173"/>
      <c r="D197" s="173"/>
      <c r="E197" s="173"/>
      <c r="F197" s="173"/>
      <c r="G197" s="173"/>
      <c r="H197" s="173"/>
      <c r="I197" s="173"/>
      <c r="J197" s="173"/>
      <c r="K197" s="173"/>
      <c r="L197" s="173"/>
      <c r="M197" s="173"/>
      <c r="N197" s="173"/>
      <c r="O197" s="173"/>
      <c r="P197" s="173"/>
      <c r="Q197" s="173"/>
      <c r="R197" s="173"/>
      <c r="S197" s="173"/>
      <c r="T197" s="173"/>
      <c r="U197" s="173"/>
      <c r="V197" s="173"/>
      <c r="W197" s="173"/>
      <c r="X197" s="179"/>
      <c r="Y197" s="173"/>
    </row>
    <row r="198" spans="1:25" ht="15.75" customHeight="1">
      <c r="A198" s="173"/>
      <c r="B198" s="173"/>
      <c r="C198" s="173"/>
      <c r="D198" s="173"/>
      <c r="E198" s="173"/>
      <c r="F198" s="173"/>
      <c r="G198" s="173"/>
      <c r="H198" s="173"/>
      <c r="I198" s="173"/>
      <c r="J198" s="173"/>
      <c r="K198" s="173"/>
      <c r="L198" s="173"/>
      <c r="M198" s="173"/>
      <c r="N198" s="173"/>
      <c r="O198" s="173"/>
      <c r="P198" s="173"/>
      <c r="Q198" s="173"/>
      <c r="R198" s="173"/>
      <c r="S198" s="173"/>
      <c r="T198" s="173"/>
      <c r="U198" s="173"/>
      <c r="V198" s="173"/>
      <c r="W198" s="173"/>
      <c r="X198" s="179"/>
      <c r="Y198" s="173"/>
    </row>
    <row r="199" spans="1:25" ht="15.75" customHeight="1">
      <c r="A199" s="173"/>
      <c r="B199" s="173"/>
      <c r="C199" s="173"/>
      <c r="D199" s="173"/>
      <c r="E199" s="173"/>
      <c r="F199" s="173"/>
      <c r="G199" s="173"/>
      <c r="H199" s="173"/>
      <c r="I199" s="173"/>
      <c r="J199" s="173"/>
      <c r="K199" s="173"/>
      <c r="L199" s="173"/>
      <c r="M199" s="173"/>
      <c r="N199" s="173"/>
      <c r="O199" s="173"/>
      <c r="P199" s="173"/>
      <c r="Q199" s="173"/>
      <c r="R199" s="173"/>
      <c r="S199" s="173"/>
      <c r="T199" s="173"/>
      <c r="U199" s="173"/>
      <c r="V199" s="173"/>
      <c r="W199" s="173"/>
      <c r="X199" s="179"/>
      <c r="Y199" s="173"/>
    </row>
    <row r="200" spans="1:25" ht="15.75" customHeight="1">
      <c r="A200" s="173"/>
      <c r="B200" s="173"/>
      <c r="C200" s="173"/>
      <c r="D200" s="173"/>
      <c r="E200" s="173"/>
      <c r="F200" s="173"/>
      <c r="G200" s="173"/>
      <c r="H200" s="173"/>
      <c r="I200" s="173"/>
      <c r="J200" s="173"/>
      <c r="K200" s="173"/>
      <c r="L200" s="173"/>
      <c r="M200" s="173"/>
      <c r="N200" s="173"/>
      <c r="O200" s="173"/>
      <c r="P200" s="173"/>
      <c r="Q200" s="173"/>
      <c r="R200" s="173"/>
      <c r="S200" s="173"/>
      <c r="T200" s="173"/>
      <c r="U200" s="173"/>
      <c r="V200" s="173"/>
      <c r="W200" s="173"/>
      <c r="X200" s="179"/>
      <c r="Y200" s="173"/>
    </row>
    <row r="201" spans="1:25" ht="15.75" customHeight="1">
      <c r="A201" s="173"/>
      <c r="B201" s="173"/>
      <c r="C201" s="173"/>
      <c r="D201" s="173"/>
      <c r="E201" s="173"/>
      <c r="F201" s="173"/>
      <c r="G201" s="173"/>
      <c r="H201" s="173"/>
      <c r="I201" s="173"/>
      <c r="J201" s="173"/>
      <c r="K201" s="173"/>
      <c r="L201" s="173"/>
      <c r="M201" s="173"/>
      <c r="N201" s="173"/>
      <c r="O201" s="173"/>
      <c r="P201" s="173"/>
      <c r="Q201" s="173"/>
      <c r="R201" s="173"/>
      <c r="S201" s="173"/>
      <c r="T201" s="173"/>
      <c r="U201" s="173"/>
      <c r="V201" s="173"/>
      <c r="W201" s="173"/>
      <c r="X201" s="179"/>
      <c r="Y201" s="173"/>
    </row>
    <row r="202" spans="1:25" ht="15.75" customHeight="1">
      <c r="A202" s="173"/>
      <c r="B202" s="173"/>
      <c r="C202" s="173"/>
      <c r="D202" s="173"/>
      <c r="E202" s="173"/>
      <c r="F202" s="173"/>
      <c r="G202" s="173"/>
      <c r="H202" s="173"/>
      <c r="I202" s="173"/>
      <c r="J202" s="173"/>
      <c r="K202" s="173"/>
      <c r="L202" s="173"/>
      <c r="M202" s="173"/>
      <c r="N202" s="173"/>
      <c r="O202" s="173"/>
      <c r="P202" s="173"/>
      <c r="Q202" s="173"/>
      <c r="R202" s="173"/>
      <c r="S202" s="173"/>
      <c r="T202" s="173"/>
      <c r="U202" s="173"/>
      <c r="V202" s="173"/>
      <c r="W202" s="173"/>
      <c r="X202" s="179"/>
      <c r="Y202" s="173"/>
    </row>
    <row r="203" spans="1:25" ht="15.75" customHeight="1">
      <c r="A203" s="173"/>
      <c r="B203" s="173"/>
      <c r="C203" s="173"/>
      <c r="D203" s="173"/>
      <c r="E203" s="173"/>
      <c r="F203" s="173"/>
      <c r="G203" s="173"/>
      <c r="H203" s="173"/>
      <c r="I203" s="173"/>
      <c r="J203" s="173"/>
      <c r="K203" s="173"/>
      <c r="L203" s="173"/>
      <c r="M203" s="173"/>
      <c r="N203" s="173"/>
      <c r="O203" s="173"/>
      <c r="P203" s="173"/>
      <c r="Q203" s="173"/>
      <c r="R203" s="173"/>
      <c r="S203" s="173"/>
      <c r="T203" s="173"/>
      <c r="U203" s="173"/>
      <c r="V203" s="173"/>
      <c r="W203" s="173"/>
      <c r="X203" s="179"/>
      <c r="Y203" s="173"/>
    </row>
    <row r="204" spans="1:25" ht="15.75" customHeight="1">
      <c r="A204" s="173"/>
      <c r="B204" s="173"/>
      <c r="C204" s="173"/>
      <c r="D204" s="173"/>
      <c r="E204" s="173"/>
      <c r="F204" s="173"/>
      <c r="G204" s="173"/>
      <c r="H204" s="173"/>
      <c r="I204" s="173"/>
      <c r="J204" s="173"/>
      <c r="K204" s="173"/>
      <c r="L204" s="173"/>
      <c r="M204" s="173"/>
      <c r="N204" s="173"/>
      <c r="O204" s="173"/>
      <c r="P204" s="173"/>
      <c r="Q204" s="173"/>
      <c r="R204" s="173"/>
      <c r="S204" s="173"/>
      <c r="T204" s="173"/>
      <c r="U204" s="173"/>
      <c r="V204" s="173"/>
      <c r="W204" s="173"/>
      <c r="X204" s="179"/>
      <c r="Y204" s="173"/>
    </row>
    <row r="205" spans="1:25" ht="15.75" customHeight="1">
      <c r="A205" s="173"/>
      <c r="B205" s="173"/>
      <c r="C205" s="173"/>
      <c r="D205" s="173"/>
      <c r="E205" s="173"/>
      <c r="F205" s="173"/>
      <c r="G205" s="173"/>
      <c r="H205" s="173"/>
      <c r="I205" s="173"/>
      <c r="J205" s="173"/>
      <c r="K205" s="173"/>
      <c r="L205" s="173"/>
      <c r="M205" s="173"/>
      <c r="N205" s="173"/>
      <c r="O205" s="173"/>
      <c r="P205" s="173"/>
      <c r="Q205" s="173"/>
      <c r="R205" s="173"/>
      <c r="S205" s="173"/>
      <c r="T205" s="173"/>
      <c r="U205" s="173"/>
      <c r="V205" s="173"/>
      <c r="W205" s="173"/>
      <c r="X205" s="179"/>
      <c r="Y205" s="173"/>
    </row>
    <row r="206" spans="1:25" ht="15.75" customHeight="1">
      <c r="A206" s="173"/>
      <c r="B206" s="173"/>
      <c r="C206" s="173"/>
      <c r="D206" s="173"/>
      <c r="E206" s="173"/>
      <c r="F206" s="173"/>
      <c r="G206" s="173"/>
      <c r="H206" s="173"/>
      <c r="I206" s="173"/>
      <c r="J206" s="173"/>
      <c r="K206" s="173"/>
      <c r="L206" s="173"/>
      <c r="M206" s="173"/>
      <c r="N206" s="173"/>
      <c r="O206" s="173"/>
      <c r="P206" s="173"/>
      <c r="Q206" s="173"/>
      <c r="R206" s="173"/>
      <c r="S206" s="173"/>
      <c r="T206" s="173"/>
      <c r="U206" s="173"/>
      <c r="V206" s="173"/>
      <c r="W206" s="173"/>
      <c r="X206" s="179"/>
      <c r="Y206" s="173"/>
    </row>
    <row r="207" spans="1:25" ht="15.75" customHeight="1">
      <c r="A207" s="173"/>
      <c r="B207" s="173"/>
      <c r="C207" s="173"/>
      <c r="D207" s="173"/>
      <c r="E207" s="173"/>
      <c r="F207" s="173"/>
      <c r="G207" s="173"/>
      <c r="H207" s="173"/>
      <c r="I207" s="173"/>
      <c r="J207" s="173"/>
      <c r="K207" s="173"/>
      <c r="L207" s="173"/>
      <c r="M207" s="173"/>
      <c r="N207" s="173"/>
      <c r="O207" s="173"/>
      <c r="P207" s="173"/>
      <c r="Q207" s="173"/>
      <c r="R207" s="173"/>
      <c r="S207" s="173"/>
      <c r="T207" s="173"/>
      <c r="U207" s="173"/>
      <c r="V207" s="173"/>
      <c r="W207" s="173"/>
      <c r="X207" s="179"/>
      <c r="Y207" s="173"/>
    </row>
    <row r="208" spans="1:25" ht="15.75" customHeight="1">
      <c r="A208" s="173"/>
      <c r="B208" s="173"/>
      <c r="C208" s="173"/>
      <c r="D208" s="173"/>
      <c r="E208" s="173"/>
      <c r="F208" s="173"/>
      <c r="G208" s="173"/>
      <c r="H208" s="173"/>
      <c r="I208" s="173"/>
      <c r="J208" s="173"/>
      <c r="K208" s="173"/>
      <c r="L208" s="173"/>
      <c r="M208" s="173"/>
      <c r="N208" s="173"/>
      <c r="O208" s="173"/>
      <c r="P208" s="173"/>
      <c r="Q208" s="173"/>
      <c r="R208" s="173"/>
      <c r="S208" s="173"/>
      <c r="T208" s="173"/>
      <c r="U208" s="173"/>
      <c r="V208" s="173"/>
      <c r="W208" s="173"/>
      <c r="X208" s="179"/>
      <c r="Y208" s="173"/>
    </row>
    <row r="209" spans="1:25" ht="15.75" customHeight="1">
      <c r="A209" s="173"/>
      <c r="B209" s="173"/>
      <c r="C209" s="173"/>
      <c r="D209" s="173"/>
      <c r="E209" s="173"/>
      <c r="F209" s="173"/>
      <c r="G209" s="173"/>
      <c r="H209" s="173"/>
      <c r="I209" s="173"/>
      <c r="J209" s="173"/>
      <c r="K209" s="173"/>
      <c r="L209" s="173"/>
      <c r="M209" s="173"/>
      <c r="N209" s="173"/>
      <c r="O209" s="173"/>
      <c r="P209" s="173"/>
      <c r="Q209" s="173"/>
      <c r="R209" s="173"/>
      <c r="S209" s="173"/>
      <c r="T209" s="173"/>
      <c r="U209" s="173"/>
      <c r="V209" s="173"/>
      <c r="W209" s="173"/>
      <c r="X209" s="179"/>
      <c r="Y209" s="173"/>
    </row>
    <row r="210" spans="1:25" ht="15.75" customHeight="1">
      <c r="A210" s="173"/>
      <c r="B210" s="173"/>
      <c r="C210" s="173"/>
      <c r="D210" s="173"/>
      <c r="E210" s="173"/>
      <c r="F210" s="173"/>
      <c r="G210" s="173"/>
      <c r="H210" s="173"/>
      <c r="I210" s="173"/>
      <c r="J210" s="173"/>
      <c r="K210" s="173"/>
      <c r="L210" s="173"/>
      <c r="M210" s="173"/>
      <c r="N210" s="173"/>
      <c r="O210" s="173"/>
      <c r="P210" s="173"/>
      <c r="Q210" s="173"/>
      <c r="R210" s="173"/>
      <c r="S210" s="173"/>
      <c r="T210" s="173"/>
      <c r="U210" s="173"/>
      <c r="V210" s="173"/>
      <c r="W210" s="173"/>
      <c r="X210" s="179"/>
      <c r="Y210" s="173"/>
    </row>
    <row r="211" spans="1:25" ht="15.75" customHeight="1">
      <c r="A211" s="173"/>
      <c r="B211" s="173"/>
      <c r="C211" s="173"/>
      <c r="D211" s="173"/>
      <c r="E211" s="173"/>
      <c r="F211" s="173"/>
      <c r="G211" s="173"/>
      <c r="H211" s="173"/>
      <c r="I211" s="173"/>
      <c r="J211" s="173"/>
      <c r="K211" s="173"/>
      <c r="L211" s="173"/>
      <c r="M211" s="173"/>
      <c r="N211" s="173"/>
      <c r="O211" s="173"/>
      <c r="P211" s="173"/>
      <c r="Q211" s="173"/>
      <c r="R211" s="173"/>
      <c r="S211" s="173"/>
      <c r="T211" s="173"/>
      <c r="U211" s="173"/>
      <c r="V211" s="173"/>
      <c r="W211" s="173"/>
      <c r="X211" s="179"/>
      <c r="Y211" s="173"/>
    </row>
    <row r="212" spans="1:25" ht="15.75" customHeight="1">
      <c r="A212" s="173"/>
      <c r="B212" s="173"/>
      <c r="C212" s="173"/>
      <c r="D212" s="173"/>
      <c r="E212" s="173"/>
      <c r="F212" s="173"/>
      <c r="G212" s="173"/>
      <c r="H212" s="173"/>
      <c r="I212" s="173"/>
      <c r="J212" s="173"/>
      <c r="K212" s="173"/>
      <c r="L212" s="173"/>
      <c r="M212" s="173"/>
      <c r="N212" s="173"/>
      <c r="O212" s="173"/>
      <c r="P212" s="173"/>
      <c r="Q212" s="173"/>
      <c r="R212" s="173"/>
      <c r="S212" s="173"/>
      <c r="T212" s="173"/>
      <c r="U212" s="173"/>
      <c r="V212" s="173"/>
      <c r="W212" s="173"/>
      <c r="X212" s="179"/>
      <c r="Y212" s="173"/>
    </row>
    <row r="213" spans="1:25" ht="15.75" customHeight="1">
      <c r="A213" s="173"/>
      <c r="B213" s="173"/>
      <c r="C213" s="173"/>
      <c r="D213" s="173"/>
      <c r="E213" s="173"/>
      <c r="F213" s="173"/>
      <c r="G213" s="173"/>
      <c r="H213" s="173"/>
      <c r="I213" s="173"/>
      <c r="J213" s="173"/>
      <c r="K213" s="173"/>
      <c r="L213" s="173"/>
      <c r="M213" s="173"/>
      <c r="N213" s="173"/>
      <c r="O213" s="173"/>
      <c r="P213" s="173"/>
      <c r="Q213" s="173"/>
      <c r="R213" s="173"/>
      <c r="S213" s="173"/>
      <c r="T213" s="173"/>
      <c r="U213" s="173"/>
      <c r="V213" s="173"/>
      <c r="W213" s="173"/>
      <c r="X213" s="179"/>
      <c r="Y213" s="173"/>
    </row>
    <row r="214" spans="1:25" ht="15.75" customHeight="1">
      <c r="A214" s="173"/>
      <c r="B214" s="173"/>
      <c r="C214" s="173"/>
      <c r="D214" s="173"/>
      <c r="E214" s="173"/>
      <c r="F214" s="173"/>
      <c r="G214" s="173"/>
      <c r="H214" s="173"/>
      <c r="I214" s="173"/>
      <c r="J214" s="173"/>
      <c r="K214" s="173"/>
      <c r="L214" s="173"/>
      <c r="M214" s="173"/>
      <c r="N214" s="173"/>
      <c r="O214" s="173"/>
      <c r="P214" s="173"/>
      <c r="Q214" s="173"/>
      <c r="R214" s="173"/>
      <c r="S214" s="173"/>
      <c r="T214" s="173"/>
      <c r="U214" s="173"/>
      <c r="V214" s="173"/>
      <c r="W214" s="173"/>
      <c r="X214" s="179"/>
      <c r="Y214" s="173"/>
    </row>
    <row r="215" spans="1:25" ht="15.75" customHeight="1">
      <c r="A215" s="173"/>
      <c r="B215" s="173"/>
      <c r="C215" s="173"/>
      <c r="D215" s="173"/>
      <c r="E215" s="173"/>
      <c r="F215" s="173"/>
      <c r="G215" s="173"/>
      <c r="H215" s="173"/>
      <c r="I215" s="173"/>
      <c r="J215" s="173"/>
      <c r="K215" s="173"/>
      <c r="L215" s="173"/>
      <c r="M215" s="173"/>
      <c r="N215" s="173"/>
      <c r="O215" s="173"/>
      <c r="P215" s="173"/>
      <c r="Q215" s="173"/>
      <c r="R215" s="173"/>
      <c r="S215" s="173"/>
      <c r="T215" s="173"/>
      <c r="U215" s="173"/>
      <c r="V215" s="173"/>
      <c r="W215" s="173"/>
      <c r="X215" s="179"/>
      <c r="Y215" s="173"/>
    </row>
    <row r="216" spans="1:25" ht="15.75" customHeight="1">
      <c r="A216" s="173"/>
      <c r="B216" s="173"/>
      <c r="C216" s="173"/>
      <c r="D216" s="173"/>
      <c r="E216" s="173"/>
      <c r="F216" s="173"/>
      <c r="G216" s="173"/>
      <c r="H216" s="173"/>
      <c r="I216" s="173"/>
      <c r="J216" s="173"/>
      <c r="K216" s="173"/>
      <c r="L216" s="173"/>
      <c r="M216" s="173"/>
      <c r="N216" s="173"/>
      <c r="O216" s="173"/>
      <c r="P216" s="173"/>
      <c r="Q216" s="173"/>
      <c r="R216" s="173"/>
      <c r="S216" s="173"/>
      <c r="T216" s="173"/>
      <c r="U216" s="173"/>
      <c r="V216" s="173"/>
      <c r="W216" s="173"/>
      <c r="X216" s="179"/>
      <c r="Y216" s="173"/>
    </row>
    <row r="217" spans="1:25" ht="15.75" customHeight="1">
      <c r="A217" s="173"/>
      <c r="B217" s="173"/>
      <c r="C217" s="173"/>
      <c r="D217" s="173"/>
      <c r="E217" s="173"/>
      <c r="F217" s="173"/>
      <c r="G217" s="173"/>
      <c r="H217" s="173"/>
      <c r="I217" s="173"/>
      <c r="J217" s="173"/>
      <c r="K217" s="173"/>
      <c r="L217" s="173"/>
      <c r="M217" s="173"/>
      <c r="N217" s="173"/>
      <c r="O217" s="173"/>
      <c r="P217" s="173"/>
      <c r="Q217" s="173"/>
      <c r="R217" s="173"/>
      <c r="S217" s="173"/>
      <c r="T217" s="173"/>
      <c r="U217" s="173"/>
      <c r="V217" s="173"/>
      <c r="W217" s="173"/>
      <c r="X217" s="179"/>
      <c r="Y217" s="173"/>
    </row>
    <row r="218" spans="1:25" ht="15.75" customHeight="1">
      <c r="A218" s="173"/>
      <c r="B218" s="173"/>
      <c r="C218" s="173"/>
      <c r="D218" s="173"/>
      <c r="E218" s="173"/>
      <c r="F218" s="173"/>
      <c r="G218" s="173"/>
      <c r="H218" s="173"/>
      <c r="I218" s="173"/>
      <c r="J218" s="173"/>
      <c r="K218" s="173"/>
      <c r="L218" s="173"/>
      <c r="M218" s="173"/>
      <c r="N218" s="173"/>
      <c r="O218" s="173"/>
      <c r="P218" s="173"/>
      <c r="Q218" s="173"/>
      <c r="R218" s="173"/>
      <c r="S218" s="173"/>
      <c r="T218" s="173"/>
      <c r="U218" s="173"/>
      <c r="V218" s="173"/>
      <c r="W218" s="173"/>
      <c r="X218" s="179"/>
      <c r="Y218" s="173"/>
    </row>
    <row r="219" spans="1:25" ht="15.75" customHeight="1">
      <c r="A219" s="173"/>
      <c r="B219" s="173"/>
      <c r="C219" s="173"/>
      <c r="D219" s="173"/>
      <c r="E219" s="173"/>
      <c r="F219" s="173"/>
      <c r="G219" s="173"/>
      <c r="H219" s="173"/>
      <c r="I219" s="173"/>
      <c r="J219" s="173"/>
      <c r="K219" s="173"/>
      <c r="L219" s="173"/>
      <c r="M219" s="173"/>
      <c r="N219" s="173"/>
      <c r="O219" s="173"/>
      <c r="P219" s="173"/>
      <c r="Q219" s="173"/>
      <c r="R219" s="173"/>
      <c r="S219" s="173"/>
      <c r="T219" s="173"/>
      <c r="U219" s="173"/>
      <c r="V219" s="173"/>
      <c r="W219" s="173"/>
      <c r="X219" s="179"/>
      <c r="Y219" s="173"/>
    </row>
    <row r="220" spans="1:25" ht="15.75" customHeight="1">
      <c r="A220" s="173"/>
      <c r="B220" s="173"/>
      <c r="C220" s="173"/>
      <c r="D220" s="173"/>
      <c r="E220" s="173"/>
      <c r="F220" s="173"/>
      <c r="G220" s="173"/>
      <c r="H220" s="173"/>
      <c r="I220" s="173"/>
      <c r="J220" s="173"/>
      <c r="K220" s="173"/>
      <c r="L220" s="173"/>
      <c r="M220" s="173"/>
      <c r="N220" s="173"/>
      <c r="O220" s="173"/>
      <c r="P220" s="173"/>
      <c r="Q220" s="173"/>
      <c r="R220" s="173"/>
      <c r="S220" s="173"/>
      <c r="T220" s="173"/>
      <c r="U220" s="173"/>
      <c r="V220" s="173"/>
      <c r="W220" s="173"/>
      <c r="X220" s="179"/>
      <c r="Y220" s="173"/>
    </row>
    <row r="221" spans="1:25" ht="15.75" customHeight="1">
      <c r="A221" s="173"/>
      <c r="B221" s="173"/>
      <c r="C221" s="173"/>
      <c r="D221" s="173"/>
      <c r="E221" s="173"/>
      <c r="F221" s="173"/>
      <c r="G221" s="173"/>
      <c r="H221" s="173"/>
      <c r="I221" s="173"/>
      <c r="J221" s="173"/>
      <c r="K221" s="173"/>
      <c r="L221" s="173"/>
      <c r="M221" s="173"/>
      <c r="N221" s="173"/>
      <c r="O221" s="173"/>
      <c r="P221" s="173"/>
      <c r="Q221" s="173"/>
      <c r="R221" s="173"/>
      <c r="S221" s="173"/>
      <c r="T221" s="173"/>
      <c r="U221" s="173"/>
      <c r="V221" s="173"/>
      <c r="W221" s="173"/>
      <c r="X221" s="179"/>
      <c r="Y221" s="173"/>
    </row>
    <row r="222" spans="1:25" ht="15.75" customHeight="1">
      <c r="A222" s="173"/>
      <c r="B222" s="173"/>
      <c r="C222" s="173"/>
      <c r="D222" s="173"/>
      <c r="E222" s="173"/>
      <c r="F222" s="173"/>
      <c r="G222" s="173"/>
      <c r="H222" s="173"/>
      <c r="I222" s="173"/>
      <c r="J222" s="173"/>
      <c r="K222" s="173"/>
      <c r="L222" s="173"/>
      <c r="M222" s="173"/>
      <c r="N222" s="173"/>
      <c r="O222" s="173"/>
      <c r="P222" s="173"/>
      <c r="Q222" s="173"/>
      <c r="R222" s="173"/>
      <c r="S222" s="173"/>
      <c r="T222" s="173"/>
      <c r="U222" s="173"/>
      <c r="V222" s="173"/>
      <c r="W222" s="173"/>
      <c r="X222" s="179"/>
      <c r="Y222" s="173"/>
    </row>
    <row r="223" spans="1:25" ht="15.75" customHeight="1">
      <c r="A223" s="173"/>
      <c r="B223" s="173"/>
      <c r="C223" s="173"/>
      <c r="D223" s="173"/>
      <c r="E223" s="173"/>
      <c r="F223" s="173"/>
      <c r="G223" s="173"/>
      <c r="H223" s="173"/>
      <c r="I223" s="173"/>
      <c r="J223" s="173"/>
      <c r="K223" s="173"/>
      <c r="L223" s="173"/>
      <c r="M223" s="173"/>
      <c r="N223" s="173"/>
      <c r="O223" s="173"/>
      <c r="P223" s="173"/>
      <c r="Q223" s="173"/>
      <c r="R223" s="173"/>
      <c r="S223" s="173"/>
      <c r="T223" s="173"/>
      <c r="U223" s="173"/>
      <c r="V223" s="173"/>
      <c r="W223" s="173"/>
      <c r="X223" s="179"/>
      <c r="Y223" s="173"/>
    </row>
    <row r="224" spans="1:25"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sheetData>
  <mergeCells count="164">
    <mergeCell ref="AI22:AI23"/>
    <mergeCell ref="AJ22:AJ23"/>
    <mergeCell ref="Y24:Y25"/>
    <mergeCell ref="Z24:Z25"/>
    <mergeCell ref="AA24:AA25"/>
    <mergeCell ref="AB24:AB25"/>
    <mergeCell ref="AC24:AC25"/>
    <mergeCell ref="AD24:AD25"/>
    <mergeCell ref="AE24:AE25"/>
    <mergeCell ref="AF24:AF25"/>
    <mergeCell ref="AG24:AG25"/>
    <mergeCell ref="AH24:AH25"/>
    <mergeCell ref="AI24:AI25"/>
    <mergeCell ref="AJ24:AJ25"/>
    <mergeCell ref="AD22:AD23"/>
    <mergeCell ref="AE22:AE23"/>
    <mergeCell ref="AF22:AF23"/>
    <mergeCell ref="AG22:AG23"/>
    <mergeCell ref="AH22:AH23"/>
    <mergeCell ref="Y22:Y23"/>
    <mergeCell ref="Z22:Z23"/>
    <mergeCell ref="AA22:AA23"/>
    <mergeCell ref="AB22:AB23"/>
    <mergeCell ref="AC22:AC23"/>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AD18:AD19"/>
    <mergeCell ref="AE18:AE19"/>
    <mergeCell ref="AF18:AF19"/>
    <mergeCell ref="AG18:AG19"/>
    <mergeCell ref="AH18:AH19"/>
    <mergeCell ref="Y18:Y19"/>
    <mergeCell ref="Z18:Z19"/>
    <mergeCell ref="AA18:AA19"/>
    <mergeCell ref="AB18:AB19"/>
    <mergeCell ref="AC18:AC19"/>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AD14:AD15"/>
    <mergeCell ref="AE14:AE15"/>
    <mergeCell ref="AF14:AF15"/>
    <mergeCell ref="AG14:AG15"/>
    <mergeCell ref="AH14:AH15"/>
    <mergeCell ref="Y14:Y15"/>
    <mergeCell ref="Z14:Z15"/>
    <mergeCell ref="AA14:AA15"/>
    <mergeCell ref="AB14:AB15"/>
    <mergeCell ref="AC14:AC15"/>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W16:W17"/>
    <mergeCell ref="W18:W19"/>
    <mergeCell ref="W20:W21"/>
    <mergeCell ref="W24:W25"/>
    <mergeCell ref="W22:W23"/>
    <mergeCell ref="A1:B7"/>
    <mergeCell ref="A9:A25"/>
    <mergeCell ref="L6:U6"/>
    <mergeCell ref="L7:U7"/>
    <mergeCell ref="V2:V3"/>
    <mergeCell ref="V5:V7"/>
    <mergeCell ref="G9:G10"/>
    <mergeCell ref="H9:I9"/>
    <mergeCell ref="L5:U5"/>
    <mergeCell ref="C5:K5"/>
    <mergeCell ref="C1:X1"/>
    <mergeCell ref="L4:U4"/>
    <mergeCell ref="H8:I8"/>
    <mergeCell ref="X4:X5"/>
    <mergeCell ref="C7:K7"/>
    <mergeCell ref="C2:E3"/>
    <mergeCell ref="G12:G13"/>
    <mergeCell ref="W12:W13"/>
    <mergeCell ref="H12:H13"/>
    <mergeCell ref="W2:X3"/>
    <mergeCell ref="W6:W7"/>
    <mergeCell ref="X6:X7"/>
    <mergeCell ref="W4:W5"/>
    <mergeCell ref="C4:K4"/>
    <mergeCell ref="C6:K6"/>
    <mergeCell ref="F2:S3"/>
    <mergeCell ref="T2:U2"/>
    <mergeCell ref="T3:U3"/>
    <mergeCell ref="W14:W15"/>
    <mergeCell ref="H10:I10"/>
    <mergeCell ref="D9:D10"/>
    <mergeCell ref="F9:F10"/>
    <mergeCell ref="E9:E10"/>
    <mergeCell ref="G14:G15"/>
    <mergeCell ref="H14:H15"/>
    <mergeCell ref="C14:F15"/>
    <mergeCell ref="B9:B10"/>
    <mergeCell ref="B12:B13"/>
    <mergeCell ref="C9:C10"/>
    <mergeCell ref="C12:F13"/>
    <mergeCell ref="C11:X11"/>
    <mergeCell ref="W9:W10"/>
    <mergeCell ref="H20:H21"/>
    <mergeCell ref="B14:B15"/>
    <mergeCell ref="H24:H25"/>
    <mergeCell ref="B24:F25"/>
    <mergeCell ref="G16:G17"/>
    <mergeCell ref="G20:G21"/>
    <mergeCell ref="C22:F23"/>
    <mergeCell ref="B22:B23"/>
    <mergeCell ref="H22:H23"/>
    <mergeCell ref="G22:G23"/>
    <mergeCell ref="B20:B21"/>
    <mergeCell ref="C20:F21"/>
    <mergeCell ref="C16:F17"/>
    <mergeCell ref="B16:B17"/>
    <mergeCell ref="H16:H17"/>
    <mergeCell ref="H18:H19"/>
    <mergeCell ref="B18:B19"/>
    <mergeCell ref="C18:F19"/>
    <mergeCell ref="G18:G19"/>
  </mergeCells>
  <pageMargins left="0.7" right="0.7" top="0.75" bottom="0.75" header="0" footer="0"/>
  <pageSetup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010"/>
  <sheetViews>
    <sheetView topLeftCell="A4" workbookViewId="0">
      <selection activeCell="Y12" sqref="Y12:AJ19"/>
    </sheetView>
  </sheetViews>
  <sheetFormatPr baseColWidth="10" defaultColWidth="14.42578125" defaultRowHeight="15" customHeight="1"/>
  <cols>
    <col min="1" max="1" width="18.5703125" customWidth="1"/>
    <col min="2" max="2" width="21.140625" customWidth="1"/>
    <col min="3" max="4" width="10.7109375" customWidth="1"/>
    <col min="5" max="5" width="28.140625" customWidth="1"/>
    <col min="6" max="6" width="14.7109375" customWidth="1"/>
    <col min="7" max="7" width="20.42578125" customWidth="1"/>
    <col min="8" max="21" width="10.7109375" customWidth="1"/>
    <col min="22" max="22" width="15" customWidth="1"/>
    <col min="23" max="24" width="10.7109375" customWidth="1"/>
    <col min="25" max="27" width="26.5703125" customWidth="1"/>
  </cols>
  <sheetData>
    <row r="1" spans="1:36" ht="21.75" customHeight="1">
      <c r="A1" s="888"/>
      <c r="B1" s="801"/>
      <c r="C1" s="897"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ht="21.75" customHeight="1">
      <c r="A2" s="802"/>
      <c r="B2" s="803"/>
      <c r="C2" s="820" t="s">
        <v>1</v>
      </c>
      <c r="D2" s="817"/>
      <c r="E2" s="818"/>
      <c r="F2" s="816" t="s">
        <v>148</v>
      </c>
      <c r="G2" s="817"/>
      <c r="H2" s="817"/>
      <c r="I2" s="817"/>
      <c r="J2" s="817"/>
      <c r="K2" s="817"/>
      <c r="L2" s="817"/>
      <c r="M2" s="817"/>
      <c r="N2" s="817"/>
      <c r="O2" s="817"/>
      <c r="P2" s="817"/>
      <c r="Q2" s="817"/>
      <c r="R2" s="817"/>
      <c r="S2" s="818"/>
      <c r="T2" s="885" t="s">
        <v>3</v>
      </c>
      <c r="U2" s="752"/>
      <c r="V2" s="892" t="s">
        <v>4</v>
      </c>
      <c r="W2" s="880" t="s">
        <v>5</v>
      </c>
      <c r="X2" s="801"/>
      <c r="Y2" s="739"/>
      <c r="Z2" s="739"/>
      <c r="AA2" s="739"/>
      <c r="AB2" s="739"/>
      <c r="AC2" s="739"/>
      <c r="AD2" s="739"/>
      <c r="AE2" s="739"/>
      <c r="AF2" s="739"/>
      <c r="AG2" s="739"/>
      <c r="AH2" s="739"/>
      <c r="AI2" s="739"/>
      <c r="AJ2" s="739"/>
    </row>
    <row r="3" spans="1:36">
      <c r="A3" s="802"/>
      <c r="B3" s="803"/>
      <c r="C3" s="751"/>
      <c r="D3" s="751"/>
      <c r="E3" s="752"/>
      <c r="F3" s="750"/>
      <c r="G3" s="751"/>
      <c r="H3" s="751"/>
      <c r="I3" s="751"/>
      <c r="J3" s="751"/>
      <c r="K3" s="751"/>
      <c r="L3" s="751"/>
      <c r="M3" s="751"/>
      <c r="N3" s="751"/>
      <c r="O3" s="751"/>
      <c r="P3" s="751"/>
      <c r="Q3" s="751"/>
      <c r="R3" s="751"/>
      <c r="S3" s="752"/>
      <c r="T3" s="886">
        <v>4.4999999999999998E-2</v>
      </c>
      <c r="U3" s="726"/>
      <c r="V3" s="766"/>
      <c r="W3" s="750"/>
      <c r="X3" s="811"/>
      <c r="Y3" s="739"/>
      <c r="Z3" s="739"/>
      <c r="AA3" s="739"/>
      <c r="AB3" s="739"/>
      <c r="AC3" s="739"/>
      <c r="AD3" s="739"/>
      <c r="AE3" s="739"/>
      <c r="AF3" s="739"/>
      <c r="AG3" s="739"/>
      <c r="AH3" s="739"/>
      <c r="AI3" s="739"/>
      <c r="AJ3" s="739"/>
    </row>
    <row r="4" spans="1:36" ht="19.5" customHeight="1">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+X9+X33+X49+X67</f>
        <v>1</v>
      </c>
      <c r="Y4" s="739"/>
      <c r="Z4" s="739"/>
      <c r="AA4" s="739"/>
      <c r="AB4" s="739"/>
      <c r="AC4" s="739"/>
      <c r="AD4" s="739"/>
      <c r="AE4" s="739"/>
      <c r="AF4" s="739"/>
      <c r="AG4" s="739"/>
      <c r="AH4" s="739"/>
      <c r="AI4" s="739"/>
      <c r="AJ4" s="739"/>
    </row>
    <row r="5" spans="1:36" ht="30.75" customHeight="1">
      <c r="A5" s="802"/>
      <c r="B5" s="803"/>
      <c r="C5" s="896" t="s">
        <v>149</v>
      </c>
      <c r="D5" s="728"/>
      <c r="E5" s="728"/>
      <c r="F5" s="728"/>
      <c r="G5" s="728"/>
      <c r="H5" s="728"/>
      <c r="I5" s="728"/>
      <c r="J5" s="728"/>
      <c r="K5" s="724"/>
      <c r="L5" s="895" t="s">
        <v>150</v>
      </c>
      <c r="M5" s="728"/>
      <c r="N5" s="728"/>
      <c r="O5" s="728"/>
      <c r="P5" s="728"/>
      <c r="Q5" s="728"/>
      <c r="R5" s="728"/>
      <c r="S5" s="728"/>
      <c r="T5" s="728"/>
      <c r="U5" s="724"/>
      <c r="V5" s="796">
        <v>43618</v>
      </c>
      <c r="W5" s="766"/>
      <c r="X5" s="808"/>
      <c r="Y5" s="739"/>
      <c r="Z5" s="739"/>
      <c r="AA5" s="739"/>
      <c r="AB5" s="739"/>
      <c r="AC5" s="739"/>
      <c r="AD5" s="739"/>
      <c r="AE5" s="739"/>
      <c r="AF5" s="739"/>
      <c r="AG5" s="739"/>
      <c r="AH5" s="739"/>
      <c r="AI5" s="739"/>
      <c r="AJ5" s="739"/>
    </row>
    <row r="6" spans="1:36">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+X10+X34+X50+X68</f>
        <v>0</v>
      </c>
      <c r="Y6" s="739"/>
      <c r="Z6" s="739"/>
      <c r="AA6" s="739"/>
      <c r="AB6" s="739"/>
      <c r="AC6" s="739"/>
      <c r="AD6" s="739"/>
      <c r="AE6" s="739"/>
      <c r="AF6" s="739"/>
      <c r="AG6" s="739"/>
      <c r="AH6" s="739"/>
      <c r="AI6" s="739"/>
      <c r="AJ6" s="739"/>
    </row>
    <row r="7" spans="1:36" ht="18.75" customHeight="1">
      <c r="A7" s="804"/>
      <c r="B7" s="805"/>
      <c r="C7" s="896" t="s">
        <v>151</v>
      </c>
      <c r="D7" s="728"/>
      <c r="E7" s="728"/>
      <c r="F7" s="728"/>
      <c r="G7" s="728"/>
      <c r="H7" s="728"/>
      <c r="I7" s="728"/>
      <c r="J7" s="728"/>
      <c r="K7" s="724"/>
      <c r="L7" s="891" t="s">
        <v>152</v>
      </c>
      <c r="M7" s="824"/>
      <c r="N7" s="824"/>
      <c r="O7" s="824"/>
      <c r="P7" s="824"/>
      <c r="Q7" s="824"/>
      <c r="R7" s="824"/>
      <c r="S7" s="824"/>
      <c r="T7" s="824"/>
      <c r="U7" s="825"/>
      <c r="V7" s="798"/>
      <c r="W7" s="741"/>
      <c r="X7" s="822"/>
      <c r="Y7" s="739"/>
      <c r="Z7" s="739"/>
      <c r="AA7" s="739"/>
      <c r="AB7" s="739"/>
      <c r="AC7" s="739"/>
      <c r="AD7" s="739"/>
      <c r="AE7" s="739"/>
      <c r="AF7" s="739"/>
      <c r="AG7" s="739"/>
      <c r="AH7" s="739"/>
      <c r="AI7" s="739"/>
      <c r="AJ7" s="739"/>
    </row>
    <row r="8" spans="1:36" ht="18" customHeight="1">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ht="18" customHeight="1">
      <c r="A9" s="889" t="s">
        <v>153</v>
      </c>
      <c r="B9" s="914" t="s">
        <v>154</v>
      </c>
      <c r="C9" s="916" t="s">
        <v>155</v>
      </c>
      <c r="D9" s="918">
        <v>90000</v>
      </c>
      <c r="E9" s="917" t="s">
        <v>156</v>
      </c>
      <c r="F9" s="905" t="s">
        <v>75</v>
      </c>
      <c r="G9" s="893" t="s">
        <v>157</v>
      </c>
      <c r="H9" s="894" t="s">
        <v>9</v>
      </c>
      <c r="I9" s="786"/>
      <c r="J9" s="111">
        <v>450</v>
      </c>
      <c r="K9" s="111">
        <v>4050</v>
      </c>
      <c r="L9" s="111">
        <v>4950</v>
      </c>
      <c r="M9" s="111">
        <v>7650</v>
      </c>
      <c r="N9" s="111">
        <v>9450</v>
      </c>
      <c r="O9" s="111">
        <v>9900</v>
      </c>
      <c r="P9" s="111">
        <v>9900</v>
      </c>
      <c r="Q9" s="111">
        <v>9900</v>
      </c>
      <c r="R9" s="111">
        <v>9900</v>
      </c>
      <c r="S9" s="111">
        <v>9900</v>
      </c>
      <c r="T9" s="111">
        <v>9900</v>
      </c>
      <c r="U9" s="111">
        <v>4050</v>
      </c>
      <c r="V9" s="112">
        <f>J9+K9+L9+M9+N9+O9+P9+Q9+R9+S9+T9+U9</f>
        <v>90000</v>
      </c>
      <c r="W9" s="879">
        <v>0.2</v>
      </c>
      <c r="X9" s="113">
        <f>IF(OR(V9=0,W9=0),0,(V9/V9)*W9)</f>
        <v>0.2</v>
      </c>
      <c r="Y9" s="738"/>
      <c r="Z9" s="733"/>
      <c r="AA9" s="733"/>
      <c r="AB9" s="733"/>
      <c r="AC9" s="733"/>
      <c r="AD9" s="733"/>
      <c r="AE9" s="733"/>
      <c r="AF9" s="733"/>
      <c r="AG9" s="733"/>
      <c r="AH9" s="733"/>
      <c r="AI9" s="733"/>
      <c r="AJ9" s="733"/>
    </row>
    <row r="10" spans="1:36" ht="27" customHeight="1">
      <c r="A10" s="778"/>
      <c r="B10" s="915"/>
      <c r="C10" s="788"/>
      <c r="D10" s="764"/>
      <c r="E10" s="915"/>
      <c r="F10" s="760"/>
      <c r="G10" s="741"/>
      <c r="H10" s="873" t="s">
        <v>62</v>
      </c>
      <c r="I10" s="784"/>
      <c r="J10" s="114"/>
      <c r="K10" s="114"/>
      <c r="L10" s="114"/>
      <c r="M10" s="114"/>
      <c r="N10" s="114"/>
      <c r="O10" s="114"/>
      <c r="P10" s="114"/>
      <c r="Q10" s="114"/>
      <c r="R10" s="114"/>
      <c r="S10" s="114"/>
      <c r="T10" s="114"/>
      <c r="U10" s="115"/>
      <c r="V10" s="116">
        <f>SUM(J10:U10)</f>
        <v>0</v>
      </c>
      <c r="W10" s="741"/>
      <c r="X10" s="117">
        <f>IF(OR(V10=0,W9=0),0,(V10/V9*W9))</f>
        <v>0</v>
      </c>
      <c r="Y10" s="733"/>
      <c r="Z10" s="733"/>
      <c r="AA10" s="733"/>
      <c r="AB10" s="733"/>
      <c r="AC10" s="733"/>
      <c r="AD10" s="733"/>
      <c r="AE10" s="733"/>
      <c r="AF10" s="733"/>
      <c r="AG10" s="733"/>
      <c r="AH10" s="733"/>
      <c r="AI10" s="733"/>
      <c r="AJ10" s="733"/>
    </row>
    <row r="11" spans="1:36" ht="36" customHeight="1">
      <c r="A11" s="778"/>
      <c r="B11" s="118" t="s">
        <v>158</v>
      </c>
      <c r="C11" s="878" t="s">
        <v>24</v>
      </c>
      <c r="D11" s="772"/>
      <c r="E11" s="772"/>
      <c r="F11" s="772"/>
      <c r="G11" s="772"/>
      <c r="H11" s="772"/>
      <c r="I11" s="772"/>
      <c r="J11" s="772"/>
      <c r="K11" s="772"/>
      <c r="L11" s="772"/>
      <c r="M11" s="772"/>
      <c r="N11" s="772"/>
      <c r="O11" s="772"/>
      <c r="P11" s="772"/>
      <c r="Q11" s="772"/>
      <c r="R11" s="772"/>
      <c r="S11" s="772"/>
      <c r="T11" s="772"/>
      <c r="U11" s="772"/>
      <c r="V11" s="772"/>
      <c r="W11" s="772"/>
      <c r="X11" s="773"/>
      <c r="Y11" s="736" t="s">
        <v>849</v>
      </c>
      <c r="Z11" s="736"/>
      <c r="AA11" s="736"/>
      <c r="AB11" s="736"/>
      <c r="AC11" s="736"/>
      <c r="AD11" s="736"/>
      <c r="AE11" s="736"/>
      <c r="AF11" s="736"/>
      <c r="AG11" s="736"/>
      <c r="AH11" s="736"/>
      <c r="AI11" s="736"/>
      <c r="AJ11" s="736"/>
    </row>
    <row r="12" spans="1:36">
      <c r="A12" s="778"/>
      <c r="B12" s="909" t="s">
        <v>64</v>
      </c>
      <c r="C12" s="922" t="s">
        <v>159</v>
      </c>
      <c r="D12" s="817"/>
      <c r="E12" s="817"/>
      <c r="F12" s="817"/>
      <c r="G12" s="928" t="s">
        <v>157</v>
      </c>
      <c r="H12" s="929" t="s">
        <v>67</v>
      </c>
      <c r="I12" s="119" t="s">
        <v>9</v>
      </c>
      <c r="J12" s="120">
        <v>5.0000000000000001E-3</v>
      </c>
      <c r="K12" s="120">
        <v>0.01</v>
      </c>
      <c r="L12" s="120">
        <v>7.0000000000000007E-2</v>
      </c>
      <c r="M12" s="120">
        <v>0.1</v>
      </c>
      <c r="N12" s="120">
        <v>0.11</v>
      </c>
      <c r="O12" s="120">
        <v>0.11</v>
      </c>
      <c r="P12" s="120">
        <v>0.11</v>
      </c>
      <c r="Q12" s="120">
        <v>0.11</v>
      </c>
      <c r="R12" s="120">
        <v>0.11</v>
      </c>
      <c r="S12" s="120">
        <v>0.11</v>
      </c>
      <c r="T12" s="120">
        <v>0.11</v>
      </c>
      <c r="U12" s="120">
        <v>4.4999999999999998E-2</v>
      </c>
      <c r="V12" s="121">
        <f t="shared" ref="V12:V31" si="0">SUM(J12:U12)</f>
        <v>1</v>
      </c>
      <c r="W12" s="923">
        <v>0.40079999999999999</v>
      </c>
      <c r="X12" s="122">
        <f>V12*W12</f>
        <v>0.40079999999999999</v>
      </c>
      <c r="Y12" s="734"/>
      <c r="Z12" s="733"/>
      <c r="AA12" s="733"/>
      <c r="AB12" s="733"/>
      <c r="AC12" s="733"/>
      <c r="AD12" s="733"/>
      <c r="AE12" s="733"/>
      <c r="AF12" s="733"/>
      <c r="AG12" s="733"/>
      <c r="AH12" s="733"/>
      <c r="AI12" s="733"/>
      <c r="AJ12" s="733"/>
    </row>
    <row r="13" spans="1:36">
      <c r="A13" s="778"/>
      <c r="B13" s="776"/>
      <c r="C13" s="750"/>
      <c r="D13" s="751"/>
      <c r="E13" s="751"/>
      <c r="F13" s="751"/>
      <c r="G13" s="750"/>
      <c r="H13" s="751"/>
      <c r="I13" s="119" t="s">
        <v>39</v>
      </c>
      <c r="J13" s="123"/>
      <c r="K13" s="123"/>
      <c r="L13" s="123"/>
      <c r="M13" s="123"/>
      <c r="N13" s="123"/>
      <c r="O13" s="123"/>
      <c r="P13" s="123"/>
      <c r="Q13" s="123"/>
      <c r="R13" s="123"/>
      <c r="S13" s="123"/>
      <c r="T13" s="123"/>
      <c r="U13" s="123"/>
      <c r="V13" s="124">
        <f t="shared" si="0"/>
        <v>0</v>
      </c>
      <c r="W13" s="751"/>
      <c r="X13" s="125">
        <f>+V13*W12</f>
        <v>0</v>
      </c>
      <c r="Y13" s="735"/>
      <c r="Z13" s="733"/>
      <c r="AA13" s="733"/>
      <c r="AB13" s="733"/>
      <c r="AC13" s="733"/>
      <c r="AD13" s="733"/>
      <c r="AE13" s="733"/>
      <c r="AF13" s="733"/>
      <c r="AG13" s="733"/>
      <c r="AH13" s="733"/>
      <c r="AI13" s="733"/>
      <c r="AJ13" s="733"/>
    </row>
    <row r="14" spans="1:36">
      <c r="A14" s="778"/>
      <c r="B14" s="866" t="s">
        <v>64</v>
      </c>
      <c r="C14" s="871" t="s">
        <v>160</v>
      </c>
      <c r="D14" s="744"/>
      <c r="E14" s="744"/>
      <c r="F14" s="726"/>
      <c r="G14" s="903" t="s">
        <v>161</v>
      </c>
      <c r="H14" s="865" t="s">
        <v>67</v>
      </c>
      <c r="I14" s="126" t="s">
        <v>9</v>
      </c>
      <c r="J14" s="120">
        <v>5.0000000000000001E-3</v>
      </c>
      <c r="K14" s="120">
        <v>0.01</v>
      </c>
      <c r="L14" s="120">
        <v>7.0000000000000007E-2</v>
      </c>
      <c r="M14" s="120">
        <v>0.1</v>
      </c>
      <c r="N14" s="120">
        <v>0.11</v>
      </c>
      <c r="O14" s="120">
        <v>0.11</v>
      </c>
      <c r="P14" s="120">
        <v>0.11</v>
      </c>
      <c r="Q14" s="120">
        <v>0.11</v>
      </c>
      <c r="R14" s="120">
        <v>0.11</v>
      </c>
      <c r="S14" s="120">
        <v>0.11</v>
      </c>
      <c r="T14" s="120">
        <v>0.11</v>
      </c>
      <c r="U14" s="120">
        <v>4.4999999999999998E-2</v>
      </c>
      <c r="V14" s="121">
        <f t="shared" si="0"/>
        <v>1</v>
      </c>
      <c r="W14" s="872">
        <v>4.8000000000000001E-2</v>
      </c>
      <c r="X14" s="122">
        <f>V14*W14</f>
        <v>4.8000000000000001E-2</v>
      </c>
      <c r="Y14" s="734"/>
      <c r="Z14" s="733"/>
      <c r="AA14" s="733"/>
      <c r="AB14" s="733"/>
      <c r="AC14" s="733"/>
      <c r="AD14" s="733"/>
      <c r="AE14" s="733"/>
      <c r="AF14" s="733"/>
      <c r="AG14" s="733"/>
      <c r="AH14" s="733"/>
      <c r="AI14" s="733"/>
      <c r="AJ14" s="733"/>
    </row>
    <row r="15" spans="1:36">
      <c r="A15" s="778"/>
      <c r="B15" s="776"/>
      <c r="C15" s="750"/>
      <c r="D15" s="751"/>
      <c r="E15" s="751"/>
      <c r="F15" s="752"/>
      <c r="G15" s="766"/>
      <c r="H15" s="762"/>
      <c r="I15" s="127" t="s">
        <v>39</v>
      </c>
      <c r="J15" s="128"/>
      <c r="K15" s="129"/>
      <c r="L15" s="129"/>
      <c r="M15" s="129"/>
      <c r="N15" s="129"/>
      <c r="O15" s="129"/>
      <c r="P15" s="129"/>
      <c r="Q15" s="129"/>
      <c r="R15" s="129"/>
      <c r="S15" s="129"/>
      <c r="T15" s="129"/>
      <c r="U15" s="129"/>
      <c r="V15" s="124">
        <f t="shared" si="0"/>
        <v>0</v>
      </c>
      <c r="W15" s="768"/>
      <c r="X15" s="125">
        <f>+V15*W14</f>
        <v>0</v>
      </c>
      <c r="Y15" s="735"/>
      <c r="Z15" s="733"/>
      <c r="AA15" s="733"/>
      <c r="AB15" s="733"/>
      <c r="AC15" s="733"/>
      <c r="AD15" s="733"/>
      <c r="AE15" s="733"/>
      <c r="AF15" s="733"/>
      <c r="AG15" s="733"/>
      <c r="AH15" s="733"/>
      <c r="AI15" s="733"/>
      <c r="AJ15" s="733"/>
    </row>
    <row r="16" spans="1:36">
      <c r="A16" s="778"/>
      <c r="B16" s="902" t="s">
        <v>64</v>
      </c>
      <c r="C16" s="871" t="s">
        <v>162</v>
      </c>
      <c r="D16" s="744"/>
      <c r="E16" s="744"/>
      <c r="F16" s="726"/>
      <c r="G16" s="903" t="s">
        <v>161</v>
      </c>
      <c r="H16" s="865" t="s">
        <v>67</v>
      </c>
      <c r="I16" s="126" t="s">
        <v>9</v>
      </c>
      <c r="J16" s="120">
        <v>5.0000000000000001E-3</v>
      </c>
      <c r="K16" s="120">
        <v>0.01</v>
      </c>
      <c r="L16" s="120">
        <v>7.0000000000000007E-2</v>
      </c>
      <c r="M16" s="120">
        <v>0.1</v>
      </c>
      <c r="N16" s="120">
        <v>0.11</v>
      </c>
      <c r="O16" s="120">
        <v>0.11</v>
      </c>
      <c r="P16" s="120">
        <v>0.11</v>
      </c>
      <c r="Q16" s="120">
        <v>0.11</v>
      </c>
      <c r="R16" s="120">
        <v>0.11</v>
      </c>
      <c r="S16" s="120">
        <v>0.11</v>
      </c>
      <c r="T16" s="120">
        <v>0.11</v>
      </c>
      <c r="U16" s="120">
        <v>4.4999999999999998E-2</v>
      </c>
      <c r="V16" s="121">
        <f t="shared" si="0"/>
        <v>1</v>
      </c>
      <c r="W16" s="872">
        <v>1.7999999999999999E-2</v>
      </c>
      <c r="X16" s="122">
        <f>V16*W16</f>
        <v>1.7999999999999999E-2</v>
      </c>
      <c r="Y16" s="734"/>
      <c r="Z16" s="733"/>
      <c r="AA16" s="733"/>
      <c r="AB16" s="733"/>
      <c r="AC16" s="733"/>
      <c r="AD16" s="733"/>
      <c r="AE16" s="733"/>
      <c r="AF16" s="733"/>
      <c r="AG16" s="733"/>
      <c r="AH16" s="733"/>
      <c r="AI16" s="733"/>
      <c r="AJ16" s="733"/>
    </row>
    <row r="17" spans="1:36" ht="17.25" customHeight="1">
      <c r="A17" s="778"/>
      <c r="B17" s="776"/>
      <c r="C17" s="750"/>
      <c r="D17" s="751"/>
      <c r="E17" s="751"/>
      <c r="F17" s="752"/>
      <c r="G17" s="766"/>
      <c r="H17" s="762"/>
      <c r="I17" s="127" t="s">
        <v>39</v>
      </c>
      <c r="J17" s="128"/>
      <c r="K17" s="129"/>
      <c r="L17" s="129"/>
      <c r="M17" s="129"/>
      <c r="N17" s="129"/>
      <c r="O17" s="129"/>
      <c r="P17" s="129"/>
      <c r="Q17" s="129"/>
      <c r="R17" s="129"/>
      <c r="S17" s="129"/>
      <c r="T17" s="129"/>
      <c r="U17" s="129"/>
      <c r="V17" s="124">
        <f t="shared" si="0"/>
        <v>0</v>
      </c>
      <c r="W17" s="768"/>
      <c r="X17" s="125">
        <f>+V17*W16</f>
        <v>0</v>
      </c>
      <c r="Y17" s="735"/>
      <c r="Z17" s="733"/>
      <c r="AA17" s="733"/>
      <c r="AB17" s="733"/>
      <c r="AC17" s="733"/>
      <c r="AD17" s="733"/>
      <c r="AE17" s="733"/>
      <c r="AF17" s="733"/>
      <c r="AG17" s="733"/>
      <c r="AH17" s="733"/>
      <c r="AI17" s="733"/>
      <c r="AJ17" s="733"/>
    </row>
    <row r="18" spans="1:36">
      <c r="A18" s="778"/>
      <c r="B18" s="902" t="s">
        <v>64</v>
      </c>
      <c r="C18" s="924" t="s">
        <v>163</v>
      </c>
      <c r="D18" s="925"/>
      <c r="E18" s="925"/>
      <c r="F18" s="926"/>
      <c r="G18" s="869" t="s">
        <v>164</v>
      </c>
      <c r="H18" s="865" t="s">
        <v>67</v>
      </c>
      <c r="I18" s="126" t="s">
        <v>9</v>
      </c>
      <c r="J18" s="120">
        <v>5.0000000000000001E-3</v>
      </c>
      <c r="K18" s="120">
        <v>0.01</v>
      </c>
      <c r="L18" s="130">
        <v>7.0000000000000007E-2</v>
      </c>
      <c r="M18" s="130">
        <v>0.1</v>
      </c>
      <c r="N18" s="130">
        <v>0.11</v>
      </c>
      <c r="O18" s="130">
        <v>0.11</v>
      </c>
      <c r="P18" s="130">
        <v>0.11</v>
      </c>
      <c r="Q18" s="130">
        <v>0.11</v>
      </c>
      <c r="R18" s="130">
        <v>0.11</v>
      </c>
      <c r="S18" s="130">
        <v>0.11</v>
      </c>
      <c r="T18" s="130">
        <v>0.11</v>
      </c>
      <c r="U18" s="130">
        <v>4.4999999999999998E-2</v>
      </c>
      <c r="V18" s="121">
        <f t="shared" si="0"/>
        <v>1</v>
      </c>
      <c r="W18" s="872">
        <v>1.32E-2</v>
      </c>
      <c r="X18" s="122">
        <f>V18*W18</f>
        <v>1.32E-2</v>
      </c>
      <c r="Y18" s="734"/>
      <c r="Z18" s="733"/>
      <c r="AA18" s="733"/>
      <c r="AB18" s="733"/>
      <c r="AC18" s="733"/>
      <c r="AD18" s="733"/>
      <c r="AE18" s="733"/>
      <c r="AF18" s="733"/>
      <c r="AG18" s="733"/>
      <c r="AH18" s="733"/>
      <c r="AI18" s="733"/>
      <c r="AJ18" s="733"/>
    </row>
    <row r="19" spans="1:36">
      <c r="A19" s="778"/>
      <c r="B19" s="776"/>
      <c r="C19" s="746"/>
      <c r="D19" s="747"/>
      <c r="E19" s="747"/>
      <c r="F19" s="748"/>
      <c r="G19" s="766"/>
      <c r="H19" s="762"/>
      <c r="I19" s="127" t="s">
        <v>39</v>
      </c>
      <c r="J19" s="128"/>
      <c r="K19" s="129"/>
      <c r="L19" s="129"/>
      <c r="M19" s="129"/>
      <c r="N19" s="129"/>
      <c r="O19" s="129"/>
      <c r="P19" s="129"/>
      <c r="Q19" s="129"/>
      <c r="R19" s="129"/>
      <c r="S19" s="129"/>
      <c r="T19" s="129"/>
      <c r="U19" s="129"/>
      <c r="V19" s="124">
        <f t="shared" si="0"/>
        <v>0</v>
      </c>
      <c r="W19" s="768"/>
      <c r="X19" s="125">
        <f>+V19*W18</f>
        <v>0</v>
      </c>
      <c r="Y19" s="735"/>
      <c r="Z19" s="733"/>
      <c r="AA19" s="733"/>
      <c r="AB19" s="733"/>
      <c r="AC19" s="733"/>
      <c r="AD19" s="733"/>
      <c r="AE19" s="733"/>
      <c r="AF19" s="733"/>
      <c r="AG19" s="733"/>
      <c r="AH19" s="733"/>
      <c r="AI19" s="733"/>
      <c r="AJ19" s="733"/>
    </row>
    <row r="20" spans="1:36">
      <c r="A20" s="778"/>
      <c r="B20" s="902" t="s">
        <v>64</v>
      </c>
      <c r="C20" s="901" t="s">
        <v>165</v>
      </c>
      <c r="D20" s="744"/>
      <c r="E20" s="744"/>
      <c r="F20" s="726"/>
      <c r="G20" s="903" t="s">
        <v>157</v>
      </c>
      <c r="H20" s="865" t="s">
        <v>67</v>
      </c>
      <c r="I20" s="126" t="s">
        <v>9</v>
      </c>
      <c r="J20" s="131">
        <v>5.0000000000000001E-3</v>
      </c>
      <c r="K20" s="132">
        <v>0.01</v>
      </c>
      <c r="L20" s="132">
        <v>7.0000000000000007E-2</v>
      </c>
      <c r="M20" s="132">
        <v>0.1</v>
      </c>
      <c r="N20" s="132">
        <v>0.11</v>
      </c>
      <c r="O20" s="132">
        <v>0.11</v>
      </c>
      <c r="P20" s="132">
        <v>0.11</v>
      </c>
      <c r="Q20" s="132">
        <v>0.11</v>
      </c>
      <c r="R20" s="132">
        <v>0.11</v>
      </c>
      <c r="S20" s="132">
        <v>0.11</v>
      </c>
      <c r="T20" s="132">
        <v>0.11</v>
      </c>
      <c r="U20" s="132">
        <v>4.4999999999999998E-2</v>
      </c>
      <c r="V20" s="121">
        <f t="shared" si="0"/>
        <v>1</v>
      </c>
      <c r="W20" s="872">
        <v>0.33950000000000002</v>
      </c>
      <c r="X20" s="122">
        <f>V20*W20</f>
        <v>0.33950000000000002</v>
      </c>
      <c r="Y20" s="734"/>
      <c r="Z20" s="733"/>
      <c r="AA20" s="733"/>
      <c r="AB20" s="733"/>
      <c r="AC20" s="733"/>
      <c r="AD20" s="733"/>
      <c r="AE20" s="733"/>
      <c r="AF20" s="733"/>
      <c r="AG20" s="733"/>
      <c r="AH20" s="733"/>
      <c r="AI20" s="733"/>
      <c r="AJ20" s="733"/>
    </row>
    <row r="21" spans="1:36" ht="18.75" customHeight="1">
      <c r="A21" s="778"/>
      <c r="B21" s="776"/>
      <c r="C21" s="750"/>
      <c r="D21" s="751"/>
      <c r="E21" s="751"/>
      <c r="F21" s="752"/>
      <c r="G21" s="766"/>
      <c r="H21" s="762"/>
      <c r="I21" s="127" t="s">
        <v>39</v>
      </c>
      <c r="J21" s="128"/>
      <c r="K21" s="129"/>
      <c r="L21" s="129"/>
      <c r="M21" s="129"/>
      <c r="N21" s="129"/>
      <c r="O21" s="129"/>
      <c r="P21" s="129"/>
      <c r="Q21" s="129"/>
      <c r="R21" s="129"/>
      <c r="S21" s="129"/>
      <c r="T21" s="129"/>
      <c r="U21" s="129"/>
      <c r="V21" s="124">
        <f t="shared" si="0"/>
        <v>0</v>
      </c>
      <c r="W21" s="768"/>
      <c r="X21" s="125">
        <f>+V21*W20</f>
        <v>0</v>
      </c>
      <c r="Y21" s="735"/>
      <c r="Z21" s="733"/>
      <c r="AA21" s="733"/>
      <c r="AB21" s="733"/>
      <c r="AC21" s="733"/>
      <c r="AD21" s="733"/>
      <c r="AE21" s="733"/>
      <c r="AF21" s="733"/>
      <c r="AG21" s="733"/>
      <c r="AH21" s="733"/>
      <c r="AI21" s="733"/>
      <c r="AJ21" s="733"/>
    </row>
    <row r="22" spans="1:36" ht="15" customHeight="1">
      <c r="A22" s="778"/>
      <c r="B22" s="869" t="s">
        <v>64</v>
      </c>
      <c r="C22" s="871" t="s">
        <v>166</v>
      </c>
      <c r="D22" s="744"/>
      <c r="E22" s="744"/>
      <c r="F22" s="726"/>
      <c r="G22" s="869" t="s">
        <v>161</v>
      </c>
      <c r="H22" s="865"/>
      <c r="I22" s="133" t="s">
        <v>9</v>
      </c>
      <c r="J22" s="132">
        <v>7.0000000000000007E-2</v>
      </c>
      <c r="K22" s="132">
        <v>0.01</v>
      </c>
      <c r="L22" s="132">
        <v>7.0000000000000007E-2</v>
      </c>
      <c r="M22" s="132">
        <v>0.08</v>
      </c>
      <c r="N22" s="132">
        <v>0.1</v>
      </c>
      <c r="O22" s="132">
        <v>9.5000000000000001E-2</v>
      </c>
      <c r="P22" s="132">
        <v>0.09</v>
      </c>
      <c r="Q22" s="132">
        <v>0.11</v>
      </c>
      <c r="R22" s="132">
        <v>0.11</v>
      </c>
      <c r="S22" s="132">
        <v>0.11</v>
      </c>
      <c r="T22" s="132">
        <v>0.11</v>
      </c>
      <c r="U22" s="132">
        <v>4.4999999999999998E-2</v>
      </c>
      <c r="V22" s="134">
        <f t="shared" si="0"/>
        <v>1</v>
      </c>
      <c r="W22" s="872">
        <v>9.4500000000000001E-2</v>
      </c>
      <c r="X22" s="122">
        <f>V22*W22</f>
        <v>9.4500000000000001E-2</v>
      </c>
      <c r="Y22" s="734"/>
      <c r="Z22" s="733"/>
      <c r="AA22" s="733"/>
      <c r="AB22" s="733"/>
      <c r="AC22" s="733"/>
      <c r="AD22" s="733"/>
      <c r="AE22" s="733"/>
      <c r="AF22" s="733"/>
      <c r="AG22" s="733"/>
      <c r="AH22" s="733"/>
      <c r="AI22" s="733"/>
      <c r="AJ22" s="733"/>
    </row>
    <row r="23" spans="1:36" ht="15" customHeight="1">
      <c r="A23" s="778"/>
      <c r="B23" s="766"/>
      <c r="C23" s="750"/>
      <c r="D23" s="751"/>
      <c r="E23" s="751"/>
      <c r="F23" s="752"/>
      <c r="G23" s="766"/>
      <c r="H23" s="762"/>
      <c r="I23" s="135" t="s">
        <v>39</v>
      </c>
      <c r="J23" s="136"/>
      <c r="K23" s="137"/>
      <c r="L23" s="137"/>
      <c r="M23" s="137"/>
      <c r="N23" s="137"/>
      <c r="O23" s="137"/>
      <c r="P23" s="137"/>
      <c r="Q23" s="137"/>
      <c r="R23" s="137"/>
      <c r="S23" s="137"/>
      <c r="T23" s="137"/>
      <c r="U23" s="138"/>
      <c r="V23" s="139">
        <f t="shared" si="0"/>
        <v>0</v>
      </c>
      <c r="W23" s="768"/>
      <c r="X23" s="125">
        <f>+V23*W22</f>
        <v>0</v>
      </c>
      <c r="Y23" s="735"/>
      <c r="Z23" s="733"/>
      <c r="AA23" s="733"/>
      <c r="AB23" s="733"/>
      <c r="AC23" s="733"/>
      <c r="AD23" s="733"/>
      <c r="AE23" s="733"/>
      <c r="AF23" s="733"/>
      <c r="AG23" s="733"/>
      <c r="AH23" s="733"/>
      <c r="AI23" s="733"/>
      <c r="AJ23" s="733"/>
    </row>
    <row r="24" spans="1:36" ht="15" customHeight="1">
      <c r="A24" s="778"/>
      <c r="B24" s="902" t="s">
        <v>64</v>
      </c>
      <c r="C24" s="871" t="s">
        <v>167</v>
      </c>
      <c r="D24" s="744"/>
      <c r="E24" s="744"/>
      <c r="F24" s="726"/>
      <c r="G24" s="927" t="s">
        <v>161</v>
      </c>
      <c r="H24" s="865" t="s">
        <v>67</v>
      </c>
      <c r="I24" s="140" t="s">
        <v>9</v>
      </c>
      <c r="J24" s="141">
        <v>5.0000000000000001E-3</v>
      </c>
      <c r="K24" s="141">
        <v>0.12</v>
      </c>
      <c r="L24" s="141">
        <v>0.08</v>
      </c>
      <c r="M24" s="141">
        <v>0.08</v>
      </c>
      <c r="N24" s="141">
        <v>0.08</v>
      </c>
      <c r="O24" s="141">
        <v>0.08</v>
      </c>
      <c r="P24" s="141">
        <v>0.1</v>
      </c>
      <c r="Q24" s="141">
        <v>0.1</v>
      </c>
      <c r="R24" s="141">
        <v>0.1</v>
      </c>
      <c r="S24" s="141">
        <v>0.1</v>
      </c>
      <c r="T24" s="141">
        <v>0.1</v>
      </c>
      <c r="U24" s="141">
        <v>5.5E-2</v>
      </c>
      <c r="V24" s="121">
        <f t="shared" si="0"/>
        <v>1</v>
      </c>
      <c r="W24" s="872">
        <v>3.5400000000000001E-2</v>
      </c>
      <c r="X24" s="122">
        <f>V24*W24</f>
        <v>3.5400000000000001E-2</v>
      </c>
      <c r="Y24" s="734"/>
      <c r="Z24" s="733"/>
      <c r="AA24" s="733"/>
      <c r="AB24" s="733"/>
      <c r="AC24" s="733"/>
      <c r="AD24" s="733"/>
      <c r="AE24" s="733"/>
      <c r="AF24" s="733"/>
      <c r="AG24" s="733"/>
      <c r="AH24" s="733"/>
      <c r="AI24" s="733"/>
      <c r="AJ24" s="733"/>
    </row>
    <row r="25" spans="1:36" ht="15" customHeight="1">
      <c r="A25" s="778"/>
      <c r="B25" s="776"/>
      <c r="C25" s="750"/>
      <c r="D25" s="751"/>
      <c r="E25" s="751"/>
      <c r="F25" s="752"/>
      <c r="G25" s="766"/>
      <c r="H25" s="762"/>
      <c r="I25" s="140" t="s">
        <v>39</v>
      </c>
      <c r="J25" s="142"/>
      <c r="K25" s="143"/>
      <c r="L25" s="143"/>
      <c r="M25" s="143"/>
      <c r="N25" s="143"/>
      <c r="O25" s="143"/>
      <c r="P25" s="143"/>
      <c r="Q25" s="143"/>
      <c r="R25" s="143"/>
      <c r="S25" s="143"/>
      <c r="T25" s="143"/>
      <c r="U25" s="143"/>
      <c r="V25" s="124">
        <f t="shared" si="0"/>
        <v>0</v>
      </c>
      <c r="W25" s="768"/>
      <c r="X25" s="125">
        <f>+V25*W24</f>
        <v>0</v>
      </c>
      <c r="Y25" s="735"/>
      <c r="Z25" s="733"/>
      <c r="AA25" s="733"/>
      <c r="AB25" s="733"/>
      <c r="AC25" s="733"/>
      <c r="AD25" s="733"/>
      <c r="AE25" s="733"/>
      <c r="AF25" s="733"/>
      <c r="AG25" s="733"/>
      <c r="AH25" s="733"/>
      <c r="AI25" s="733"/>
      <c r="AJ25" s="733"/>
    </row>
    <row r="26" spans="1:36" ht="15" customHeight="1">
      <c r="A26" s="778"/>
      <c r="B26" s="902" t="s">
        <v>64</v>
      </c>
      <c r="C26" s="871" t="s">
        <v>168</v>
      </c>
      <c r="D26" s="744"/>
      <c r="E26" s="744"/>
      <c r="F26" s="726"/>
      <c r="G26" s="869" t="s">
        <v>164</v>
      </c>
      <c r="H26" s="865" t="s">
        <v>67</v>
      </c>
      <c r="I26" s="140" t="s">
        <v>9</v>
      </c>
      <c r="J26" s="120">
        <v>5.0000000000000001E-3</v>
      </c>
      <c r="K26" s="120">
        <v>0.01</v>
      </c>
      <c r="L26" s="130">
        <v>7.0000000000000007E-2</v>
      </c>
      <c r="M26" s="130">
        <v>0.1</v>
      </c>
      <c r="N26" s="130">
        <v>0.11</v>
      </c>
      <c r="O26" s="130">
        <v>0.11</v>
      </c>
      <c r="P26" s="130">
        <v>0.11</v>
      </c>
      <c r="Q26" s="130">
        <v>0.11</v>
      </c>
      <c r="R26" s="130">
        <v>0.11</v>
      </c>
      <c r="S26" s="130">
        <v>0.11</v>
      </c>
      <c r="T26" s="130">
        <v>0.11</v>
      </c>
      <c r="U26" s="130">
        <v>4.4999999999999998E-2</v>
      </c>
      <c r="V26" s="121">
        <f t="shared" si="0"/>
        <v>1</v>
      </c>
      <c r="W26" s="872">
        <v>5.9999999999999995E-4</v>
      </c>
      <c r="X26" s="122">
        <f>V26*W26</f>
        <v>5.9999999999999995E-4</v>
      </c>
      <c r="Y26" s="734"/>
      <c r="Z26" s="733"/>
      <c r="AA26" s="733"/>
      <c r="AB26" s="733"/>
      <c r="AC26" s="733"/>
      <c r="AD26" s="733"/>
      <c r="AE26" s="733"/>
      <c r="AF26" s="733"/>
      <c r="AG26" s="733"/>
      <c r="AH26" s="733"/>
      <c r="AI26" s="733"/>
      <c r="AJ26" s="733"/>
    </row>
    <row r="27" spans="1:36" ht="15" customHeight="1">
      <c r="A27" s="778"/>
      <c r="B27" s="776"/>
      <c r="C27" s="750"/>
      <c r="D27" s="751"/>
      <c r="E27" s="751"/>
      <c r="F27" s="752"/>
      <c r="G27" s="766"/>
      <c r="H27" s="762"/>
      <c r="I27" s="140" t="s">
        <v>39</v>
      </c>
      <c r="J27" s="144"/>
      <c r="K27" s="144"/>
      <c r="L27" s="145"/>
      <c r="M27" s="145"/>
      <c r="N27" s="145"/>
      <c r="O27" s="145"/>
      <c r="P27" s="145"/>
      <c r="Q27" s="145"/>
      <c r="R27" s="145"/>
      <c r="S27" s="145"/>
      <c r="T27" s="145"/>
      <c r="U27" s="145"/>
      <c r="V27" s="124">
        <f t="shared" si="0"/>
        <v>0</v>
      </c>
      <c r="W27" s="768"/>
      <c r="X27" s="125">
        <f>+V27*W26</f>
        <v>0</v>
      </c>
      <c r="Y27" s="735"/>
      <c r="Z27" s="733"/>
      <c r="AA27" s="733"/>
      <c r="AB27" s="733"/>
      <c r="AC27" s="733"/>
      <c r="AD27" s="733"/>
      <c r="AE27" s="733"/>
      <c r="AF27" s="733"/>
      <c r="AG27" s="733"/>
      <c r="AH27" s="733"/>
      <c r="AI27" s="733"/>
      <c r="AJ27" s="733"/>
    </row>
    <row r="28" spans="1:36" ht="15" customHeight="1">
      <c r="A28" s="778"/>
      <c r="B28" s="902" t="s">
        <v>64</v>
      </c>
      <c r="C28" s="871" t="s">
        <v>169</v>
      </c>
      <c r="D28" s="744"/>
      <c r="E28" s="744"/>
      <c r="F28" s="726"/>
      <c r="G28" s="869" t="s">
        <v>170</v>
      </c>
      <c r="H28" s="865" t="s">
        <v>67</v>
      </c>
      <c r="I28" s="126" t="s">
        <v>9</v>
      </c>
      <c r="J28" s="120"/>
      <c r="K28" s="120"/>
      <c r="L28" s="130">
        <v>0.25</v>
      </c>
      <c r="M28" s="130"/>
      <c r="N28" s="130"/>
      <c r="O28" s="130">
        <v>0.25</v>
      </c>
      <c r="P28" s="130"/>
      <c r="Q28" s="130"/>
      <c r="R28" s="130">
        <v>0.25</v>
      </c>
      <c r="S28" s="130"/>
      <c r="T28" s="130"/>
      <c r="U28" s="130">
        <v>0.25</v>
      </c>
      <c r="V28" s="121">
        <f t="shared" si="0"/>
        <v>1</v>
      </c>
      <c r="W28" s="872">
        <v>0.05</v>
      </c>
      <c r="X28" s="122">
        <f>V28*W28</f>
        <v>0.05</v>
      </c>
      <c r="Y28" s="734"/>
      <c r="Z28" s="733"/>
      <c r="AA28" s="733"/>
      <c r="AB28" s="733"/>
      <c r="AC28" s="733"/>
      <c r="AD28" s="733"/>
      <c r="AE28" s="733"/>
      <c r="AF28" s="733"/>
      <c r="AG28" s="733"/>
      <c r="AH28" s="733"/>
      <c r="AI28" s="733"/>
      <c r="AJ28" s="733"/>
    </row>
    <row r="29" spans="1:36" ht="15.75" customHeight="1">
      <c r="A29" s="778"/>
      <c r="B29" s="776"/>
      <c r="C29" s="797"/>
      <c r="D29" s="817"/>
      <c r="E29" s="817"/>
      <c r="F29" s="818"/>
      <c r="G29" s="766"/>
      <c r="H29" s="762"/>
      <c r="I29" s="127" t="s">
        <v>39</v>
      </c>
      <c r="J29" s="128"/>
      <c r="K29" s="129"/>
      <c r="L29" s="129"/>
      <c r="M29" s="129"/>
      <c r="N29" s="129"/>
      <c r="O29" s="129"/>
      <c r="P29" s="129"/>
      <c r="Q29" s="129"/>
      <c r="R29" s="129"/>
      <c r="S29" s="129"/>
      <c r="T29" s="129"/>
      <c r="U29" s="129"/>
      <c r="V29" s="124">
        <f t="shared" si="0"/>
        <v>0</v>
      </c>
      <c r="W29" s="768"/>
      <c r="X29" s="125">
        <f>+V29*W28</f>
        <v>0</v>
      </c>
      <c r="Y29" s="735"/>
      <c r="Z29" s="733"/>
      <c r="AA29" s="733"/>
      <c r="AB29" s="733"/>
      <c r="AC29" s="733"/>
      <c r="AD29" s="733"/>
      <c r="AE29" s="733"/>
      <c r="AF29" s="733"/>
      <c r="AG29" s="733"/>
      <c r="AH29" s="733"/>
      <c r="AI29" s="733"/>
      <c r="AJ29" s="733"/>
    </row>
    <row r="30" spans="1:36" ht="15.75" customHeight="1">
      <c r="A30" s="778"/>
      <c r="B30" s="868" t="s">
        <v>70</v>
      </c>
      <c r="C30" s="744"/>
      <c r="D30" s="744"/>
      <c r="E30" s="744"/>
      <c r="F30" s="726"/>
      <c r="G30" s="904"/>
      <c r="H30" s="867" t="s">
        <v>67</v>
      </c>
      <c r="I30" s="146" t="s">
        <v>9</v>
      </c>
      <c r="J30" s="121">
        <f t="shared" ref="J30:U30" si="1">J12*$W$12+J14*$W$14+J16*$W$16+J18*$W$18+J20*$W$20+J22*$W$22+J24*$W$24+J26*$W$26+J28*$W$28</f>
        <v>1.0892500000000001E-2</v>
      </c>
      <c r="K30" s="121">
        <f t="shared" si="1"/>
        <v>1.3394000000000001E-2</v>
      </c>
      <c r="L30" s="121">
        <f t="shared" si="1"/>
        <v>7.9353999999999994E-2</v>
      </c>
      <c r="M30" s="121">
        <f t="shared" si="1"/>
        <v>9.2402000000000012E-2</v>
      </c>
      <c r="N30" s="121">
        <f t="shared" si="1"/>
        <v>0.102493</v>
      </c>
      <c r="O30" s="121">
        <f t="shared" si="1"/>
        <v>0.1145205</v>
      </c>
      <c r="P30" s="121">
        <f t="shared" si="1"/>
        <v>0.102256</v>
      </c>
      <c r="Q30" s="121">
        <f t="shared" si="1"/>
        <v>0.104146</v>
      </c>
      <c r="R30" s="121">
        <f t="shared" si="1"/>
        <v>0.116646</v>
      </c>
      <c r="S30" s="121">
        <f t="shared" si="1"/>
        <v>0.104146</v>
      </c>
      <c r="T30" s="121">
        <f t="shared" si="1"/>
        <v>0.104146</v>
      </c>
      <c r="U30" s="121">
        <f t="shared" si="1"/>
        <v>5.5604000000000001E-2</v>
      </c>
      <c r="V30" s="121">
        <f t="shared" si="0"/>
        <v>0.99999999999999989</v>
      </c>
      <c r="W30" s="887">
        <f>SUM(W12:W29)</f>
        <v>1</v>
      </c>
      <c r="X30" s="122">
        <f>V30*W30</f>
        <v>0.99999999999999989</v>
      </c>
      <c r="Y30" s="734"/>
      <c r="Z30" s="733"/>
      <c r="AA30" s="733"/>
      <c r="AB30" s="733"/>
      <c r="AC30" s="733"/>
      <c r="AD30" s="733"/>
      <c r="AE30" s="733"/>
      <c r="AF30" s="733"/>
      <c r="AG30" s="733"/>
      <c r="AH30" s="733"/>
      <c r="AI30" s="733"/>
      <c r="AJ30" s="733"/>
    </row>
    <row r="31" spans="1:36" ht="15.75" customHeight="1">
      <c r="A31" s="779"/>
      <c r="B31" s="792"/>
      <c r="C31" s="764"/>
      <c r="D31" s="764"/>
      <c r="E31" s="764"/>
      <c r="F31" s="793"/>
      <c r="G31" s="741"/>
      <c r="H31" s="790"/>
      <c r="I31" s="148" t="s">
        <v>39</v>
      </c>
      <c r="J31" s="149">
        <f t="shared" ref="J31:U31" si="2">J13*$W$12+J15*$W$14+J17*$W$16+J19*$W$18+J21*$W$20+J23*$W$22+J25*$W$24+J29*$W$28</f>
        <v>0</v>
      </c>
      <c r="K31" s="149">
        <f t="shared" si="2"/>
        <v>0</v>
      </c>
      <c r="L31" s="149">
        <f t="shared" si="2"/>
        <v>0</v>
      </c>
      <c r="M31" s="149">
        <f t="shared" si="2"/>
        <v>0</v>
      </c>
      <c r="N31" s="149">
        <f t="shared" si="2"/>
        <v>0</v>
      </c>
      <c r="O31" s="149">
        <f t="shared" si="2"/>
        <v>0</v>
      </c>
      <c r="P31" s="149">
        <f t="shared" si="2"/>
        <v>0</v>
      </c>
      <c r="Q31" s="149">
        <f t="shared" si="2"/>
        <v>0</v>
      </c>
      <c r="R31" s="149">
        <f t="shared" si="2"/>
        <v>0</v>
      </c>
      <c r="S31" s="149">
        <f t="shared" si="2"/>
        <v>0</v>
      </c>
      <c r="T31" s="149">
        <f t="shared" si="2"/>
        <v>0</v>
      </c>
      <c r="U31" s="149">
        <f t="shared" si="2"/>
        <v>0</v>
      </c>
      <c r="V31" s="149">
        <f t="shared" si="0"/>
        <v>0</v>
      </c>
      <c r="W31" s="757"/>
      <c r="X31" s="150">
        <f>+V31*W30</f>
        <v>0</v>
      </c>
      <c r="Y31" s="735"/>
      <c r="Z31" s="733"/>
      <c r="AA31" s="733"/>
      <c r="AB31" s="733"/>
      <c r="AC31" s="733"/>
      <c r="AD31" s="733"/>
      <c r="AE31" s="733"/>
      <c r="AF31" s="733"/>
      <c r="AG31" s="733"/>
      <c r="AH31" s="733"/>
      <c r="AI31" s="733"/>
      <c r="AJ31" s="733"/>
    </row>
    <row r="32" spans="1:36" ht="23.25" customHeight="1">
      <c r="A32" s="105" t="s">
        <v>17</v>
      </c>
      <c r="B32" s="106" t="s">
        <v>42</v>
      </c>
      <c r="C32" s="106" t="s">
        <v>43</v>
      </c>
      <c r="D32" s="106" t="s">
        <v>19</v>
      </c>
      <c r="E32" s="106" t="s">
        <v>44</v>
      </c>
      <c r="F32" s="107" t="s">
        <v>45</v>
      </c>
      <c r="G32" s="108" t="s">
        <v>46</v>
      </c>
      <c r="H32" s="898" t="s">
        <v>47</v>
      </c>
      <c r="I32" s="755"/>
      <c r="J32" s="106" t="s">
        <v>48</v>
      </c>
      <c r="K32" s="106" t="s">
        <v>28</v>
      </c>
      <c r="L32" s="106" t="s">
        <v>31</v>
      </c>
      <c r="M32" s="106" t="s">
        <v>30</v>
      </c>
      <c r="N32" s="106" t="s">
        <v>49</v>
      </c>
      <c r="O32" s="106" t="s">
        <v>50</v>
      </c>
      <c r="P32" s="106" t="s">
        <v>34</v>
      </c>
      <c r="Q32" s="109" t="s">
        <v>36</v>
      </c>
      <c r="R32" s="106" t="s">
        <v>51</v>
      </c>
      <c r="S32" s="106" t="s">
        <v>52</v>
      </c>
      <c r="T32" s="106" t="s">
        <v>32</v>
      </c>
      <c r="U32" s="106" t="s">
        <v>29</v>
      </c>
      <c r="V32" s="106" t="s">
        <v>53</v>
      </c>
      <c r="W32" s="106" t="s">
        <v>54</v>
      </c>
      <c r="X32" s="151" t="s">
        <v>71</v>
      </c>
      <c r="Y32" s="697" t="s">
        <v>836</v>
      </c>
      <c r="Z32" s="697" t="s">
        <v>837</v>
      </c>
      <c r="AA32" s="697" t="s">
        <v>838</v>
      </c>
      <c r="AB32" s="697" t="s">
        <v>839</v>
      </c>
      <c r="AC32" s="697" t="s">
        <v>840</v>
      </c>
      <c r="AD32" s="697" t="s">
        <v>841</v>
      </c>
      <c r="AE32" s="697" t="s">
        <v>842</v>
      </c>
      <c r="AF32" s="697" t="s">
        <v>843</v>
      </c>
      <c r="AG32" s="697" t="s">
        <v>844</v>
      </c>
      <c r="AH32" s="697" t="s">
        <v>845</v>
      </c>
      <c r="AI32" s="697" t="s">
        <v>846</v>
      </c>
      <c r="AJ32" s="697" t="s">
        <v>847</v>
      </c>
    </row>
    <row r="33" spans="1:36" ht="15.75" customHeight="1">
      <c r="A33" s="889" t="s">
        <v>171</v>
      </c>
      <c r="B33" s="914" t="s">
        <v>172</v>
      </c>
      <c r="C33" s="876" t="s">
        <v>173</v>
      </c>
      <c r="D33" s="906">
        <v>4550000</v>
      </c>
      <c r="E33" s="876" t="s">
        <v>174</v>
      </c>
      <c r="F33" s="905" t="s">
        <v>75</v>
      </c>
      <c r="G33" s="893" t="s">
        <v>175</v>
      </c>
      <c r="H33" s="894" t="s">
        <v>9</v>
      </c>
      <c r="I33" s="786"/>
      <c r="J33" s="152"/>
      <c r="K33" s="153">
        <v>146653</v>
      </c>
      <c r="L33" s="153">
        <v>359112</v>
      </c>
      <c r="M33" s="153">
        <v>477937</v>
      </c>
      <c r="N33" s="153">
        <v>473425</v>
      </c>
      <c r="O33" s="153">
        <v>486963</v>
      </c>
      <c r="P33" s="153">
        <v>486963</v>
      </c>
      <c r="Q33" s="153">
        <v>495988</v>
      </c>
      <c r="R33" s="153">
        <v>495988</v>
      </c>
      <c r="S33" s="153">
        <v>486963</v>
      </c>
      <c r="T33" s="153">
        <v>476434</v>
      </c>
      <c r="U33" s="153">
        <v>163574</v>
      </c>
      <c r="V33" s="112">
        <f>J33+K33+L33+M33+N33+O33+P33+Q33+R33+S33+T33+U33</f>
        <v>4550000</v>
      </c>
      <c r="W33" s="879">
        <v>0.6</v>
      </c>
      <c r="X33" s="113">
        <f>IF(OR(V33=0,W33=0),0,(V33/V33)*W33)</f>
        <v>0.6</v>
      </c>
      <c r="Y33" s="738"/>
      <c r="Z33" s="733"/>
      <c r="AA33" s="733"/>
      <c r="AB33" s="733"/>
      <c r="AC33" s="733"/>
      <c r="AD33" s="733"/>
      <c r="AE33" s="733"/>
      <c r="AF33" s="733"/>
      <c r="AG33" s="733"/>
      <c r="AH33" s="733"/>
      <c r="AI33" s="733"/>
      <c r="AJ33" s="733"/>
    </row>
    <row r="34" spans="1:36" ht="15.75" customHeight="1">
      <c r="A34" s="778"/>
      <c r="B34" s="915"/>
      <c r="C34" s="757"/>
      <c r="D34" s="764"/>
      <c r="E34" s="757"/>
      <c r="F34" s="760"/>
      <c r="G34" s="741"/>
      <c r="H34" s="873" t="s">
        <v>62</v>
      </c>
      <c r="I34" s="784"/>
      <c r="J34" s="155"/>
      <c r="K34" s="155"/>
      <c r="L34" s="155"/>
      <c r="M34" s="155"/>
      <c r="N34" s="155"/>
      <c r="O34" s="155"/>
      <c r="P34" s="155"/>
      <c r="Q34" s="155"/>
      <c r="R34" s="155"/>
      <c r="S34" s="155"/>
      <c r="T34" s="155"/>
      <c r="U34" s="156"/>
      <c r="V34" s="157">
        <f>SUM(J34:U34)</f>
        <v>0</v>
      </c>
      <c r="W34" s="741"/>
      <c r="X34" s="117">
        <f>IF(OR(V34=0,W33=0),0,(V34/V33*W33))</f>
        <v>0</v>
      </c>
      <c r="Y34" s="733"/>
      <c r="Z34" s="733"/>
      <c r="AA34" s="733"/>
      <c r="AB34" s="733"/>
      <c r="AC34" s="733"/>
      <c r="AD34" s="733"/>
      <c r="AE34" s="733"/>
      <c r="AF34" s="733"/>
      <c r="AG34" s="733"/>
      <c r="AH34" s="733"/>
      <c r="AI34" s="733"/>
      <c r="AJ34" s="733"/>
    </row>
    <row r="35" spans="1:36" ht="32.25" customHeight="1">
      <c r="A35" s="778"/>
      <c r="B35" s="158" t="s">
        <v>158</v>
      </c>
      <c r="C35" s="878" t="s">
        <v>24</v>
      </c>
      <c r="D35" s="772"/>
      <c r="E35" s="772"/>
      <c r="F35" s="772"/>
      <c r="G35" s="772"/>
      <c r="H35" s="772"/>
      <c r="I35" s="772"/>
      <c r="J35" s="772"/>
      <c r="K35" s="772"/>
      <c r="L35" s="772"/>
      <c r="M35" s="772"/>
      <c r="N35" s="772"/>
      <c r="O35" s="772"/>
      <c r="P35" s="772"/>
      <c r="Q35" s="772"/>
      <c r="R35" s="772"/>
      <c r="S35" s="772"/>
      <c r="T35" s="772"/>
      <c r="U35" s="772"/>
      <c r="V35" s="772"/>
      <c r="W35" s="772"/>
      <c r="X35" s="773"/>
      <c r="Y35" s="736" t="s">
        <v>849</v>
      </c>
      <c r="Z35" s="736"/>
      <c r="AA35" s="736"/>
      <c r="AB35" s="736"/>
      <c r="AC35" s="736"/>
      <c r="AD35" s="736"/>
      <c r="AE35" s="736"/>
      <c r="AF35" s="736"/>
      <c r="AG35" s="736"/>
      <c r="AH35" s="736"/>
      <c r="AI35" s="736"/>
      <c r="AJ35" s="736"/>
    </row>
    <row r="36" spans="1:36" ht="15.75" customHeight="1">
      <c r="A36" s="778"/>
      <c r="B36" s="869" t="s">
        <v>64</v>
      </c>
      <c r="C36" s="900" t="s">
        <v>176</v>
      </c>
      <c r="D36" s="744"/>
      <c r="E36" s="744"/>
      <c r="F36" s="726"/>
      <c r="G36" s="869" t="s">
        <v>177</v>
      </c>
      <c r="H36" s="865" t="s">
        <v>67</v>
      </c>
      <c r="I36" s="126" t="s">
        <v>9</v>
      </c>
      <c r="J36" s="159"/>
      <c r="K36" s="160">
        <v>0.02</v>
      </c>
      <c r="L36" s="160">
        <v>7.0000000000000007E-2</v>
      </c>
      <c r="M36" s="160">
        <v>0.11</v>
      </c>
      <c r="N36" s="160">
        <v>0.11</v>
      </c>
      <c r="O36" s="160">
        <v>0.11</v>
      </c>
      <c r="P36" s="160">
        <v>0.11</v>
      </c>
      <c r="Q36" s="160">
        <v>0.11</v>
      </c>
      <c r="R36" s="160">
        <v>0.11</v>
      </c>
      <c r="S36" s="160">
        <v>0.11</v>
      </c>
      <c r="T36" s="160">
        <v>0.11</v>
      </c>
      <c r="U36" s="160">
        <v>0.03</v>
      </c>
      <c r="V36" s="121">
        <f t="shared" ref="V36:V47" si="3">SUM(J36:U36)</f>
        <v>1</v>
      </c>
      <c r="W36" s="872">
        <v>0.25</v>
      </c>
      <c r="X36" s="122">
        <f>V36*W36</f>
        <v>0.25</v>
      </c>
      <c r="Y36" s="734"/>
      <c r="Z36" s="733"/>
      <c r="AA36" s="733"/>
      <c r="AB36" s="733"/>
      <c r="AC36" s="733"/>
      <c r="AD36" s="733"/>
      <c r="AE36" s="733"/>
      <c r="AF36" s="733"/>
      <c r="AG36" s="733"/>
      <c r="AH36" s="733"/>
      <c r="AI36" s="733"/>
      <c r="AJ36" s="733"/>
    </row>
    <row r="37" spans="1:36" ht="15.75" customHeight="1">
      <c r="A37" s="778"/>
      <c r="B37" s="766"/>
      <c r="C37" s="750"/>
      <c r="D37" s="751"/>
      <c r="E37" s="751"/>
      <c r="F37" s="752"/>
      <c r="G37" s="766"/>
      <c r="H37" s="762"/>
      <c r="I37" s="127" t="s">
        <v>39</v>
      </c>
      <c r="J37" s="128"/>
      <c r="K37" s="129"/>
      <c r="L37" s="129"/>
      <c r="M37" s="129"/>
      <c r="N37" s="129"/>
      <c r="O37" s="129"/>
      <c r="P37" s="129"/>
      <c r="Q37" s="129"/>
      <c r="R37" s="129"/>
      <c r="S37" s="129"/>
      <c r="T37" s="129"/>
      <c r="U37" s="129"/>
      <c r="V37" s="124">
        <f t="shared" si="3"/>
        <v>0</v>
      </c>
      <c r="W37" s="768"/>
      <c r="X37" s="125">
        <f>+V37*W36</f>
        <v>0</v>
      </c>
      <c r="Y37" s="735"/>
      <c r="Z37" s="733"/>
      <c r="AA37" s="733"/>
      <c r="AB37" s="733"/>
      <c r="AC37" s="733"/>
      <c r="AD37" s="733"/>
      <c r="AE37" s="733"/>
      <c r="AF37" s="733"/>
      <c r="AG37" s="733"/>
      <c r="AH37" s="733"/>
      <c r="AI37" s="733"/>
      <c r="AJ37" s="733"/>
    </row>
    <row r="38" spans="1:36" ht="15.75" customHeight="1">
      <c r="A38" s="778"/>
      <c r="B38" s="869" t="s">
        <v>64</v>
      </c>
      <c r="C38" s="900" t="s">
        <v>179</v>
      </c>
      <c r="D38" s="744"/>
      <c r="E38" s="744"/>
      <c r="F38" s="726"/>
      <c r="G38" s="869" t="s">
        <v>180</v>
      </c>
      <c r="H38" s="865" t="s">
        <v>67</v>
      </c>
      <c r="I38" s="126" t="s">
        <v>9</v>
      </c>
      <c r="J38" s="159"/>
      <c r="K38" s="160">
        <v>0.05</v>
      </c>
      <c r="L38" s="160">
        <v>0.1</v>
      </c>
      <c r="M38" s="160">
        <v>0.1</v>
      </c>
      <c r="N38" s="160">
        <v>0.1</v>
      </c>
      <c r="O38" s="160">
        <v>0.1</v>
      </c>
      <c r="P38" s="160">
        <v>0.1</v>
      </c>
      <c r="Q38" s="160">
        <v>0.1</v>
      </c>
      <c r="R38" s="160">
        <v>0.1</v>
      </c>
      <c r="S38" s="160">
        <v>0.1</v>
      </c>
      <c r="T38" s="160">
        <v>0.1</v>
      </c>
      <c r="U38" s="160">
        <v>0.05</v>
      </c>
      <c r="V38" s="121">
        <f t="shared" si="3"/>
        <v>0.99999999999999989</v>
      </c>
      <c r="W38" s="872">
        <v>0.25</v>
      </c>
      <c r="X38" s="122">
        <f>V38*W38</f>
        <v>0.24999999999999997</v>
      </c>
      <c r="Y38" s="734"/>
      <c r="Z38" s="733"/>
      <c r="AA38" s="733"/>
      <c r="AB38" s="733"/>
      <c r="AC38" s="733"/>
      <c r="AD38" s="733"/>
      <c r="AE38" s="733"/>
      <c r="AF38" s="733"/>
      <c r="AG38" s="733"/>
      <c r="AH38" s="733"/>
      <c r="AI38" s="733"/>
      <c r="AJ38" s="733"/>
    </row>
    <row r="39" spans="1:36" ht="15.75" customHeight="1">
      <c r="A39" s="778"/>
      <c r="B39" s="766"/>
      <c r="C39" s="750"/>
      <c r="D39" s="751"/>
      <c r="E39" s="751"/>
      <c r="F39" s="752"/>
      <c r="G39" s="766"/>
      <c r="H39" s="762"/>
      <c r="I39" s="127" t="s">
        <v>39</v>
      </c>
      <c r="J39" s="128"/>
      <c r="K39" s="129"/>
      <c r="L39" s="129"/>
      <c r="M39" s="129"/>
      <c r="N39" s="129"/>
      <c r="O39" s="129"/>
      <c r="P39" s="129"/>
      <c r="Q39" s="129"/>
      <c r="R39" s="129"/>
      <c r="S39" s="129"/>
      <c r="T39" s="129"/>
      <c r="U39" s="129"/>
      <c r="V39" s="124">
        <f t="shared" si="3"/>
        <v>0</v>
      </c>
      <c r="W39" s="768"/>
      <c r="X39" s="125">
        <f>+V39*W38</f>
        <v>0</v>
      </c>
      <c r="Y39" s="735"/>
      <c r="Z39" s="733"/>
      <c r="AA39" s="733"/>
      <c r="AB39" s="733"/>
      <c r="AC39" s="733"/>
      <c r="AD39" s="733"/>
      <c r="AE39" s="733"/>
      <c r="AF39" s="733"/>
      <c r="AG39" s="733"/>
      <c r="AH39" s="733"/>
      <c r="AI39" s="733"/>
      <c r="AJ39" s="733"/>
    </row>
    <row r="40" spans="1:36" ht="15.75" customHeight="1">
      <c r="A40" s="778"/>
      <c r="B40" s="869" t="s">
        <v>64</v>
      </c>
      <c r="C40" s="900" t="s">
        <v>181</v>
      </c>
      <c r="D40" s="744"/>
      <c r="E40" s="744"/>
      <c r="F40" s="726"/>
      <c r="G40" s="869" t="s">
        <v>175</v>
      </c>
      <c r="H40" s="865" t="s">
        <v>67</v>
      </c>
      <c r="I40" s="126" t="s">
        <v>9</v>
      </c>
      <c r="J40" s="159"/>
      <c r="K40" s="160">
        <v>0.06</v>
      </c>
      <c r="L40" s="160">
        <v>0.1</v>
      </c>
      <c r="M40" s="160">
        <v>0.1</v>
      </c>
      <c r="N40" s="160">
        <v>0.1</v>
      </c>
      <c r="O40" s="160">
        <v>0.1</v>
      </c>
      <c r="P40" s="160">
        <v>0.1</v>
      </c>
      <c r="Q40" s="160">
        <v>0.1</v>
      </c>
      <c r="R40" s="160">
        <v>0.1</v>
      </c>
      <c r="S40" s="160">
        <v>0.1</v>
      </c>
      <c r="T40" s="160">
        <v>0.09</v>
      </c>
      <c r="U40" s="160">
        <v>0.05</v>
      </c>
      <c r="V40" s="121">
        <f t="shared" si="3"/>
        <v>0.99999999999999989</v>
      </c>
      <c r="W40" s="872">
        <v>0.25</v>
      </c>
      <c r="X40" s="122">
        <f>V40*W40</f>
        <v>0.24999999999999997</v>
      </c>
      <c r="Y40" s="734"/>
      <c r="Z40" s="733"/>
      <c r="AA40" s="733"/>
      <c r="AB40" s="733"/>
      <c r="AC40" s="733"/>
      <c r="AD40" s="733"/>
      <c r="AE40" s="733"/>
      <c r="AF40" s="733"/>
      <c r="AG40" s="733"/>
      <c r="AH40" s="733"/>
      <c r="AI40" s="733"/>
      <c r="AJ40" s="733"/>
    </row>
    <row r="41" spans="1:36" ht="15.75" customHeight="1">
      <c r="A41" s="778"/>
      <c r="B41" s="766"/>
      <c r="C41" s="750"/>
      <c r="D41" s="751"/>
      <c r="E41" s="751"/>
      <c r="F41" s="752"/>
      <c r="G41" s="766"/>
      <c r="H41" s="762"/>
      <c r="I41" s="127" t="s">
        <v>39</v>
      </c>
      <c r="J41" s="128"/>
      <c r="K41" s="129"/>
      <c r="L41" s="129"/>
      <c r="M41" s="129"/>
      <c r="N41" s="129"/>
      <c r="O41" s="129"/>
      <c r="P41" s="129"/>
      <c r="Q41" s="129"/>
      <c r="R41" s="129"/>
      <c r="S41" s="129"/>
      <c r="T41" s="129"/>
      <c r="U41" s="129"/>
      <c r="V41" s="124">
        <f t="shared" si="3"/>
        <v>0</v>
      </c>
      <c r="W41" s="768"/>
      <c r="X41" s="125">
        <f>+V41*W40</f>
        <v>0</v>
      </c>
      <c r="Y41" s="735"/>
      <c r="Z41" s="733"/>
      <c r="AA41" s="733"/>
      <c r="AB41" s="733"/>
      <c r="AC41" s="733"/>
      <c r="AD41" s="733"/>
      <c r="AE41" s="733"/>
      <c r="AF41" s="733"/>
      <c r="AG41" s="733"/>
      <c r="AH41" s="733"/>
      <c r="AI41" s="733"/>
      <c r="AJ41" s="733"/>
    </row>
    <row r="42" spans="1:36" ht="15.75" customHeight="1">
      <c r="A42" s="778"/>
      <c r="B42" s="869" t="s">
        <v>64</v>
      </c>
      <c r="C42" s="900" t="s">
        <v>183</v>
      </c>
      <c r="D42" s="744"/>
      <c r="E42" s="744"/>
      <c r="F42" s="726"/>
      <c r="G42" s="869" t="s">
        <v>175</v>
      </c>
      <c r="H42" s="865" t="s">
        <v>67</v>
      </c>
      <c r="I42" s="126" t="s">
        <v>9</v>
      </c>
      <c r="J42" s="159"/>
      <c r="K42" s="160">
        <v>0.08</v>
      </c>
      <c r="L42" s="160">
        <v>0.1</v>
      </c>
      <c r="M42" s="160">
        <v>0.08</v>
      </c>
      <c r="N42" s="160">
        <v>7.0000000000000007E-2</v>
      </c>
      <c r="O42" s="160">
        <v>0.1</v>
      </c>
      <c r="P42" s="160">
        <v>0.1</v>
      </c>
      <c r="Q42" s="160">
        <v>0.12</v>
      </c>
      <c r="R42" s="160">
        <v>0.12</v>
      </c>
      <c r="S42" s="160">
        <v>0.1</v>
      </c>
      <c r="T42" s="160">
        <v>0.08</v>
      </c>
      <c r="U42" s="160">
        <v>0.05</v>
      </c>
      <c r="V42" s="121">
        <f t="shared" si="3"/>
        <v>1</v>
      </c>
      <c r="W42" s="872">
        <v>0.25</v>
      </c>
      <c r="X42" s="122">
        <f>V42*W42</f>
        <v>0.25</v>
      </c>
      <c r="Y42" s="734"/>
      <c r="Z42" s="733"/>
      <c r="AA42" s="733"/>
      <c r="AB42" s="733"/>
      <c r="AC42" s="733"/>
      <c r="AD42" s="733"/>
      <c r="AE42" s="733"/>
      <c r="AF42" s="733"/>
      <c r="AG42" s="733"/>
      <c r="AH42" s="733"/>
      <c r="AI42" s="733"/>
      <c r="AJ42" s="733"/>
    </row>
    <row r="43" spans="1:36" ht="15.75" customHeight="1">
      <c r="A43" s="778"/>
      <c r="B43" s="766"/>
      <c r="C43" s="750"/>
      <c r="D43" s="751"/>
      <c r="E43" s="751"/>
      <c r="F43" s="752"/>
      <c r="G43" s="766"/>
      <c r="H43" s="762"/>
      <c r="I43" s="127" t="s">
        <v>39</v>
      </c>
      <c r="J43" s="128"/>
      <c r="K43" s="129"/>
      <c r="L43" s="129"/>
      <c r="M43" s="129"/>
      <c r="N43" s="129"/>
      <c r="O43" s="129"/>
      <c r="P43" s="129"/>
      <c r="Q43" s="129"/>
      <c r="R43" s="129"/>
      <c r="S43" s="129"/>
      <c r="T43" s="129"/>
      <c r="U43" s="129"/>
      <c r="V43" s="124">
        <f t="shared" si="3"/>
        <v>0</v>
      </c>
      <c r="W43" s="768"/>
      <c r="X43" s="125">
        <f>+V43*W42</f>
        <v>0</v>
      </c>
      <c r="Y43" s="735"/>
      <c r="Z43" s="733"/>
      <c r="AA43" s="733"/>
      <c r="AB43" s="733"/>
      <c r="AC43" s="733"/>
      <c r="AD43" s="733"/>
      <c r="AE43" s="733"/>
      <c r="AF43" s="733"/>
      <c r="AG43" s="733"/>
      <c r="AH43" s="733"/>
      <c r="AI43" s="733"/>
      <c r="AJ43" s="733"/>
    </row>
    <row r="44" spans="1:36" ht="15.75" customHeight="1">
      <c r="A44" s="778"/>
      <c r="B44" s="902"/>
      <c r="C44" s="871"/>
      <c r="D44" s="744"/>
      <c r="E44" s="744"/>
      <c r="F44" s="726"/>
      <c r="G44" s="869"/>
      <c r="H44" s="865" t="s">
        <v>67</v>
      </c>
      <c r="I44" s="126" t="s">
        <v>9</v>
      </c>
      <c r="J44" s="159"/>
      <c r="K44" s="160"/>
      <c r="L44" s="160"/>
      <c r="M44" s="160"/>
      <c r="N44" s="160"/>
      <c r="O44" s="160"/>
      <c r="P44" s="160"/>
      <c r="Q44" s="160"/>
      <c r="R44" s="160"/>
      <c r="S44" s="160"/>
      <c r="T44" s="160"/>
      <c r="U44" s="160"/>
      <c r="V44" s="121">
        <f t="shared" si="3"/>
        <v>0</v>
      </c>
      <c r="W44" s="872"/>
      <c r="X44" s="122">
        <f>V44*W44</f>
        <v>0</v>
      </c>
      <c r="Y44" s="734"/>
      <c r="Z44" s="733"/>
      <c r="AA44" s="733"/>
      <c r="AB44" s="733"/>
      <c r="AC44" s="733"/>
      <c r="AD44" s="733"/>
      <c r="AE44" s="733"/>
      <c r="AF44" s="733"/>
      <c r="AG44" s="733"/>
      <c r="AH44" s="733"/>
      <c r="AI44" s="733"/>
      <c r="AJ44" s="733"/>
    </row>
    <row r="45" spans="1:36" ht="15.75" customHeight="1">
      <c r="A45" s="778"/>
      <c r="B45" s="776"/>
      <c r="C45" s="746"/>
      <c r="D45" s="747"/>
      <c r="E45" s="747"/>
      <c r="F45" s="837"/>
      <c r="G45" s="766"/>
      <c r="H45" s="762"/>
      <c r="I45" s="127" t="s">
        <v>39</v>
      </c>
      <c r="J45" s="128"/>
      <c r="K45" s="129"/>
      <c r="L45" s="129"/>
      <c r="M45" s="129"/>
      <c r="N45" s="129"/>
      <c r="O45" s="129"/>
      <c r="P45" s="129"/>
      <c r="Q45" s="129"/>
      <c r="R45" s="129"/>
      <c r="S45" s="129"/>
      <c r="T45" s="129"/>
      <c r="U45" s="129"/>
      <c r="V45" s="124">
        <f t="shared" si="3"/>
        <v>0</v>
      </c>
      <c r="W45" s="768"/>
      <c r="X45" s="125">
        <f>+V45*W44</f>
        <v>0</v>
      </c>
      <c r="Y45" s="735"/>
      <c r="Z45" s="733"/>
      <c r="AA45" s="733"/>
      <c r="AB45" s="733"/>
      <c r="AC45" s="733"/>
      <c r="AD45" s="733"/>
      <c r="AE45" s="733"/>
      <c r="AF45" s="733"/>
      <c r="AG45" s="733"/>
      <c r="AH45" s="733"/>
      <c r="AI45" s="733"/>
      <c r="AJ45" s="733"/>
    </row>
    <row r="46" spans="1:36" ht="15.75" customHeight="1">
      <c r="A46" s="778"/>
      <c r="B46" s="868" t="s">
        <v>70</v>
      </c>
      <c r="C46" s="744"/>
      <c r="D46" s="744"/>
      <c r="E46" s="744"/>
      <c r="F46" s="726"/>
      <c r="G46" s="164"/>
      <c r="H46" s="867" t="s">
        <v>67</v>
      </c>
      <c r="I46" s="146" t="s">
        <v>9</v>
      </c>
      <c r="J46" s="121">
        <f t="shared" ref="J46:U46" si="4">+J36*$W$36+J38*$W$38+J40*$W$40+J42*$W$42+J44*$W$44</f>
        <v>0</v>
      </c>
      <c r="K46" s="121">
        <f t="shared" si="4"/>
        <v>5.2500000000000005E-2</v>
      </c>
      <c r="L46" s="121">
        <f t="shared" si="4"/>
        <v>9.2499999999999999E-2</v>
      </c>
      <c r="M46" s="121">
        <f t="shared" si="4"/>
        <v>9.7500000000000017E-2</v>
      </c>
      <c r="N46" s="121">
        <f t="shared" si="4"/>
        <v>9.5000000000000015E-2</v>
      </c>
      <c r="O46" s="121">
        <f t="shared" si="4"/>
        <v>0.10250000000000001</v>
      </c>
      <c r="P46" s="121">
        <f t="shared" si="4"/>
        <v>0.10250000000000001</v>
      </c>
      <c r="Q46" s="121">
        <f t="shared" si="4"/>
        <v>0.10750000000000001</v>
      </c>
      <c r="R46" s="121">
        <f t="shared" si="4"/>
        <v>0.10750000000000001</v>
      </c>
      <c r="S46" s="121">
        <f t="shared" si="4"/>
        <v>0.10250000000000001</v>
      </c>
      <c r="T46" s="121">
        <f t="shared" si="4"/>
        <v>9.5000000000000015E-2</v>
      </c>
      <c r="U46" s="121">
        <f t="shared" si="4"/>
        <v>4.4999999999999998E-2</v>
      </c>
      <c r="V46" s="121">
        <f t="shared" si="3"/>
        <v>1.0000000000000002</v>
      </c>
      <c r="W46" s="887">
        <f>SUM(W36:W45)</f>
        <v>1</v>
      </c>
      <c r="X46" s="122">
        <f>V46*W46</f>
        <v>1.0000000000000002</v>
      </c>
      <c r="Y46" s="734"/>
      <c r="Z46" s="733"/>
      <c r="AA46" s="733"/>
      <c r="AB46" s="733"/>
      <c r="AC46" s="733"/>
      <c r="AD46" s="733"/>
      <c r="AE46" s="733"/>
      <c r="AF46" s="733"/>
      <c r="AG46" s="733"/>
      <c r="AH46" s="733"/>
      <c r="AI46" s="733"/>
      <c r="AJ46" s="733"/>
    </row>
    <row r="47" spans="1:36" ht="15.75" customHeight="1">
      <c r="A47" s="779"/>
      <c r="B47" s="792"/>
      <c r="C47" s="764"/>
      <c r="D47" s="764"/>
      <c r="E47" s="764"/>
      <c r="F47" s="793"/>
      <c r="G47" s="166"/>
      <c r="H47" s="790"/>
      <c r="I47" s="148" t="s">
        <v>39</v>
      </c>
      <c r="J47" s="149">
        <f t="shared" ref="J47:U47" si="5">+J37*$W$36+J39*$W$38+J41*$W$40+J43*$W$42+J45*$W$44</f>
        <v>0</v>
      </c>
      <c r="K47" s="149">
        <f t="shared" si="5"/>
        <v>0</v>
      </c>
      <c r="L47" s="149">
        <f t="shared" si="5"/>
        <v>0</v>
      </c>
      <c r="M47" s="149">
        <f t="shared" si="5"/>
        <v>0</v>
      </c>
      <c r="N47" s="149">
        <f t="shared" si="5"/>
        <v>0</v>
      </c>
      <c r="O47" s="149">
        <f t="shared" si="5"/>
        <v>0</v>
      </c>
      <c r="P47" s="149">
        <f t="shared" si="5"/>
        <v>0</v>
      </c>
      <c r="Q47" s="149">
        <f t="shared" si="5"/>
        <v>0</v>
      </c>
      <c r="R47" s="149">
        <f t="shared" si="5"/>
        <v>0</v>
      </c>
      <c r="S47" s="149">
        <f t="shared" si="5"/>
        <v>0</v>
      </c>
      <c r="T47" s="149">
        <f t="shared" si="5"/>
        <v>0</v>
      </c>
      <c r="U47" s="149">
        <f t="shared" si="5"/>
        <v>0</v>
      </c>
      <c r="V47" s="149">
        <f t="shared" si="3"/>
        <v>0</v>
      </c>
      <c r="W47" s="757"/>
      <c r="X47" s="150">
        <f>+V47*W46</f>
        <v>0</v>
      </c>
      <c r="Y47" s="735"/>
      <c r="Z47" s="733"/>
      <c r="AA47" s="733"/>
      <c r="AB47" s="733"/>
      <c r="AC47" s="733"/>
      <c r="AD47" s="733"/>
      <c r="AE47" s="733"/>
      <c r="AF47" s="733"/>
      <c r="AG47" s="733"/>
      <c r="AH47" s="733"/>
      <c r="AI47" s="733"/>
      <c r="AJ47" s="733"/>
    </row>
    <row r="48" spans="1:36" ht="28.5" customHeight="1">
      <c r="A48" s="168" t="s">
        <v>17</v>
      </c>
      <c r="B48" s="106" t="s">
        <v>42</v>
      </c>
      <c r="C48" s="106" t="s">
        <v>43</v>
      </c>
      <c r="D48" s="106" t="s">
        <v>19</v>
      </c>
      <c r="E48" s="106" t="s">
        <v>44</v>
      </c>
      <c r="F48" s="107" t="s">
        <v>45</v>
      </c>
      <c r="G48" s="108" t="s">
        <v>46</v>
      </c>
      <c r="H48" s="898" t="s">
        <v>47</v>
      </c>
      <c r="I48" s="755"/>
      <c r="J48" s="106" t="s">
        <v>48</v>
      </c>
      <c r="K48" s="106" t="s">
        <v>28</v>
      </c>
      <c r="L48" s="106" t="s">
        <v>31</v>
      </c>
      <c r="M48" s="106" t="s">
        <v>30</v>
      </c>
      <c r="N48" s="106" t="s">
        <v>49</v>
      </c>
      <c r="O48" s="106" t="s">
        <v>50</v>
      </c>
      <c r="P48" s="106" t="s">
        <v>34</v>
      </c>
      <c r="Q48" s="109" t="s">
        <v>36</v>
      </c>
      <c r="R48" s="106" t="s">
        <v>51</v>
      </c>
      <c r="S48" s="106" t="s">
        <v>52</v>
      </c>
      <c r="T48" s="106" t="s">
        <v>32</v>
      </c>
      <c r="U48" s="106" t="s">
        <v>29</v>
      </c>
      <c r="V48" s="106" t="s">
        <v>53</v>
      </c>
      <c r="W48" s="106" t="s">
        <v>54</v>
      </c>
      <c r="X48" s="151" t="s">
        <v>71</v>
      </c>
      <c r="Y48" s="697" t="s">
        <v>836</v>
      </c>
      <c r="Z48" s="697" t="s">
        <v>837</v>
      </c>
      <c r="AA48" s="697" t="s">
        <v>838</v>
      </c>
      <c r="AB48" s="697" t="s">
        <v>839</v>
      </c>
      <c r="AC48" s="697" t="s">
        <v>840</v>
      </c>
      <c r="AD48" s="697" t="s">
        <v>841</v>
      </c>
      <c r="AE48" s="697" t="s">
        <v>842</v>
      </c>
      <c r="AF48" s="697" t="s">
        <v>843</v>
      </c>
      <c r="AG48" s="697" t="s">
        <v>844</v>
      </c>
      <c r="AH48" s="697" t="s">
        <v>845</v>
      </c>
      <c r="AI48" s="697" t="s">
        <v>846</v>
      </c>
      <c r="AJ48" s="697" t="s">
        <v>847</v>
      </c>
    </row>
    <row r="49" spans="1:36" ht="15.75" customHeight="1">
      <c r="A49" s="889" t="s">
        <v>187</v>
      </c>
      <c r="B49" s="914" t="s">
        <v>172</v>
      </c>
      <c r="C49" s="876" t="s">
        <v>73</v>
      </c>
      <c r="D49" s="930">
        <v>1</v>
      </c>
      <c r="E49" s="876" t="s">
        <v>189</v>
      </c>
      <c r="F49" s="905" t="s">
        <v>75</v>
      </c>
      <c r="G49" s="893" t="s">
        <v>170</v>
      </c>
      <c r="H49" s="894" t="s">
        <v>9</v>
      </c>
      <c r="I49" s="786"/>
      <c r="J49" s="169">
        <v>0</v>
      </c>
      <c r="K49" s="169">
        <v>0</v>
      </c>
      <c r="L49" s="169">
        <v>0.25</v>
      </c>
      <c r="M49" s="169">
        <v>0</v>
      </c>
      <c r="N49" s="169">
        <v>0</v>
      </c>
      <c r="O49" s="169">
        <v>0.25</v>
      </c>
      <c r="P49" s="169">
        <v>0</v>
      </c>
      <c r="Q49" s="169">
        <v>0</v>
      </c>
      <c r="R49" s="169">
        <v>0.25</v>
      </c>
      <c r="S49" s="169">
        <v>0</v>
      </c>
      <c r="T49" s="169">
        <v>0</v>
      </c>
      <c r="U49" s="169">
        <v>0.25</v>
      </c>
      <c r="V49" s="163">
        <f t="shared" ref="V49:V50" si="6">SUM(J49:U49)</f>
        <v>1</v>
      </c>
      <c r="W49" s="879">
        <v>0.2</v>
      </c>
      <c r="X49" s="113">
        <f>IF(OR(V49=0,W49=0),0,(V49/V49)*W49)</f>
        <v>0.2</v>
      </c>
      <c r="Y49" s="738"/>
      <c r="Z49" s="733"/>
      <c r="AA49" s="733"/>
      <c r="AB49" s="733"/>
      <c r="AC49" s="733"/>
      <c r="AD49" s="733"/>
      <c r="AE49" s="733"/>
      <c r="AF49" s="733"/>
      <c r="AG49" s="733"/>
      <c r="AH49" s="733"/>
      <c r="AI49" s="733"/>
      <c r="AJ49" s="733"/>
    </row>
    <row r="50" spans="1:36" ht="15.75" customHeight="1">
      <c r="A50" s="778"/>
      <c r="B50" s="915"/>
      <c r="C50" s="757"/>
      <c r="D50" s="764"/>
      <c r="E50" s="757"/>
      <c r="F50" s="760"/>
      <c r="G50" s="741"/>
      <c r="H50" s="873" t="s">
        <v>62</v>
      </c>
      <c r="I50" s="784"/>
      <c r="J50" s="155"/>
      <c r="K50" s="155"/>
      <c r="L50" s="155"/>
      <c r="M50" s="155"/>
      <c r="N50" s="155"/>
      <c r="O50" s="155"/>
      <c r="P50" s="155"/>
      <c r="Q50" s="155"/>
      <c r="R50" s="155"/>
      <c r="S50" s="155"/>
      <c r="T50" s="155"/>
      <c r="U50" s="156"/>
      <c r="V50" s="170">
        <f t="shared" si="6"/>
        <v>0</v>
      </c>
      <c r="W50" s="741"/>
      <c r="X50" s="117">
        <f>IF(OR(V50=0,W49=0),0,(V50/V49*W49))</f>
        <v>0</v>
      </c>
      <c r="Y50" s="733"/>
      <c r="Z50" s="733"/>
      <c r="AA50" s="733"/>
      <c r="AB50" s="733"/>
      <c r="AC50" s="733"/>
      <c r="AD50" s="733"/>
      <c r="AE50" s="733"/>
      <c r="AF50" s="733"/>
      <c r="AG50" s="733"/>
      <c r="AH50" s="733"/>
      <c r="AI50" s="733"/>
      <c r="AJ50" s="733"/>
    </row>
    <row r="51" spans="1:36" ht="36" customHeight="1">
      <c r="A51" s="778"/>
      <c r="B51" s="118" t="s">
        <v>158</v>
      </c>
      <c r="C51" s="878" t="s">
        <v>24</v>
      </c>
      <c r="D51" s="772"/>
      <c r="E51" s="772"/>
      <c r="F51" s="772"/>
      <c r="G51" s="772"/>
      <c r="H51" s="772"/>
      <c r="I51" s="772"/>
      <c r="J51" s="772"/>
      <c r="K51" s="772"/>
      <c r="L51" s="772"/>
      <c r="M51" s="772"/>
      <c r="N51" s="772"/>
      <c r="O51" s="772"/>
      <c r="P51" s="772"/>
      <c r="Q51" s="772"/>
      <c r="R51" s="772"/>
      <c r="S51" s="772"/>
      <c r="T51" s="772"/>
      <c r="U51" s="772"/>
      <c r="V51" s="772"/>
      <c r="W51" s="772"/>
      <c r="X51" s="773"/>
      <c r="Y51" s="736" t="s">
        <v>849</v>
      </c>
      <c r="Z51" s="736"/>
      <c r="AA51" s="736"/>
      <c r="AB51" s="736"/>
      <c r="AC51" s="736"/>
      <c r="AD51" s="736"/>
      <c r="AE51" s="736"/>
      <c r="AF51" s="736"/>
      <c r="AG51" s="736"/>
      <c r="AH51" s="736"/>
      <c r="AI51" s="736"/>
      <c r="AJ51" s="736"/>
    </row>
    <row r="52" spans="1:36" ht="15.75" customHeight="1">
      <c r="A52" s="778"/>
      <c r="B52" s="866" t="s">
        <v>64</v>
      </c>
      <c r="C52" s="871" t="s">
        <v>193</v>
      </c>
      <c r="D52" s="744"/>
      <c r="E52" s="744"/>
      <c r="F52" s="726"/>
      <c r="G52" s="869" t="s">
        <v>170</v>
      </c>
      <c r="H52" s="865" t="s">
        <v>67</v>
      </c>
      <c r="I52" s="171" t="s">
        <v>9</v>
      </c>
      <c r="J52" s="172"/>
      <c r="K52" s="172"/>
      <c r="L52" s="172">
        <v>0.25</v>
      </c>
      <c r="M52" s="172">
        <v>0</v>
      </c>
      <c r="N52" s="172">
        <v>0</v>
      </c>
      <c r="O52" s="172">
        <v>0.25</v>
      </c>
      <c r="P52" s="172">
        <v>0</v>
      </c>
      <c r="Q52" s="172">
        <v>0</v>
      </c>
      <c r="R52" s="172">
        <v>0.25</v>
      </c>
      <c r="S52" s="172">
        <v>0</v>
      </c>
      <c r="T52" s="172">
        <v>0</v>
      </c>
      <c r="U52" s="172">
        <v>0.25</v>
      </c>
      <c r="V52" s="174">
        <f t="shared" ref="V52:V65" si="7">SUM(J52:U52)</f>
        <v>1</v>
      </c>
      <c r="W52" s="908">
        <v>0.1</v>
      </c>
      <c r="X52" s="122">
        <f>V52*W52</f>
        <v>0.1</v>
      </c>
      <c r="Y52" s="734"/>
      <c r="Z52" s="733"/>
      <c r="AA52" s="733"/>
      <c r="AB52" s="733"/>
      <c r="AC52" s="733"/>
      <c r="AD52" s="733"/>
      <c r="AE52" s="733"/>
      <c r="AF52" s="733"/>
      <c r="AG52" s="733"/>
      <c r="AH52" s="733"/>
      <c r="AI52" s="733"/>
      <c r="AJ52" s="733"/>
    </row>
    <row r="53" spans="1:36" ht="15.75" customHeight="1">
      <c r="A53" s="778"/>
      <c r="B53" s="776"/>
      <c r="C53" s="750"/>
      <c r="D53" s="751"/>
      <c r="E53" s="751"/>
      <c r="F53" s="752"/>
      <c r="G53" s="766"/>
      <c r="H53" s="762"/>
      <c r="I53" s="175" t="s">
        <v>39</v>
      </c>
      <c r="J53" s="176"/>
      <c r="K53" s="176"/>
      <c r="L53" s="176"/>
      <c r="M53" s="176"/>
      <c r="N53" s="176"/>
      <c r="O53" s="176"/>
      <c r="P53" s="176"/>
      <c r="Q53" s="176"/>
      <c r="R53" s="176"/>
      <c r="S53" s="176"/>
      <c r="T53" s="176"/>
      <c r="U53" s="176"/>
      <c r="V53" s="178">
        <f t="shared" si="7"/>
        <v>0</v>
      </c>
      <c r="W53" s="762"/>
      <c r="X53" s="125">
        <f>+V53*W52</f>
        <v>0</v>
      </c>
      <c r="Y53" s="735"/>
      <c r="Z53" s="733"/>
      <c r="AA53" s="733"/>
      <c r="AB53" s="733"/>
      <c r="AC53" s="733"/>
      <c r="AD53" s="733"/>
      <c r="AE53" s="733"/>
      <c r="AF53" s="733"/>
      <c r="AG53" s="733"/>
      <c r="AH53" s="733"/>
      <c r="AI53" s="733"/>
      <c r="AJ53" s="733"/>
    </row>
    <row r="54" spans="1:36" ht="15.75" customHeight="1">
      <c r="A54" s="778"/>
      <c r="B54" s="866" t="s">
        <v>64</v>
      </c>
      <c r="C54" s="871" t="s">
        <v>194</v>
      </c>
      <c r="D54" s="744"/>
      <c r="E54" s="744"/>
      <c r="F54" s="726"/>
      <c r="G54" s="869" t="s">
        <v>175</v>
      </c>
      <c r="H54" s="865" t="s">
        <v>67</v>
      </c>
      <c r="I54" s="171" t="s">
        <v>9</v>
      </c>
      <c r="J54" s="172"/>
      <c r="K54" s="172"/>
      <c r="L54" s="172">
        <v>0.25</v>
      </c>
      <c r="M54" s="172">
        <v>0</v>
      </c>
      <c r="N54" s="172">
        <v>0</v>
      </c>
      <c r="O54" s="172">
        <v>0.25</v>
      </c>
      <c r="P54" s="172">
        <v>0</v>
      </c>
      <c r="Q54" s="172">
        <v>0</v>
      </c>
      <c r="R54" s="172">
        <v>0.25</v>
      </c>
      <c r="S54" s="172">
        <v>0</v>
      </c>
      <c r="T54" s="172">
        <v>0</v>
      </c>
      <c r="U54" s="172">
        <v>0.25</v>
      </c>
      <c r="V54" s="174">
        <f t="shared" si="7"/>
        <v>1</v>
      </c>
      <c r="W54" s="908">
        <v>0.3</v>
      </c>
      <c r="X54" s="122">
        <f>V54*W54</f>
        <v>0.3</v>
      </c>
      <c r="Y54" s="734"/>
      <c r="Z54" s="733"/>
      <c r="AA54" s="733"/>
      <c r="AB54" s="733"/>
      <c r="AC54" s="733"/>
      <c r="AD54" s="733"/>
      <c r="AE54" s="733"/>
      <c r="AF54" s="733"/>
      <c r="AG54" s="733"/>
      <c r="AH54" s="733"/>
      <c r="AI54" s="733"/>
      <c r="AJ54" s="733"/>
    </row>
    <row r="55" spans="1:36" ht="15.75" customHeight="1">
      <c r="A55" s="778"/>
      <c r="B55" s="776"/>
      <c r="C55" s="750"/>
      <c r="D55" s="751"/>
      <c r="E55" s="751"/>
      <c r="F55" s="752"/>
      <c r="G55" s="766"/>
      <c r="H55" s="762"/>
      <c r="I55" s="175" t="s">
        <v>39</v>
      </c>
      <c r="J55" s="176"/>
      <c r="K55" s="176"/>
      <c r="L55" s="176"/>
      <c r="M55" s="176"/>
      <c r="N55" s="176"/>
      <c r="O55" s="176"/>
      <c r="P55" s="176"/>
      <c r="Q55" s="176"/>
      <c r="R55" s="176"/>
      <c r="S55" s="176"/>
      <c r="T55" s="176"/>
      <c r="U55" s="176"/>
      <c r="V55" s="178">
        <f t="shared" si="7"/>
        <v>0</v>
      </c>
      <c r="W55" s="762"/>
      <c r="X55" s="125">
        <f>+V55*W54</f>
        <v>0</v>
      </c>
      <c r="Y55" s="735"/>
      <c r="Z55" s="733"/>
      <c r="AA55" s="733"/>
      <c r="AB55" s="733"/>
      <c r="AC55" s="733"/>
      <c r="AD55" s="733"/>
      <c r="AE55" s="733"/>
      <c r="AF55" s="733"/>
      <c r="AG55" s="733"/>
      <c r="AH55" s="733"/>
      <c r="AI55" s="733"/>
      <c r="AJ55" s="733"/>
    </row>
    <row r="56" spans="1:36" ht="15.75" customHeight="1">
      <c r="A56" s="778"/>
      <c r="B56" s="866" t="s">
        <v>64</v>
      </c>
      <c r="C56" s="871" t="s">
        <v>195</v>
      </c>
      <c r="D56" s="744"/>
      <c r="E56" s="744"/>
      <c r="F56" s="726"/>
      <c r="G56" s="869" t="s">
        <v>157</v>
      </c>
      <c r="H56" s="865" t="s">
        <v>67</v>
      </c>
      <c r="I56" s="171" t="s">
        <v>9</v>
      </c>
      <c r="J56" s="172"/>
      <c r="K56" s="172"/>
      <c r="L56" s="172">
        <v>0.25</v>
      </c>
      <c r="M56" s="172">
        <v>0</v>
      </c>
      <c r="N56" s="172">
        <v>0</v>
      </c>
      <c r="O56" s="172">
        <v>0.25</v>
      </c>
      <c r="P56" s="172">
        <v>0</v>
      </c>
      <c r="Q56" s="172">
        <v>0</v>
      </c>
      <c r="R56" s="172">
        <v>0.25</v>
      </c>
      <c r="S56" s="172">
        <v>0</v>
      </c>
      <c r="T56" s="172">
        <v>0</v>
      </c>
      <c r="U56" s="172">
        <v>0.25</v>
      </c>
      <c r="V56" s="174">
        <f t="shared" si="7"/>
        <v>1</v>
      </c>
      <c r="W56" s="908">
        <v>0.4</v>
      </c>
      <c r="X56" s="122">
        <f>V56*W56</f>
        <v>0.4</v>
      </c>
      <c r="Y56" s="734"/>
      <c r="Z56" s="733"/>
      <c r="AA56" s="733"/>
      <c r="AB56" s="733"/>
      <c r="AC56" s="733"/>
      <c r="AD56" s="733"/>
      <c r="AE56" s="733"/>
      <c r="AF56" s="733"/>
      <c r="AG56" s="733"/>
      <c r="AH56" s="733"/>
      <c r="AI56" s="733"/>
      <c r="AJ56" s="733"/>
    </row>
    <row r="57" spans="1:36" ht="15.75" customHeight="1">
      <c r="A57" s="778"/>
      <c r="B57" s="776"/>
      <c r="C57" s="750"/>
      <c r="D57" s="751"/>
      <c r="E57" s="751"/>
      <c r="F57" s="752"/>
      <c r="G57" s="766"/>
      <c r="H57" s="762"/>
      <c r="I57" s="175" t="s">
        <v>39</v>
      </c>
      <c r="J57" s="176"/>
      <c r="K57" s="176"/>
      <c r="L57" s="176"/>
      <c r="M57" s="176"/>
      <c r="N57" s="176"/>
      <c r="O57" s="176"/>
      <c r="P57" s="176"/>
      <c r="Q57" s="176"/>
      <c r="R57" s="176"/>
      <c r="S57" s="176"/>
      <c r="T57" s="176"/>
      <c r="U57" s="176"/>
      <c r="V57" s="178">
        <f t="shared" si="7"/>
        <v>0</v>
      </c>
      <c r="W57" s="762"/>
      <c r="X57" s="125">
        <f>+V57*W56</f>
        <v>0</v>
      </c>
      <c r="Y57" s="735"/>
      <c r="Z57" s="733"/>
      <c r="AA57" s="733"/>
      <c r="AB57" s="733"/>
      <c r="AC57" s="733"/>
      <c r="AD57" s="733"/>
      <c r="AE57" s="733"/>
      <c r="AF57" s="733"/>
      <c r="AG57" s="733"/>
      <c r="AH57" s="733"/>
      <c r="AI57" s="733"/>
      <c r="AJ57" s="733"/>
    </row>
    <row r="58" spans="1:36" ht="15.75" customHeight="1">
      <c r="A58" s="778"/>
      <c r="B58" s="866" t="s">
        <v>64</v>
      </c>
      <c r="C58" s="871" t="s">
        <v>196</v>
      </c>
      <c r="D58" s="744"/>
      <c r="E58" s="744"/>
      <c r="F58" s="726"/>
      <c r="G58" s="869" t="s">
        <v>170</v>
      </c>
      <c r="H58" s="865" t="s">
        <v>67</v>
      </c>
      <c r="I58" s="171" t="s">
        <v>9</v>
      </c>
      <c r="J58" s="172"/>
      <c r="K58" s="172"/>
      <c r="L58" s="172">
        <v>0.25</v>
      </c>
      <c r="M58" s="172">
        <v>0</v>
      </c>
      <c r="N58" s="172">
        <v>0</v>
      </c>
      <c r="O58" s="172">
        <v>0.25</v>
      </c>
      <c r="P58" s="172">
        <v>0</v>
      </c>
      <c r="Q58" s="172">
        <v>0</v>
      </c>
      <c r="R58" s="172">
        <v>0.25</v>
      </c>
      <c r="S58" s="172">
        <v>0</v>
      </c>
      <c r="T58" s="172">
        <v>0</v>
      </c>
      <c r="U58" s="172">
        <v>0.25</v>
      </c>
      <c r="V58" s="174">
        <f t="shared" si="7"/>
        <v>1</v>
      </c>
      <c r="W58" s="908">
        <v>0.15</v>
      </c>
      <c r="X58" s="122">
        <f>V58*W58</f>
        <v>0.15</v>
      </c>
      <c r="Y58" s="734"/>
      <c r="Z58" s="733"/>
      <c r="AA58" s="733"/>
      <c r="AB58" s="733"/>
      <c r="AC58" s="733"/>
      <c r="AD58" s="733"/>
      <c r="AE58" s="733"/>
      <c r="AF58" s="733"/>
      <c r="AG58" s="733"/>
      <c r="AH58" s="733"/>
      <c r="AI58" s="733"/>
      <c r="AJ58" s="733"/>
    </row>
    <row r="59" spans="1:36" ht="15.75" customHeight="1">
      <c r="A59" s="778"/>
      <c r="B59" s="776"/>
      <c r="C59" s="750"/>
      <c r="D59" s="751"/>
      <c r="E59" s="751"/>
      <c r="F59" s="752"/>
      <c r="G59" s="766"/>
      <c r="H59" s="762"/>
      <c r="I59" s="175" t="s">
        <v>39</v>
      </c>
      <c r="J59" s="176"/>
      <c r="K59" s="176"/>
      <c r="L59" s="176"/>
      <c r="M59" s="176"/>
      <c r="N59" s="176"/>
      <c r="O59" s="176"/>
      <c r="P59" s="176"/>
      <c r="Q59" s="176"/>
      <c r="R59" s="176"/>
      <c r="S59" s="176"/>
      <c r="T59" s="176"/>
      <c r="U59" s="176"/>
      <c r="V59" s="178">
        <f t="shared" si="7"/>
        <v>0</v>
      </c>
      <c r="W59" s="762"/>
      <c r="X59" s="125">
        <f>+V59*W58</f>
        <v>0</v>
      </c>
      <c r="Y59" s="735"/>
      <c r="Z59" s="733"/>
      <c r="AA59" s="733"/>
      <c r="AB59" s="733"/>
      <c r="AC59" s="733"/>
      <c r="AD59" s="733"/>
      <c r="AE59" s="733"/>
      <c r="AF59" s="733"/>
      <c r="AG59" s="733"/>
      <c r="AH59" s="733"/>
      <c r="AI59" s="733"/>
      <c r="AJ59" s="733"/>
    </row>
    <row r="60" spans="1:36" ht="15.75" customHeight="1">
      <c r="A60" s="778"/>
      <c r="B60" s="909" t="s">
        <v>64</v>
      </c>
      <c r="C60" s="871" t="s">
        <v>197</v>
      </c>
      <c r="D60" s="744"/>
      <c r="E60" s="744"/>
      <c r="F60" s="726"/>
      <c r="G60" s="869" t="s">
        <v>157</v>
      </c>
      <c r="H60" s="865" t="s">
        <v>67</v>
      </c>
      <c r="I60" s="180" t="s">
        <v>9</v>
      </c>
      <c r="J60" s="181"/>
      <c r="K60" s="181">
        <v>0.05</v>
      </c>
      <c r="L60" s="181">
        <v>0.05</v>
      </c>
      <c r="M60" s="181">
        <v>0.05</v>
      </c>
      <c r="N60" s="181">
        <v>0.05</v>
      </c>
      <c r="O60" s="181">
        <v>0.05</v>
      </c>
      <c r="P60" s="181">
        <v>0.1</v>
      </c>
      <c r="Q60" s="181">
        <v>0.1</v>
      </c>
      <c r="R60" s="181">
        <v>0.1</v>
      </c>
      <c r="S60" s="181">
        <v>0.15</v>
      </c>
      <c r="T60" s="181">
        <v>0.15</v>
      </c>
      <c r="U60" s="181">
        <v>0.15</v>
      </c>
      <c r="V60" s="174">
        <f t="shared" si="7"/>
        <v>1</v>
      </c>
      <c r="W60" s="908">
        <v>0.05</v>
      </c>
      <c r="X60" s="122">
        <f>V60*W60</f>
        <v>0.05</v>
      </c>
      <c r="Y60" s="734"/>
      <c r="Z60" s="733"/>
      <c r="AA60" s="733"/>
      <c r="AB60" s="733"/>
      <c r="AC60" s="733"/>
      <c r="AD60" s="733"/>
      <c r="AE60" s="733"/>
      <c r="AF60" s="733"/>
      <c r="AG60" s="733"/>
      <c r="AH60" s="733"/>
      <c r="AI60" s="733"/>
      <c r="AJ60" s="733"/>
    </row>
    <row r="61" spans="1:36" ht="15.75" customHeight="1">
      <c r="A61" s="778"/>
      <c r="B61" s="776"/>
      <c r="C61" s="746"/>
      <c r="D61" s="747"/>
      <c r="E61" s="747"/>
      <c r="F61" s="837"/>
      <c r="G61" s="766"/>
      <c r="H61" s="762"/>
      <c r="I61" s="180" t="s">
        <v>39</v>
      </c>
      <c r="J61" s="182"/>
      <c r="K61" s="182"/>
      <c r="L61" s="182"/>
      <c r="M61" s="182"/>
      <c r="N61" s="182"/>
      <c r="O61" s="182"/>
      <c r="P61" s="182"/>
      <c r="Q61" s="182"/>
      <c r="R61" s="182"/>
      <c r="S61" s="182"/>
      <c r="T61" s="182"/>
      <c r="U61" s="182"/>
      <c r="V61" s="178">
        <f t="shared" si="7"/>
        <v>0</v>
      </c>
      <c r="W61" s="762"/>
      <c r="X61" s="125">
        <f>+V61*W60</f>
        <v>0</v>
      </c>
      <c r="Y61" s="735"/>
      <c r="Z61" s="733"/>
      <c r="AA61" s="733"/>
      <c r="AB61" s="733"/>
      <c r="AC61" s="733"/>
      <c r="AD61" s="733"/>
      <c r="AE61" s="733"/>
      <c r="AF61" s="733"/>
      <c r="AG61" s="733"/>
      <c r="AH61" s="733"/>
      <c r="AI61" s="733"/>
      <c r="AJ61" s="733"/>
    </row>
    <row r="62" spans="1:36" ht="15.75" customHeight="1">
      <c r="A62" s="778"/>
      <c r="B62" s="902"/>
      <c r="C62" s="871"/>
      <c r="D62" s="744"/>
      <c r="E62" s="744"/>
      <c r="F62" s="726"/>
      <c r="G62" s="869"/>
      <c r="H62" s="865" t="s">
        <v>67</v>
      </c>
      <c r="I62" s="171" t="s">
        <v>9</v>
      </c>
      <c r="J62" s="182"/>
      <c r="K62" s="181"/>
      <c r="L62" s="181"/>
      <c r="M62" s="181"/>
      <c r="N62" s="181"/>
      <c r="O62" s="181"/>
      <c r="P62" s="181"/>
      <c r="Q62" s="181"/>
      <c r="R62" s="181"/>
      <c r="S62" s="181"/>
      <c r="T62" s="181"/>
      <c r="U62" s="181"/>
      <c r="V62" s="174">
        <f t="shared" si="7"/>
        <v>0</v>
      </c>
      <c r="W62" s="908"/>
      <c r="X62" s="122">
        <f>V62*W62</f>
        <v>0</v>
      </c>
      <c r="Y62" s="734"/>
      <c r="Z62" s="733"/>
      <c r="AA62" s="733"/>
      <c r="AB62" s="733"/>
      <c r="AC62" s="733"/>
      <c r="AD62" s="733"/>
      <c r="AE62" s="733"/>
      <c r="AF62" s="733"/>
      <c r="AG62" s="733"/>
      <c r="AH62" s="733"/>
      <c r="AI62" s="733"/>
      <c r="AJ62" s="733"/>
    </row>
    <row r="63" spans="1:36" ht="15.75" customHeight="1">
      <c r="A63" s="778"/>
      <c r="B63" s="776"/>
      <c r="C63" s="746"/>
      <c r="D63" s="747"/>
      <c r="E63" s="747"/>
      <c r="F63" s="837"/>
      <c r="G63" s="766"/>
      <c r="H63" s="762"/>
      <c r="I63" s="175" t="s">
        <v>39</v>
      </c>
      <c r="J63" s="176"/>
      <c r="K63" s="176"/>
      <c r="L63" s="176"/>
      <c r="M63" s="176"/>
      <c r="N63" s="176"/>
      <c r="O63" s="176"/>
      <c r="P63" s="176"/>
      <c r="Q63" s="176"/>
      <c r="R63" s="176"/>
      <c r="S63" s="176"/>
      <c r="T63" s="176"/>
      <c r="U63" s="176"/>
      <c r="V63" s="178">
        <f t="shared" si="7"/>
        <v>0</v>
      </c>
      <c r="W63" s="762"/>
      <c r="X63" s="125">
        <f>+V63*W62</f>
        <v>0</v>
      </c>
      <c r="Y63" s="735"/>
      <c r="Z63" s="733"/>
      <c r="AA63" s="733"/>
      <c r="AB63" s="733"/>
      <c r="AC63" s="733"/>
      <c r="AD63" s="733"/>
      <c r="AE63" s="733"/>
      <c r="AF63" s="733"/>
      <c r="AG63" s="733"/>
      <c r="AH63" s="733"/>
      <c r="AI63" s="733"/>
      <c r="AJ63" s="733"/>
    </row>
    <row r="64" spans="1:36" ht="15.75" customHeight="1">
      <c r="A64" s="778"/>
      <c r="B64" s="868" t="s">
        <v>70</v>
      </c>
      <c r="C64" s="744"/>
      <c r="D64" s="744"/>
      <c r="E64" s="744"/>
      <c r="F64" s="726"/>
      <c r="G64" s="164"/>
      <c r="H64" s="867" t="s">
        <v>67</v>
      </c>
      <c r="I64" s="146" t="s">
        <v>9</v>
      </c>
      <c r="J64" s="183">
        <f t="shared" ref="J64:U64" si="8">+J52*$W$52+J54*$W$54+J56*$W$56+J58*$W$58+J60*$W$60+J62*$W$62</f>
        <v>0</v>
      </c>
      <c r="K64" s="183">
        <f t="shared" si="8"/>
        <v>2.5000000000000005E-3</v>
      </c>
      <c r="L64" s="183">
        <f t="shared" si="8"/>
        <v>0.24000000000000002</v>
      </c>
      <c r="M64" s="183">
        <f t="shared" si="8"/>
        <v>2.5000000000000005E-3</v>
      </c>
      <c r="N64" s="183">
        <f t="shared" si="8"/>
        <v>2.5000000000000005E-3</v>
      </c>
      <c r="O64" s="183">
        <f t="shared" si="8"/>
        <v>0.24000000000000002</v>
      </c>
      <c r="P64" s="183">
        <f t="shared" si="8"/>
        <v>5.000000000000001E-3</v>
      </c>
      <c r="Q64" s="183">
        <f t="shared" si="8"/>
        <v>5.000000000000001E-3</v>
      </c>
      <c r="R64" s="183">
        <f t="shared" si="8"/>
        <v>0.24250000000000002</v>
      </c>
      <c r="S64" s="183">
        <f t="shared" si="8"/>
        <v>7.4999999999999997E-3</v>
      </c>
      <c r="T64" s="183">
        <f t="shared" si="8"/>
        <v>7.4999999999999997E-3</v>
      </c>
      <c r="U64" s="183">
        <f t="shared" si="8"/>
        <v>0.24500000000000002</v>
      </c>
      <c r="V64" s="183">
        <f t="shared" si="7"/>
        <v>1</v>
      </c>
      <c r="W64" s="887">
        <f>SUM(W52:W63)</f>
        <v>1</v>
      </c>
      <c r="X64" s="122">
        <f>V64*W64</f>
        <v>1</v>
      </c>
      <c r="Y64" s="734"/>
      <c r="Z64" s="733"/>
      <c r="AA64" s="733"/>
      <c r="AB64" s="733"/>
      <c r="AC64" s="733"/>
      <c r="AD64" s="733"/>
      <c r="AE64" s="733"/>
      <c r="AF64" s="733"/>
      <c r="AG64" s="733"/>
      <c r="AH64" s="733"/>
      <c r="AI64" s="733"/>
      <c r="AJ64" s="733"/>
    </row>
    <row r="65" spans="1:36" ht="15.75" customHeight="1">
      <c r="A65" s="779"/>
      <c r="B65" s="792"/>
      <c r="C65" s="764"/>
      <c r="D65" s="764"/>
      <c r="E65" s="764"/>
      <c r="F65" s="793"/>
      <c r="G65" s="166"/>
      <c r="H65" s="790"/>
      <c r="I65" s="148" t="s">
        <v>39</v>
      </c>
      <c r="J65" s="149">
        <f t="shared" ref="J65:U65" si="9">+J53*$W$52+J55*$W$54+J57*$W$56+J59*$W$58+J61*$W$60+J63*$W$62</f>
        <v>0</v>
      </c>
      <c r="K65" s="149">
        <f t="shared" si="9"/>
        <v>0</v>
      </c>
      <c r="L65" s="149">
        <f t="shared" si="9"/>
        <v>0</v>
      </c>
      <c r="M65" s="149">
        <f t="shared" si="9"/>
        <v>0</v>
      </c>
      <c r="N65" s="149">
        <f t="shared" si="9"/>
        <v>0</v>
      </c>
      <c r="O65" s="149">
        <f t="shared" si="9"/>
        <v>0</v>
      </c>
      <c r="P65" s="149">
        <f t="shared" si="9"/>
        <v>0</v>
      </c>
      <c r="Q65" s="149">
        <f t="shared" si="9"/>
        <v>0</v>
      </c>
      <c r="R65" s="149">
        <f t="shared" si="9"/>
        <v>0</v>
      </c>
      <c r="S65" s="149">
        <f t="shared" si="9"/>
        <v>0</v>
      </c>
      <c r="T65" s="149">
        <f t="shared" si="9"/>
        <v>0</v>
      </c>
      <c r="U65" s="149">
        <f t="shared" si="9"/>
        <v>0</v>
      </c>
      <c r="V65" s="149">
        <f t="shared" si="7"/>
        <v>0</v>
      </c>
      <c r="W65" s="757"/>
      <c r="X65" s="150">
        <f>+V65*W64</f>
        <v>0</v>
      </c>
      <c r="Y65" s="735"/>
      <c r="Z65" s="733"/>
      <c r="AA65" s="733"/>
      <c r="AB65" s="733"/>
      <c r="AC65" s="733"/>
      <c r="AD65" s="733"/>
      <c r="AE65" s="733"/>
      <c r="AF65" s="733"/>
      <c r="AG65" s="733"/>
      <c r="AH65" s="733"/>
      <c r="AI65" s="733"/>
      <c r="AJ65" s="733"/>
    </row>
    <row r="66" spans="1:36" ht="15.75" customHeight="1">
      <c r="A66" s="168" t="s">
        <v>17</v>
      </c>
      <c r="B66" s="106" t="s">
        <v>42</v>
      </c>
      <c r="C66" s="106" t="s">
        <v>43</v>
      </c>
      <c r="D66" s="106" t="s">
        <v>19</v>
      </c>
      <c r="E66" s="106" t="s">
        <v>44</v>
      </c>
      <c r="F66" s="107" t="s">
        <v>45</v>
      </c>
      <c r="G66" s="108" t="s">
        <v>46</v>
      </c>
      <c r="H66" s="898" t="s">
        <v>47</v>
      </c>
      <c r="I66" s="755"/>
      <c r="J66" s="106" t="s">
        <v>48</v>
      </c>
      <c r="K66" s="106" t="s">
        <v>28</v>
      </c>
      <c r="L66" s="106" t="s">
        <v>31</v>
      </c>
      <c r="M66" s="106" t="s">
        <v>30</v>
      </c>
      <c r="N66" s="106" t="s">
        <v>49</v>
      </c>
      <c r="O66" s="106" t="s">
        <v>50</v>
      </c>
      <c r="P66" s="106" t="s">
        <v>34</v>
      </c>
      <c r="Q66" s="109" t="s">
        <v>36</v>
      </c>
      <c r="R66" s="106" t="s">
        <v>51</v>
      </c>
      <c r="S66" s="106" t="s">
        <v>52</v>
      </c>
      <c r="T66" s="106" t="s">
        <v>32</v>
      </c>
      <c r="U66" s="106" t="s">
        <v>29</v>
      </c>
      <c r="V66" s="106" t="s">
        <v>53</v>
      </c>
      <c r="W66" s="106" t="s">
        <v>54</v>
      </c>
      <c r="X66" s="151" t="s">
        <v>71</v>
      </c>
      <c r="Y66" s="697" t="s">
        <v>836</v>
      </c>
      <c r="Z66" s="697" t="s">
        <v>837</v>
      </c>
      <c r="AA66" s="697" t="s">
        <v>838</v>
      </c>
      <c r="AB66" s="697" t="s">
        <v>839</v>
      </c>
      <c r="AC66" s="697" t="s">
        <v>840</v>
      </c>
      <c r="AD66" s="697" t="s">
        <v>841</v>
      </c>
      <c r="AE66" s="697" t="s">
        <v>842</v>
      </c>
      <c r="AF66" s="697" t="s">
        <v>843</v>
      </c>
      <c r="AG66" s="697" t="s">
        <v>844</v>
      </c>
      <c r="AH66" s="697" t="s">
        <v>845</v>
      </c>
      <c r="AI66" s="697" t="s">
        <v>846</v>
      </c>
      <c r="AJ66" s="697" t="s">
        <v>847</v>
      </c>
    </row>
    <row r="67" spans="1:36" ht="10.5" customHeight="1">
      <c r="A67" s="919"/>
      <c r="B67" s="877"/>
      <c r="C67" s="876"/>
      <c r="D67" s="874"/>
      <c r="E67" s="876"/>
      <c r="F67" s="905"/>
      <c r="G67" s="893"/>
      <c r="H67" s="894" t="s">
        <v>9</v>
      </c>
      <c r="I67" s="786"/>
      <c r="J67" s="152"/>
      <c r="K67" s="152"/>
      <c r="L67" s="152"/>
      <c r="M67" s="152"/>
      <c r="N67" s="152"/>
      <c r="O67" s="152"/>
      <c r="P67" s="152"/>
      <c r="Q67" s="152"/>
      <c r="R67" s="152"/>
      <c r="S67" s="152"/>
      <c r="T67" s="152"/>
      <c r="U67" s="152"/>
      <c r="V67" s="163">
        <f t="shared" ref="V67:V68" si="10">SUM(J67:U67)</f>
        <v>0</v>
      </c>
      <c r="W67" s="879"/>
      <c r="X67" s="113">
        <f>IF(OR(V67=0,W67=0),0,(V67/V67)*W67)</f>
        <v>0</v>
      </c>
      <c r="Y67" s="738"/>
      <c r="Z67" s="733"/>
      <c r="AA67" s="733"/>
      <c r="AB67" s="733"/>
      <c r="AC67" s="733"/>
      <c r="AD67" s="733"/>
      <c r="AE67" s="733"/>
      <c r="AF67" s="733"/>
      <c r="AG67" s="733"/>
      <c r="AH67" s="733"/>
      <c r="AI67" s="733"/>
      <c r="AJ67" s="733"/>
    </row>
    <row r="68" spans="1:36" ht="12.75" customHeight="1">
      <c r="A68" s="778"/>
      <c r="B68" s="788"/>
      <c r="C68" s="757"/>
      <c r="D68" s="764"/>
      <c r="E68" s="757"/>
      <c r="F68" s="760"/>
      <c r="G68" s="741"/>
      <c r="H68" s="873" t="s">
        <v>62</v>
      </c>
      <c r="I68" s="784"/>
      <c r="J68" s="155"/>
      <c r="K68" s="155"/>
      <c r="L68" s="155"/>
      <c r="M68" s="155"/>
      <c r="N68" s="155"/>
      <c r="O68" s="155"/>
      <c r="P68" s="155"/>
      <c r="Q68" s="155"/>
      <c r="R68" s="155"/>
      <c r="S68" s="155"/>
      <c r="T68" s="155"/>
      <c r="U68" s="156"/>
      <c r="V68" s="170">
        <f t="shared" si="10"/>
        <v>0</v>
      </c>
      <c r="W68" s="741"/>
      <c r="X68" s="117">
        <f>IF(OR(V68=0,W67=0),0,(V68/V67*W67))</f>
        <v>0</v>
      </c>
      <c r="Y68" s="733"/>
      <c r="Z68" s="733"/>
      <c r="AA68" s="733"/>
      <c r="AB68" s="733"/>
      <c r="AC68" s="733"/>
      <c r="AD68" s="733"/>
      <c r="AE68" s="733"/>
      <c r="AF68" s="733"/>
      <c r="AG68" s="733"/>
      <c r="AH68" s="733"/>
      <c r="AI68" s="733"/>
      <c r="AJ68" s="733"/>
    </row>
    <row r="69" spans="1:36" ht="20.25" customHeight="1">
      <c r="A69" s="778"/>
      <c r="B69" s="118" t="s">
        <v>158</v>
      </c>
      <c r="C69" s="878" t="s">
        <v>24</v>
      </c>
      <c r="D69" s="772"/>
      <c r="E69" s="772"/>
      <c r="F69" s="772"/>
      <c r="G69" s="772"/>
      <c r="H69" s="772"/>
      <c r="I69" s="772"/>
      <c r="J69" s="772"/>
      <c r="K69" s="772"/>
      <c r="L69" s="772"/>
      <c r="M69" s="772"/>
      <c r="N69" s="772"/>
      <c r="O69" s="772"/>
      <c r="P69" s="772"/>
      <c r="Q69" s="772"/>
      <c r="R69" s="772"/>
      <c r="S69" s="772"/>
      <c r="T69" s="772"/>
      <c r="U69" s="772"/>
      <c r="V69" s="772"/>
      <c r="W69" s="772"/>
      <c r="X69" s="773"/>
      <c r="Y69" s="736" t="s">
        <v>849</v>
      </c>
      <c r="Z69" s="736"/>
      <c r="AA69" s="736"/>
      <c r="AB69" s="736"/>
      <c r="AC69" s="736"/>
      <c r="AD69" s="736"/>
      <c r="AE69" s="736"/>
      <c r="AF69" s="736"/>
      <c r="AG69" s="736"/>
      <c r="AH69" s="736"/>
      <c r="AI69" s="736"/>
      <c r="AJ69" s="736"/>
    </row>
    <row r="70" spans="1:36" ht="15.75" customHeight="1">
      <c r="A70" s="778"/>
      <c r="B70" s="920"/>
      <c r="C70" s="911"/>
      <c r="D70" s="744"/>
      <c r="E70" s="744"/>
      <c r="F70" s="726"/>
      <c r="G70" s="910"/>
      <c r="H70" s="865" t="s">
        <v>67</v>
      </c>
      <c r="I70" s="126" t="s">
        <v>9</v>
      </c>
      <c r="J70" s="159"/>
      <c r="K70" s="160"/>
      <c r="L70" s="160"/>
      <c r="M70" s="160"/>
      <c r="N70" s="160"/>
      <c r="O70" s="160"/>
      <c r="P70" s="160"/>
      <c r="Q70" s="160"/>
      <c r="R70" s="160"/>
      <c r="S70" s="160"/>
      <c r="T70" s="160"/>
      <c r="U70" s="160"/>
      <c r="V70" s="121">
        <f t="shared" ref="V70:V81" si="11">SUM(J70:U70)</f>
        <v>0</v>
      </c>
      <c r="W70" s="872"/>
      <c r="X70" s="122">
        <f>V70*W70</f>
        <v>0</v>
      </c>
      <c r="Y70" s="734"/>
      <c r="Z70" s="733"/>
      <c r="AA70" s="733"/>
      <c r="AB70" s="733"/>
      <c r="AC70" s="733"/>
      <c r="AD70" s="733"/>
      <c r="AE70" s="733"/>
      <c r="AF70" s="733"/>
      <c r="AG70" s="733"/>
      <c r="AH70" s="733"/>
      <c r="AI70" s="733"/>
      <c r="AJ70" s="733"/>
    </row>
    <row r="71" spans="1:36" ht="15.75" customHeight="1">
      <c r="A71" s="778"/>
      <c r="B71" s="921"/>
      <c r="C71" s="750"/>
      <c r="D71" s="751"/>
      <c r="E71" s="751"/>
      <c r="F71" s="752"/>
      <c r="G71" s="766"/>
      <c r="H71" s="762"/>
      <c r="I71" s="127" t="s">
        <v>39</v>
      </c>
      <c r="J71" s="128"/>
      <c r="K71" s="129"/>
      <c r="L71" s="129"/>
      <c r="M71" s="129"/>
      <c r="N71" s="129"/>
      <c r="O71" s="129"/>
      <c r="P71" s="129"/>
      <c r="Q71" s="129"/>
      <c r="R71" s="129"/>
      <c r="S71" s="129"/>
      <c r="T71" s="129"/>
      <c r="U71" s="129"/>
      <c r="V71" s="124">
        <f t="shared" si="11"/>
        <v>0</v>
      </c>
      <c r="W71" s="768"/>
      <c r="X71" s="125">
        <f>+V71*W70</f>
        <v>0</v>
      </c>
      <c r="Y71" s="735"/>
      <c r="Z71" s="733"/>
      <c r="AA71" s="733"/>
      <c r="AB71" s="733"/>
      <c r="AC71" s="733"/>
      <c r="AD71" s="733"/>
      <c r="AE71" s="733"/>
      <c r="AF71" s="733"/>
      <c r="AG71" s="733"/>
      <c r="AH71" s="733"/>
      <c r="AI71" s="733"/>
      <c r="AJ71" s="733"/>
    </row>
    <row r="72" spans="1:36" ht="15.75" customHeight="1">
      <c r="A72" s="778"/>
      <c r="B72" s="184"/>
      <c r="C72" s="912"/>
      <c r="D72" s="817"/>
      <c r="E72" s="817"/>
      <c r="F72" s="817"/>
      <c r="G72" s="910"/>
      <c r="H72" s="865" t="s">
        <v>67</v>
      </c>
      <c r="I72" s="126" t="s">
        <v>9</v>
      </c>
      <c r="J72" s="159"/>
      <c r="K72" s="160"/>
      <c r="L72" s="160"/>
      <c r="M72" s="160"/>
      <c r="N72" s="160"/>
      <c r="O72" s="160"/>
      <c r="P72" s="160"/>
      <c r="Q72" s="160"/>
      <c r="R72" s="160"/>
      <c r="S72" s="160"/>
      <c r="T72" s="160"/>
      <c r="U72" s="160"/>
      <c r="V72" s="121">
        <f t="shared" si="11"/>
        <v>0</v>
      </c>
      <c r="W72" s="872"/>
      <c r="X72" s="122">
        <f>V72*W72</f>
        <v>0</v>
      </c>
      <c r="Y72" s="734"/>
      <c r="Z72" s="733"/>
      <c r="AA72" s="733"/>
      <c r="AB72" s="733"/>
      <c r="AC72" s="733"/>
      <c r="AD72" s="733"/>
      <c r="AE72" s="733"/>
      <c r="AF72" s="733"/>
      <c r="AG72" s="733"/>
      <c r="AH72" s="733"/>
      <c r="AI72" s="733"/>
      <c r="AJ72" s="733"/>
    </row>
    <row r="73" spans="1:36" ht="15.75" customHeight="1">
      <c r="A73" s="778"/>
      <c r="B73" s="184"/>
      <c r="C73" s="750"/>
      <c r="D73" s="751"/>
      <c r="E73" s="751"/>
      <c r="F73" s="751"/>
      <c r="G73" s="766"/>
      <c r="H73" s="762"/>
      <c r="I73" s="127" t="s">
        <v>39</v>
      </c>
      <c r="J73" s="128"/>
      <c r="K73" s="129"/>
      <c r="L73" s="129"/>
      <c r="M73" s="129"/>
      <c r="N73" s="129"/>
      <c r="O73" s="129"/>
      <c r="P73" s="129"/>
      <c r="Q73" s="129"/>
      <c r="R73" s="129"/>
      <c r="S73" s="129"/>
      <c r="T73" s="129"/>
      <c r="U73" s="129"/>
      <c r="V73" s="124">
        <f t="shared" si="11"/>
        <v>0</v>
      </c>
      <c r="W73" s="768"/>
      <c r="X73" s="125">
        <f>+V73*W72</f>
        <v>0</v>
      </c>
      <c r="Y73" s="735"/>
      <c r="Z73" s="733"/>
      <c r="AA73" s="733"/>
      <c r="AB73" s="733"/>
      <c r="AC73" s="733"/>
      <c r="AD73" s="733"/>
      <c r="AE73" s="733"/>
      <c r="AF73" s="733"/>
      <c r="AG73" s="733"/>
      <c r="AH73" s="733"/>
      <c r="AI73" s="733"/>
      <c r="AJ73" s="733"/>
    </row>
    <row r="74" spans="1:36" ht="15.75" customHeight="1">
      <c r="A74" s="778"/>
      <c r="B74" s="902"/>
      <c r="C74" s="871"/>
      <c r="D74" s="744"/>
      <c r="E74" s="744"/>
      <c r="F74" s="745"/>
      <c r="G74" s="869"/>
      <c r="H74" s="865" t="s">
        <v>67</v>
      </c>
      <c r="I74" s="126" t="s">
        <v>9</v>
      </c>
      <c r="J74" s="159"/>
      <c r="K74" s="160"/>
      <c r="L74" s="160"/>
      <c r="M74" s="160"/>
      <c r="N74" s="160"/>
      <c r="O74" s="160"/>
      <c r="P74" s="160"/>
      <c r="Q74" s="160"/>
      <c r="R74" s="160"/>
      <c r="S74" s="160"/>
      <c r="T74" s="160"/>
      <c r="U74" s="160"/>
      <c r="V74" s="121">
        <f t="shared" si="11"/>
        <v>0</v>
      </c>
      <c r="W74" s="872"/>
      <c r="X74" s="122">
        <f>V74*W74</f>
        <v>0</v>
      </c>
      <c r="Y74" s="734"/>
      <c r="Z74" s="733"/>
      <c r="AA74" s="733"/>
      <c r="AB74" s="733"/>
      <c r="AC74" s="733"/>
      <c r="AD74" s="733"/>
      <c r="AE74" s="733"/>
      <c r="AF74" s="733"/>
      <c r="AG74" s="733"/>
      <c r="AH74" s="733"/>
      <c r="AI74" s="733"/>
      <c r="AJ74" s="733"/>
    </row>
    <row r="75" spans="1:36" ht="15.75" customHeight="1">
      <c r="A75" s="778"/>
      <c r="B75" s="776"/>
      <c r="C75" s="746"/>
      <c r="D75" s="747"/>
      <c r="E75" s="747"/>
      <c r="F75" s="748"/>
      <c r="G75" s="766"/>
      <c r="H75" s="762"/>
      <c r="I75" s="127" t="s">
        <v>39</v>
      </c>
      <c r="J75" s="128"/>
      <c r="K75" s="129"/>
      <c r="L75" s="129"/>
      <c r="M75" s="129"/>
      <c r="N75" s="129"/>
      <c r="O75" s="129"/>
      <c r="P75" s="129"/>
      <c r="Q75" s="129"/>
      <c r="R75" s="129"/>
      <c r="S75" s="129"/>
      <c r="T75" s="129"/>
      <c r="U75" s="129"/>
      <c r="V75" s="124">
        <f t="shared" si="11"/>
        <v>0</v>
      </c>
      <c r="W75" s="768"/>
      <c r="X75" s="125">
        <f>+V75*W74</f>
        <v>0</v>
      </c>
      <c r="Y75" s="735"/>
      <c r="Z75" s="733"/>
      <c r="AA75" s="733"/>
      <c r="AB75" s="733"/>
      <c r="AC75" s="733"/>
      <c r="AD75" s="733"/>
      <c r="AE75" s="733"/>
      <c r="AF75" s="733"/>
      <c r="AG75" s="733"/>
      <c r="AH75" s="733"/>
      <c r="AI75" s="733"/>
      <c r="AJ75" s="733"/>
    </row>
    <row r="76" spans="1:36" ht="15.75" customHeight="1">
      <c r="A76" s="778"/>
      <c r="B76" s="902"/>
      <c r="C76" s="901"/>
      <c r="D76" s="744"/>
      <c r="E76" s="744"/>
      <c r="F76" s="745"/>
      <c r="G76" s="907"/>
      <c r="H76" s="865" t="s">
        <v>67</v>
      </c>
      <c r="I76" s="126" t="s">
        <v>9</v>
      </c>
      <c r="J76" s="159"/>
      <c r="K76" s="160"/>
      <c r="L76" s="160"/>
      <c r="M76" s="160"/>
      <c r="N76" s="160"/>
      <c r="O76" s="160"/>
      <c r="P76" s="160"/>
      <c r="Q76" s="160"/>
      <c r="R76" s="160"/>
      <c r="S76" s="160"/>
      <c r="T76" s="160"/>
      <c r="U76" s="160"/>
      <c r="V76" s="121">
        <f t="shared" si="11"/>
        <v>0</v>
      </c>
      <c r="W76" s="872"/>
      <c r="X76" s="122">
        <f>V76*W76</f>
        <v>0</v>
      </c>
      <c r="Y76" s="734"/>
      <c r="Z76" s="733"/>
      <c r="AA76" s="733"/>
      <c r="AB76" s="733"/>
      <c r="AC76" s="733"/>
      <c r="AD76" s="733"/>
      <c r="AE76" s="733"/>
      <c r="AF76" s="733"/>
      <c r="AG76" s="733"/>
      <c r="AH76" s="733"/>
      <c r="AI76" s="733"/>
      <c r="AJ76" s="733"/>
    </row>
    <row r="77" spans="1:36" ht="15.75" customHeight="1">
      <c r="A77" s="778"/>
      <c r="B77" s="776"/>
      <c r="C77" s="750"/>
      <c r="D77" s="751"/>
      <c r="E77" s="751"/>
      <c r="F77" s="852"/>
      <c r="G77" s="766"/>
      <c r="H77" s="762"/>
      <c r="I77" s="127" t="s">
        <v>39</v>
      </c>
      <c r="J77" s="128"/>
      <c r="K77" s="129"/>
      <c r="L77" s="129"/>
      <c r="M77" s="129"/>
      <c r="N77" s="129"/>
      <c r="O77" s="129"/>
      <c r="P77" s="129"/>
      <c r="Q77" s="129"/>
      <c r="R77" s="129"/>
      <c r="S77" s="129"/>
      <c r="T77" s="129"/>
      <c r="U77" s="129"/>
      <c r="V77" s="124">
        <f t="shared" si="11"/>
        <v>0</v>
      </c>
      <c r="W77" s="768"/>
      <c r="X77" s="125">
        <f>+V77*W76</f>
        <v>0</v>
      </c>
      <c r="Y77" s="735"/>
      <c r="Z77" s="733"/>
      <c r="AA77" s="733"/>
      <c r="AB77" s="733"/>
      <c r="AC77" s="733"/>
      <c r="AD77" s="733"/>
      <c r="AE77" s="733"/>
      <c r="AF77" s="733"/>
      <c r="AG77" s="733"/>
      <c r="AH77" s="733"/>
      <c r="AI77" s="733"/>
      <c r="AJ77" s="733"/>
    </row>
    <row r="78" spans="1:36" ht="15.75" customHeight="1">
      <c r="A78" s="778"/>
      <c r="B78" s="902"/>
      <c r="C78" s="871"/>
      <c r="D78" s="744"/>
      <c r="E78" s="744"/>
      <c r="F78" s="726"/>
      <c r="G78" s="913"/>
      <c r="H78" s="865" t="s">
        <v>67</v>
      </c>
      <c r="I78" s="126" t="s">
        <v>9</v>
      </c>
      <c r="J78" s="159"/>
      <c r="K78" s="160"/>
      <c r="L78" s="160"/>
      <c r="M78" s="160"/>
      <c r="N78" s="160"/>
      <c r="O78" s="160"/>
      <c r="P78" s="160"/>
      <c r="Q78" s="160"/>
      <c r="R78" s="160"/>
      <c r="S78" s="160"/>
      <c r="T78" s="160"/>
      <c r="U78" s="160"/>
      <c r="V78" s="121">
        <f t="shared" si="11"/>
        <v>0</v>
      </c>
      <c r="W78" s="872"/>
      <c r="X78" s="122">
        <f>V78*W78</f>
        <v>0</v>
      </c>
      <c r="Y78" s="734"/>
      <c r="Z78" s="733"/>
      <c r="AA78" s="733"/>
      <c r="AB78" s="733"/>
      <c r="AC78" s="733"/>
      <c r="AD78" s="733"/>
      <c r="AE78" s="733"/>
      <c r="AF78" s="733"/>
      <c r="AG78" s="733"/>
      <c r="AH78" s="733"/>
      <c r="AI78" s="733"/>
      <c r="AJ78" s="733"/>
    </row>
    <row r="79" spans="1:36" ht="15.75" customHeight="1">
      <c r="A79" s="778"/>
      <c r="B79" s="776"/>
      <c r="C79" s="750"/>
      <c r="D79" s="751"/>
      <c r="E79" s="751"/>
      <c r="F79" s="752"/>
      <c r="G79" s="766"/>
      <c r="H79" s="762"/>
      <c r="I79" s="127" t="s">
        <v>39</v>
      </c>
      <c r="J79" s="128"/>
      <c r="K79" s="129"/>
      <c r="L79" s="129"/>
      <c r="M79" s="129"/>
      <c r="N79" s="129"/>
      <c r="O79" s="129"/>
      <c r="P79" s="129"/>
      <c r="Q79" s="129"/>
      <c r="R79" s="129"/>
      <c r="S79" s="129"/>
      <c r="T79" s="129"/>
      <c r="U79" s="129"/>
      <c r="V79" s="124">
        <f t="shared" si="11"/>
        <v>0</v>
      </c>
      <c r="W79" s="768"/>
      <c r="X79" s="125">
        <f>+V79*W78</f>
        <v>0</v>
      </c>
      <c r="Y79" s="735"/>
      <c r="Z79" s="733"/>
      <c r="AA79" s="733"/>
      <c r="AB79" s="733"/>
      <c r="AC79" s="733"/>
      <c r="AD79" s="733"/>
      <c r="AE79" s="733"/>
      <c r="AF79" s="733"/>
      <c r="AG79" s="733"/>
      <c r="AH79" s="733"/>
      <c r="AI79" s="733"/>
      <c r="AJ79" s="733"/>
    </row>
    <row r="80" spans="1:36" ht="11.25" customHeight="1">
      <c r="A80" s="778"/>
      <c r="B80" s="868" t="s">
        <v>70</v>
      </c>
      <c r="C80" s="744"/>
      <c r="D80" s="744"/>
      <c r="E80" s="744"/>
      <c r="F80" s="726"/>
      <c r="G80" s="199"/>
      <c r="H80" s="867" t="s">
        <v>67</v>
      </c>
      <c r="I80" s="146" t="s">
        <v>9</v>
      </c>
      <c r="J80" s="121">
        <f t="shared" ref="J80:U80" si="12">+J70*$W$70+J72*$W$72+J74*$W$74+J76*$W$76+J78*$W$78</f>
        <v>0</v>
      </c>
      <c r="K80" s="121">
        <f t="shared" si="12"/>
        <v>0</v>
      </c>
      <c r="L80" s="121">
        <f t="shared" si="12"/>
        <v>0</v>
      </c>
      <c r="M80" s="121">
        <f t="shared" si="12"/>
        <v>0</v>
      </c>
      <c r="N80" s="121">
        <f t="shared" si="12"/>
        <v>0</v>
      </c>
      <c r="O80" s="121">
        <f t="shared" si="12"/>
        <v>0</v>
      </c>
      <c r="P80" s="121">
        <f t="shared" si="12"/>
        <v>0</v>
      </c>
      <c r="Q80" s="121">
        <f t="shared" si="12"/>
        <v>0</v>
      </c>
      <c r="R80" s="121">
        <f t="shared" si="12"/>
        <v>0</v>
      </c>
      <c r="S80" s="121">
        <f t="shared" si="12"/>
        <v>0</v>
      </c>
      <c r="T80" s="121">
        <f t="shared" si="12"/>
        <v>0</v>
      </c>
      <c r="U80" s="121">
        <f t="shared" si="12"/>
        <v>0</v>
      </c>
      <c r="V80" s="121">
        <f t="shared" si="11"/>
        <v>0</v>
      </c>
      <c r="W80" s="887">
        <f>SUM(W70:W79)</f>
        <v>0</v>
      </c>
      <c r="X80" s="122">
        <f>V80*W80</f>
        <v>0</v>
      </c>
      <c r="Y80" s="734"/>
      <c r="Z80" s="733"/>
      <c r="AA80" s="733"/>
      <c r="AB80" s="733"/>
      <c r="AC80" s="733"/>
      <c r="AD80" s="733"/>
      <c r="AE80" s="733"/>
      <c r="AF80" s="733"/>
      <c r="AG80" s="733"/>
      <c r="AH80" s="733"/>
      <c r="AI80" s="733"/>
      <c r="AJ80" s="733"/>
    </row>
    <row r="81" spans="1:36" ht="11.25" customHeight="1">
      <c r="A81" s="832"/>
      <c r="B81" s="792"/>
      <c r="C81" s="764"/>
      <c r="D81" s="764"/>
      <c r="E81" s="764"/>
      <c r="F81" s="793"/>
      <c r="G81" s="200"/>
      <c r="H81" s="790"/>
      <c r="I81" s="148" t="s">
        <v>39</v>
      </c>
      <c r="J81" s="149">
        <f t="shared" ref="J81:U81" si="13">+J71*$W$70+J73*$W$72+J75*$W$74+J77*$W$76+J79*$W$78</f>
        <v>0</v>
      </c>
      <c r="K81" s="149">
        <f t="shared" si="13"/>
        <v>0</v>
      </c>
      <c r="L81" s="149">
        <f t="shared" si="13"/>
        <v>0</v>
      </c>
      <c r="M81" s="149">
        <f t="shared" si="13"/>
        <v>0</v>
      </c>
      <c r="N81" s="149">
        <f t="shared" si="13"/>
        <v>0</v>
      </c>
      <c r="O81" s="149">
        <f t="shared" si="13"/>
        <v>0</v>
      </c>
      <c r="P81" s="149">
        <f t="shared" si="13"/>
        <v>0</v>
      </c>
      <c r="Q81" s="149">
        <f t="shared" si="13"/>
        <v>0</v>
      </c>
      <c r="R81" s="149">
        <f t="shared" si="13"/>
        <v>0</v>
      </c>
      <c r="S81" s="149">
        <f t="shared" si="13"/>
        <v>0</v>
      </c>
      <c r="T81" s="149">
        <f t="shared" si="13"/>
        <v>0</v>
      </c>
      <c r="U81" s="149">
        <f t="shared" si="13"/>
        <v>0</v>
      </c>
      <c r="V81" s="149">
        <f t="shared" si="11"/>
        <v>0</v>
      </c>
      <c r="W81" s="757"/>
      <c r="X81" s="150">
        <f>+V81*W80</f>
        <v>0</v>
      </c>
      <c r="Y81" s="735"/>
      <c r="Z81" s="733"/>
      <c r="AA81" s="733"/>
      <c r="AB81" s="733"/>
      <c r="AC81" s="733"/>
      <c r="AD81" s="733"/>
      <c r="AE81" s="733"/>
      <c r="AF81" s="733"/>
      <c r="AG81" s="733"/>
      <c r="AH81" s="733"/>
      <c r="AI81" s="733"/>
      <c r="AJ81" s="733"/>
    </row>
    <row r="82" spans="1:36" ht="15.75" customHeight="1"/>
    <row r="83" spans="1:36" ht="15.75" customHeight="1"/>
    <row r="84" spans="1:36" ht="15.75" customHeight="1"/>
    <row r="85" spans="1:36" ht="15.75" customHeight="1"/>
    <row r="86" spans="1:36" ht="15.75" customHeight="1"/>
    <row r="87" spans="1:36" ht="15.75" customHeight="1"/>
    <row r="88" spans="1:36" ht="15.75" customHeight="1"/>
    <row r="89" spans="1:36" ht="15.75" customHeight="1"/>
    <row r="90" spans="1:36" ht="15.75" customHeight="1"/>
    <row r="91" spans="1:36" ht="15.75" customHeight="1"/>
    <row r="92" spans="1:36" ht="15.75" customHeight="1"/>
    <row r="93" spans="1:36" ht="15.75" customHeight="1"/>
    <row r="94" spans="1:36" ht="15.75" customHeight="1"/>
    <row r="95" spans="1:36" ht="15.75" customHeight="1"/>
    <row r="96" spans="1:3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row r="1009" ht="15.75" customHeight="1"/>
    <row r="1010" ht="15.75" customHeight="1"/>
  </sheetData>
  <mergeCells count="607">
    <mergeCell ref="AH80:AH81"/>
    <mergeCell ref="AI80:AI81"/>
    <mergeCell ref="AJ80:AJ81"/>
    <mergeCell ref="Y64:Y65"/>
    <mergeCell ref="Z64:Z65"/>
    <mergeCell ref="AA64:AA65"/>
    <mergeCell ref="AB64:AB65"/>
    <mergeCell ref="AC64:AC65"/>
    <mergeCell ref="AD64:AD65"/>
    <mergeCell ref="AE64:AE65"/>
    <mergeCell ref="AF64:AF65"/>
    <mergeCell ref="AG64:AG65"/>
    <mergeCell ref="AH64:AH65"/>
    <mergeCell ref="AI64:AI65"/>
    <mergeCell ref="AJ64:AJ65"/>
    <mergeCell ref="Y80:Y81"/>
    <mergeCell ref="Z80:Z81"/>
    <mergeCell ref="AA80:AA81"/>
    <mergeCell ref="AB80:AB81"/>
    <mergeCell ref="AC80:AC81"/>
    <mergeCell ref="AD80:AD81"/>
    <mergeCell ref="AE80:AE81"/>
    <mergeCell ref="AF80:AF81"/>
    <mergeCell ref="AG80:AG81"/>
    <mergeCell ref="AH76:AH77"/>
    <mergeCell ref="AI76:AI77"/>
    <mergeCell ref="AJ76:AJ77"/>
    <mergeCell ref="Y78:Y79"/>
    <mergeCell ref="Z78:Z79"/>
    <mergeCell ref="AA78:AA79"/>
    <mergeCell ref="AB78:AB79"/>
    <mergeCell ref="AC78:AC79"/>
    <mergeCell ref="AD78:AD79"/>
    <mergeCell ref="AE78:AE79"/>
    <mergeCell ref="AF78:AF79"/>
    <mergeCell ref="AG78:AG79"/>
    <mergeCell ref="AH78:AH79"/>
    <mergeCell ref="AI78:AI79"/>
    <mergeCell ref="AJ78:AJ79"/>
    <mergeCell ref="Y76:Y77"/>
    <mergeCell ref="Z76:Z77"/>
    <mergeCell ref="AA76:AA77"/>
    <mergeCell ref="AB76:AB77"/>
    <mergeCell ref="AC76:AC77"/>
    <mergeCell ref="AD76:AD77"/>
    <mergeCell ref="AE76:AE77"/>
    <mergeCell ref="AF76:AF77"/>
    <mergeCell ref="AG76:AG77"/>
    <mergeCell ref="AH72:AH73"/>
    <mergeCell ref="AI72:AI73"/>
    <mergeCell ref="AJ72:AJ73"/>
    <mergeCell ref="Y74:Y75"/>
    <mergeCell ref="Z74:Z75"/>
    <mergeCell ref="AA74:AA75"/>
    <mergeCell ref="AB74:AB75"/>
    <mergeCell ref="AC74:AC75"/>
    <mergeCell ref="AD74:AD75"/>
    <mergeCell ref="AE74:AE75"/>
    <mergeCell ref="AF74:AF75"/>
    <mergeCell ref="AG74:AG75"/>
    <mergeCell ref="AH74:AH75"/>
    <mergeCell ref="AI74:AI75"/>
    <mergeCell ref="AJ74:AJ75"/>
    <mergeCell ref="Y72:Y73"/>
    <mergeCell ref="Z72:Z73"/>
    <mergeCell ref="AA72:AA73"/>
    <mergeCell ref="AB72:AB73"/>
    <mergeCell ref="AC72:AC73"/>
    <mergeCell ref="AD72:AD73"/>
    <mergeCell ref="AE72:AE73"/>
    <mergeCell ref="AF72:AF73"/>
    <mergeCell ref="AG72:AG73"/>
    <mergeCell ref="Y69:AJ69"/>
    <mergeCell ref="Y70:Y71"/>
    <mergeCell ref="Z70:Z71"/>
    <mergeCell ref="AA70:AA71"/>
    <mergeCell ref="AB70:AB71"/>
    <mergeCell ref="AC70:AC71"/>
    <mergeCell ref="AD70:AD71"/>
    <mergeCell ref="AE70:AE71"/>
    <mergeCell ref="AF70:AF71"/>
    <mergeCell ref="AG70:AG71"/>
    <mergeCell ref="AH70:AH71"/>
    <mergeCell ref="AI70:AI71"/>
    <mergeCell ref="AJ70:AJ71"/>
    <mergeCell ref="AH62:AH63"/>
    <mergeCell ref="AI62:AI63"/>
    <mergeCell ref="AJ62:AJ63"/>
    <mergeCell ref="Y67:Y68"/>
    <mergeCell ref="Z67:Z68"/>
    <mergeCell ref="AA67:AA68"/>
    <mergeCell ref="AB67:AB68"/>
    <mergeCell ref="AC67:AC68"/>
    <mergeCell ref="AD67:AD68"/>
    <mergeCell ref="AE67:AE68"/>
    <mergeCell ref="AF67:AF68"/>
    <mergeCell ref="AG67:AG68"/>
    <mergeCell ref="AH67:AH68"/>
    <mergeCell ref="AI67:AI68"/>
    <mergeCell ref="AJ67:AJ68"/>
    <mergeCell ref="Y62:Y63"/>
    <mergeCell ref="Z62:Z63"/>
    <mergeCell ref="AA62:AA63"/>
    <mergeCell ref="AB62:AB63"/>
    <mergeCell ref="AC62:AC63"/>
    <mergeCell ref="AD62:AD63"/>
    <mergeCell ref="AE62:AE63"/>
    <mergeCell ref="AF62:AF63"/>
    <mergeCell ref="AG62:AG63"/>
    <mergeCell ref="AH58:AH59"/>
    <mergeCell ref="AI58:AI59"/>
    <mergeCell ref="AJ58:AJ59"/>
    <mergeCell ref="Y60:Y61"/>
    <mergeCell ref="Z60:Z61"/>
    <mergeCell ref="AA60:AA61"/>
    <mergeCell ref="AB60:AB61"/>
    <mergeCell ref="AC60:AC61"/>
    <mergeCell ref="AD60:AD61"/>
    <mergeCell ref="AE60:AE61"/>
    <mergeCell ref="AF60:AF61"/>
    <mergeCell ref="AG60:AG61"/>
    <mergeCell ref="AH60:AH61"/>
    <mergeCell ref="AI60:AI61"/>
    <mergeCell ref="AJ60:AJ61"/>
    <mergeCell ref="Y58:Y59"/>
    <mergeCell ref="Z58:Z59"/>
    <mergeCell ref="AA58:AA59"/>
    <mergeCell ref="AB58:AB59"/>
    <mergeCell ref="AC58:AC59"/>
    <mergeCell ref="AD58:AD59"/>
    <mergeCell ref="AE58:AE59"/>
    <mergeCell ref="AF58:AF59"/>
    <mergeCell ref="AG58:AG59"/>
    <mergeCell ref="AH54:AH55"/>
    <mergeCell ref="AI54:AI55"/>
    <mergeCell ref="AJ54:AJ55"/>
    <mergeCell ref="Y56:Y57"/>
    <mergeCell ref="Z56:Z57"/>
    <mergeCell ref="AA56:AA57"/>
    <mergeCell ref="AB56:AB57"/>
    <mergeCell ref="AC56:AC57"/>
    <mergeCell ref="AD56:AD57"/>
    <mergeCell ref="AE56:AE57"/>
    <mergeCell ref="AF56:AF57"/>
    <mergeCell ref="AG56:AG57"/>
    <mergeCell ref="AH56:AH57"/>
    <mergeCell ref="AI56:AI57"/>
    <mergeCell ref="AJ56:AJ57"/>
    <mergeCell ref="Y54:Y55"/>
    <mergeCell ref="Z54:Z55"/>
    <mergeCell ref="AA54:AA55"/>
    <mergeCell ref="AB54:AB55"/>
    <mergeCell ref="AC54:AC55"/>
    <mergeCell ref="AD54:AD55"/>
    <mergeCell ref="AE54:AE55"/>
    <mergeCell ref="AF54:AF55"/>
    <mergeCell ref="AG54:AG55"/>
    <mergeCell ref="Y51:AJ51"/>
    <mergeCell ref="Y52:Y53"/>
    <mergeCell ref="Z52:Z53"/>
    <mergeCell ref="AA52:AA53"/>
    <mergeCell ref="AB52:AB53"/>
    <mergeCell ref="AC52:AC53"/>
    <mergeCell ref="AD52:AD53"/>
    <mergeCell ref="AE52:AE53"/>
    <mergeCell ref="AF52:AF53"/>
    <mergeCell ref="AG52:AG53"/>
    <mergeCell ref="AH52:AH53"/>
    <mergeCell ref="AI52:AI53"/>
    <mergeCell ref="AJ52:AJ53"/>
    <mergeCell ref="AH46:AH47"/>
    <mergeCell ref="AI46:AI47"/>
    <mergeCell ref="AJ46:AJ47"/>
    <mergeCell ref="Y49:Y50"/>
    <mergeCell ref="Z49:Z50"/>
    <mergeCell ref="AA49:AA50"/>
    <mergeCell ref="AB49:AB50"/>
    <mergeCell ref="AC49:AC50"/>
    <mergeCell ref="AD49:AD50"/>
    <mergeCell ref="AE49:AE50"/>
    <mergeCell ref="AF49:AF50"/>
    <mergeCell ref="AG49:AG50"/>
    <mergeCell ref="Y46:Y47"/>
    <mergeCell ref="Z46:Z47"/>
    <mergeCell ref="AA46:AA47"/>
    <mergeCell ref="AB46:AB47"/>
    <mergeCell ref="AC46:AC47"/>
    <mergeCell ref="AD46:AD47"/>
    <mergeCell ref="AE46:AE47"/>
    <mergeCell ref="AF46:AF47"/>
    <mergeCell ref="AG46:AG47"/>
    <mergeCell ref="AH49:AH50"/>
    <mergeCell ref="AI49:AI50"/>
    <mergeCell ref="AJ49:AJ50"/>
    <mergeCell ref="AH42:AH43"/>
    <mergeCell ref="AI42:AI43"/>
    <mergeCell ref="AJ42:AJ43"/>
    <mergeCell ref="Y44:Y45"/>
    <mergeCell ref="Z44:Z45"/>
    <mergeCell ref="AA44:AA45"/>
    <mergeCell ref="AB44:AB45"/>
    <mergeCell ref="AC44:AC45"/>
    <mergeCell ref="AD44:AD45"/>
    <mergeCell ref="AE44:AE45"/>
    <mergeCell ref="AF44:AF45"/>
    <mergeCell ref="AG44:AG45"/>
    <mergeCell ref="AH44:AH45"/>
    <mergeCell ref="AI44:AI45"/>
    <mergeCell ref="AJ44:AJ45"/>
    <mergeCell ref="Y42:Y43"/>
    <mergeCell ref="Z42:Z43"/>
    <mergeCell ref="AA42:AA43"/>
    <mergeCell ref="AB42:AB43"/>
    <mergeCell ref="AC42:AC43"/>
    <mergeCell ref="AD42:AD43"/>
    <mergeCell ref="AE42:AE43"/>
    <mergeCell ref="AF42:AF43"/>
    <mergeCell ref="AG42:AG43"/>
    <mergeCell ref="AH38:AH39"/>
    <mergeCell ref="AI38:AI39"/>
    <mergeCell ref="AJ38:AJ39"/>
    <mergeCell ref="Y40:Y41"/>
    <mergeCell ref="Z40:Z41"/>
    <mergeCell ref="AA40:AA41"/>
    <mergeCell ref="AB40:AB41"/>
    <mergeCell ref="AC40:AC41"/>
    <mergeCell ref="AD40:AD41"/>
    <mergeCell ref="AE40:AE41"/>
    <mergeCell ref="AF40:AF41"/>
    <mergeCell ref="AG40:AG41"/>
    <mergeCell ref="AH40:AH41"/>
    <mergeCell ref="AI40:AI41"/>
    <mergeCell ref="AJ40:AJ41"/>
    <mergeCell ref="Y38:Y39"/>
    <mergeCell ref="Z38:Z39"/>
    <mergeCell ref="AA38:AA39"/>
    <mergeCell ref="AB38:AB39"/>
    <mergeCell ref="AC38:AC39"/>
    <mergeCell ref="AD38:AD39"/>
    <mergeCell ref="AE38:AE39"/>
    <mergeCell ref="AF38:AF39"/>
    <mergeCell ref="AG38:AG39"/>
    <mergeCell ref="Y35:AJ35"/>
    <mergeCell ref="Y36:Y37"/>
    <mergeCell ref="Z36:Z37"/>
    <mergeCell ref="AA36:AA37"/>
    <mergeCell ref="AB36:AB37"/>
    <mergeCell ref="AC36:AC37"/>
    <mergeCell ref="AD36:AD37"/>
    <mergeCell ref="AE36:AE37"/>
    <mergeCell ref="AF36:AF37"/>
    <mergeCell ref="AG36:AG37"/>
    <mergeCell ref="AH36:AH37"/>
    <mergeCell ref="AI36:AI37"/>
    <mergeCell ref="AJ36:AJ37"/>
    <mergeCell ref="AH30:AH31"/>
    <mergeCell ref="AI30:AI31"/>
    <mergeCell ref="AJ30:AJ31"/>
    <mergeCell ref="Y33:Y34"/>
    <mergeCell ref="Z33:Z34"/>
    <mergeCell ref="AA33:AA34"/>
    <mergeCell ref="AB33:AB34"/>
    <mergeCell ref="AC33:AC34"/>
    <mergeCell ref="AD33:AD34"/>
    <mergeCell ref="AE33:AE34"/>
    <mergeCell ref="AF33:AF34"/>
    <mergeCell ref="AG33:AG34"/>
    <mergeCell ref="AH33:AH34"/>
    <mergeCell ref="AI33:AI34"/>
    <mergeCell ref="AJ33:AJ34"/>
    <mergeCell ref="Y30:Y31"/>
    <mergeCell ref="Z30:Z31"/>
    <mergeCell ref="AA30:AA31"/>
    <mergeCell ref="AB30:AB31"/>
    <mergeCell ref="AC30:AC31"/>
    <mergeCell ref="AD30:AD31"/>
    <mergeCell ref="AE30:AE31"/>
    <mergeCell ref="AF30:AF31"/>
    <mergeCell ref="AG30:AG31"/>
    <mergeCell ref="AH26:AH27"/>
    <mergeCell ref="AI26:AI27"/>
    <mergeCell ref="AJ26:AJ27"/>
    <mergeCell ref="Y28:Y29"/>
    <mergeCell ref="Z28:Z29"/>
    <mergeCell ref="AA28:AA29"/>
    <mergeCell ref="AB28:AB29"/>
    <mergeCell ref="AC28:AC29"/>
    <mergeCell ref="AD28:AD29"/>
    <mergeCell ref="AE28:AE29"/>
    <mergeCell ref="AF28:AF29"/>
    <mergeCell ref="AG28:AG29"/>
    <mergeCell ref="AH28:AH29"/>
    <mergeCell ref="AI28:AI29"/>
    <mergeCell ref="AJ28:AJ29"/>
    <mergeCell ref="Y26:Y27"/>
    <mergeCell ref="Z26:Z27"/>
    <mergeCell ref="AA26:AA27"/>
    <mergeCell ref="AB26:AB27"/>
    <mergeCell ref="AC26:AC27"/>
    <mergeCell ref="AD26:AD27"/>
    <mergeCell ref="AE26:AE27"/>
    <mergeCell ref="AF26:AF27"/>
    <mergeCell ref="AG26:AG27"/>
    <mergeCell ref="AH22:AH23"/>
    <mergeCell ref="AI22:AI23"/>
    <mergeCell ref="AJ22:AJ23"/>
    <mergeCell ref="Y24:Y25"/>
    <mergeCell ref="Z24:Z25"/>
    <mergeCell ref="AA24:AA25"/>
    <mergeCell ref="AB24:AB25"/>
    <mergeCell ref="AC24:AC25"/>
    <mergeCell ref="AD24:AD25"/>
    <mergeCell ref="AE24:AE25"/>
    <mergeCell ref="AF24:AF25"/>
    <mergeCell ref="AG24:AG25"/>
    <mergeCell ref="AH24:AH25"/>
    <mergeCell ref="AI24:AI25"/>
    <mergeCell ref="AJ24:AJ25"/>
    <mergeCell ref="Y22:Y23"/>
    <mergeCell ref="Z22:Z23"/>
    <mergeCell ref="AA22:AA23"/>
    <mergeCell ref="AB22:AB23"/>
    <mergeCell ref="AC22:AC23"/>
    <mergeCell ref="AD22:AD23"/>
    <mergeCell ref="AE22:AE23"/>
    <mergeCell ref="AF22:AF23"/>
    <mergeCell ref="AG22:AG23"/>
    <mergeCell ref="AH18:AH19"/>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Y18:Y19"/>
    <mergeCell ref="Z18:Z19"/>
    <mergeCell ref="AA18:AA19"/>
    <mergeCell ref="AB18:AB19"/>
    <mergeCell ref="AC18:AC19"/>
    <mergeCell ref="AD18:AD19"/>
    <mergeCell ref="AE18:AE19"/>
    <mergeCell ref="AF18:AF19"/>
    <mergeCell ref="AG18:AG19"/>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E14:AE15"/>
    <mergeCell ref="AF14:AF15"/>
    <mergeCell ref="AG14:AG15"/>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A49:A65"/>
    <mergeCell ref="B44:B45"/>
    <mergeCell ref="C24:F25"/>
    <mergeCell ref="C26:F27"/>
    <mergeCell ref="B40:B41"/>
    <mergeCell ref="B33:B34"/>
    <mergeCell ref="B36:B37"/>
    <mergeCell ref="B38:B39"/>
    <mergeCell ref="A33:A47"/>
    <mergeCell ref="D49:D50"/>
    <mergeCell ref="C42:F43"/>
    <mergeCell ref="C44:F45"/>
    <mergeCell ref="B24:B25"/>
    <mergeCell ref="E33:E34"/>
    <mergeCell ref="C1:X1"/>
    <mergeCell ref="V2:V3"/>
    <mergeCell ref="C11:X11"/>
    <mergeCell ref="A1:B7"/>
    <mergeCell ref="L7:U7"/>
    <mergeCell ref="L6:U6"/>
    <mergeCell ref="G12:G13"/>
    <mergeCell ref="H12:H13"/>
    <mergeCell ref="H9:I9"/>
    <mergeCell ref="G9:G10"/>
    <mergeCell ref="W2:X3"/>
    <mergeCell ref="X4:X5"/>
    <mergeCell ref="V5:V7"/>
    <mergeCell ref="X6:X7"/>
    <mergeCell ref="W6:W7"/>
    <mergeCell ref="C5:K5"/>
    <mergeCell ref="C7:K7"/>
    <mergeCell ref="C6:K6"/>
    <mergeCell ref="C2:E3"/>
    <mergeCell ref="C4:K4"/>
    <mergeCell ref="T3:U3"/>
    <mergeCell ref="W4:W5"/>
    <mergeCell ref="T2:U2"/>
    <mergeCell ref="L4:U4"/>
    <mergeCell ref="W18:W19"/>
    <mergeCell ref="W26:W27"/>
    <mergeCell ref="C12:F13"/>
    <mergeCell ref="H10:I10"/>
    <mergeCell ref="F9:F10"/>
    <mergeCell ref="H16:H17"/>
    <mergeCell ref="C16:F17"/>
    <mergeCell ref="C14:F15"/>
    <mergeCell ref="W16:W17"/>
    <mergeCell ref="W12:W13"/>
    <mergeCell ref="W14:W15"/>
    <mergeCell ref="C18:F19"/>
    <mergeCell ref="G24:G25"/>
    <mergeCell ref="W9:W10"/>
    <mergeCell ref="B70:B71"/>
    <mergeCell ref="H70:H71"/>
    <mergeCell ref="W20:W21"/>
    <mergeCell ref="W24:W25"/>
    <mergeCell ref="W22:W23"/>
    <mergeCell ref="W44:W45"/>
    <mergeCell ref="W30:W31"/>
    <mergeCell ref="W28:W29"/>
    <mergeCell ref="W40:W41"/>
    <mergeCell ref="W42:W43"/>
    <mergeCell ref="G60:G61"/>
    <mergeCell ref="G62:G63"/>
    <mergeCell ref="E67:E68"/>
    <mergeCell ref="D67:D68"/>
    <mergeCell ref="F67:F68"/>
    <mergeCell ref="B67:B68"/>
    <mergeCell ref="C67:C68"/>
    <mergeCell ref="H56:H57"/>
    <mergeCell ref="H54:H55"/>
    <mergeCell ref="H40:H41"/>
    <mergeCell ref="H46:H47"/>
    <mergeCell ref="H44:H45"/>
    <mergeCell ref="B42:B43"/>
    <mergeCell ref="E49:E50"/>
    <mergeCell ref="L5:U5"/>
    <mergeCell ref="C9:C10"/>
    <mergeCell ref="E9:E10"/>
    <mergeCell ref="D9:D10"/>
    <mergeCell ref="H8:I8"/>
    <mergeCell ref="F2:S3"/>
    <mergeCell ref="A67:A81"/>
    <mergeCell ref="A9:A31"/>
    <mergeCell ref="B12:B13"/>
    <mergeCell ref="B9:B10"/>
    <mergeCell ref="H76:H77"/>
    <mergeCell ref="G74:G75"/>
    <mergeCell ref="C76:F77"/>
    <mergeCell ref="B74:B75"/>
    <mergeCell ref="C74:F75"/>
    <mergeCell ref="B76:B77"/>
    <mergeCell ref="B78:B79"/>
    <mergeCell ref="H74:H75"/>
    <mergeCell ref="H32:I32"/>
    <mergeCell ref="H33:I33"/>
    <mergeCell ref="H34:I34"/>
    <mergeCell ref="C35:X35"/>
    <mergeCell ref="C40:F41"/>
    <mergeCell ref="C36:F37"/>
    <mergeCell ref="H28:H29"/>
    <mergeCell ref="H30:H31"/>
    <mergeCell ref="W76:W77"/>
    <mergeCell ref="W80:W81"/>
    <mergeCell ref="W78:W79"/>
    <mergeCell ref="W74:W75"/>
    <mergeCell ref="W67:W68"/>
    <mergeCell ref="W33:W34"/>
    <mergeCell ref="W38:W39"/>
    <mergeCell ref="W36:W37"/>
    <mergeCell ref="W72:W73"/>
    <mergeCell ref="W70:W71"/>
    <mergeCell ref="W49:W50"/>
    <mergeCell ref="C51:X51"/>
    <mergeCell ref="H49:I49"/>
    <mergeCell ref="H50:I50"/>
    <mergeCell ref="G49:G50"/>
    <mergeCell ref="W46:W47"/>
    <mergeCell ref="B46:F47"/>
    <mergeCell ref="W52:W53"/>
    <mergeCell ref="B52:B53"/>
    <mergeCell ref="B49:B50"/>
    <mergeCell ref="G38:G39"/>
    <mergeCell ref="H38:H39"/>
    <mergeCell ref="C78:F79"/>
    <mergeCell ref="B80:F81"/>
    <mergeCell ref="F49:F50"/>
    <mergeCell ref="C49:C50"/>
    <mergeCell ref="H52:H53"/>
    <mergeCell ref="G52:G53"/>
    <mergeCell ref="C54:F55"/>
    <mergeCell ref="C52:F53"/>
    <mergeCell ref="H36:H37"/>
    <mergeCell ref="H42:H43"/>
    <mergeCell ref="G72:G73"/>
    <mergeCell ref="G70:G71"/>
    <mergeCell ref="C70:F71"/>
    <mergeCell ref="C72:F73"/>
    <mergeCell ref="H78:H79"/>
    <mergeCell ref="H72:H73"/>
    <mergeCell ref="H68:I68"/>
    <mergeCell ref="H67:I67"/>
    <mergeCell ref="H66:I66"/>
    <mergeCell ref="G67:G68"/>
    <mergeCell ref="H48:I48"/>
    <mergeCell ref="G44:G45"/>
    <mergeCell ref="H80:H81"/>
    <mergeCell ref="G78:G79"/>
    <mergeCell ref="G76:G77"/>
    <mergeCell ref="C69:X69"/>
    <mergeCell ref="W64:W65"/>
    <mergeCell ref="B64:F65"/>
    <mergeCell ref="H64:H65"/>
    <mergeCell ref="W56:W57"/>
    <mergeCell ref="W54:W55"/>
    <mergeCell ref="B56:B57"/>
    <mergeCell ref="B60:B61"/>
    <mergeCell ref="B58:B59"/>
    <mergeCell ref="B62:B63"/>
    <mergeCell ref="B54:B55"/>
    <mergeCell ref="C62:F63"/>
    <mergeCell ref="H62:H63"/>
    <mergeCell ref="W62:W63"/>
    <mergeCell ref="W58:W59"/>
    <mergeCell ref="W60:W61"/>
    <mergeCell ref="G54:G55"/>
    <mergeCell ref="C56:F57"/>
    <mergeCell ref="H60:H61"/>
    <mergeCell ref="C58:F59"/>
    <mergeCell ref="C60:F61"/>
    <mergeCell ref="G58:G59"/>
    <mergeCell ref="G56:G57"/>
    <mergeCell ref="B22:B23"/>
    <mergeCell ref="B20:B21"/>
    <mergeCell ref="B14:B15"/>
    <mergeCell ref="B16:B17"/>
    <mergeCell ref="B18:B19"/>
    <mergeCell ref="H18:H19"/>
    <mergeCell ref="G18:G19"/>
    <mergeCell ref="H14:H15"/>
    <mergeCell ref="G16:G17"/>
    <mergeCell ref="G14:G15"/>
    <mergeCell ref="G36:G37"/>
    <mergeCell ref="C38:F39"/>
    <mergeCell ref="G40:G41"/>
    <mergeCell ref="G42:G43"/>
    <mergeCell ref="H58:H59"/>
    <mergeCell ref="C22:F23"/>
    <mergeCell ref="C20:F21"/>
    <mergeCell ref="H20:H21"/>
    <mergeCell ref="H22:H23"/>
    <mergeCell ref="H24:H25"/>
    <mergeCell ref="H26:H27"/>
    <mergeCell ref="B30:F31"/>
    <mergeCell ref="B26:B27"/>
    <mergeCell ref="B28:B29"/>
    <mergeCell ref="C28:F29"/>
    <mergeCell ref="G20:G21"/>
    <mergeCell ref="G22:G23"/>
    <mergeCell ref="G28:G29"/>
    <mergeCell ref="G26:G27"/>
    <mergeCell ref="G30:G31"/>
    <mergeCell ref="G33:G34"/>
    <mergeCell ref="F33:F34"/>
    <mergeCell ref="C33:C34"/>
    <mergeCell ref="D33:D34"/>
  </mergeCells>
  <pageMargins left="0.7" right="0.7" top="0.75" bottom="0.75" header="0" footer="0"/>
  <pageSetup scale="35"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1000"/>
  <sheetViews>
    <sheetView topLeftCell="Z1" workbookViewId="0">
      <selection activeCell="Y12" sqref="Y12:AJ17"/>
    </sheetView>
  </sheetViews>
  <sheetFormatPr baseColWidth="10" defaultColWidth="14.42578125" defaultRowHeight="15" customHeight="1"/>
  <cols>
    <col min="1" max="1" width="29.7109375" customWidth="1"/>
    <col min="2" max="2" width="22.7109375" customWidth="1"/>
    <col min="3" max="4" width="14.42578125" customWidth="1"/>
    <col min="5" max="5" width="22" customWidth="1"/>
    <col min="6" max="6" width="19.5703125" customWidth="1"/>
    <col min="7" max="7" width="23.140625" customWidth="1"/>
    <col min="9" max="9" width="9.85546875" customWidth="1"/>
    <col min="25" max="27" width="29.7109375" customWidth="1"/>
  </cols>
  <sheetData>
    <row r="1" spans="1:36" ht="18" customHeight="1">
      <c r="A1" s="971"/>
      <c r="B1" s="973" t="s">
        <v>0</v>
      </c>
      <c r="C1" s="728"/>
      <c r="D1" s="728"/>
      <c r="E1" s="728"/>
      <c r="F1" s="728"/>
      <c r="G1" s="728"/>
      <c r="H1" s="728"/>
      <c r="I1" s="728"/>
      <c r="J1" s="728"/>
      <c r="K1" s="728"/>
      <c r="L1" s="728"/>
      <c r="M1" s="728"/>
      <c r="N1" s="728"/>
      <c r="O1" s="728"/>
      <c r="P1" s="728"/>
      <c r="Q1" s="728"/>
      <c r="R1" s="728"/>
      <c r="S1" s="728"/>
      <c r="T1" s="728"/>
      <c r="U1" s="728"/>
      <c r="V1" s="728"/>
      <c r="W1" s="728"/>
      <c r="X1" s="724"/>
      <c r="Y1" s="739" t="s">
        <v>848</v>
      </c>
      <c r="Z1" s="739"/>
      <c r="AA1" s="739"/>
      <c r="AB1" s="739"/>
      <c r="AC1" s="739"/>
      <c r="AD1" s="739"/>
      <c r="AE1" s="739"/>
      <c r="AF1" s="739"/>
      <c r="AG1" s="739"/>
      <c r="AH1" s="739"/>
      <c r="AI1" s="739"/>
      <c r="AJ1" s="739"/>
    </row>
    <row r="2" spans="1:36">
      <c r="A2" s="817"/>
      <c r="B2" s="972" t="s">
        <v>1</v>
      </c>
      <c r="C2" s="817"/>
      <c r="D2" s="818"/>
      <c r="E2" s="974" t="s">
        <v>336</v>
      </c>
      <c r="F2" s="817"/>
      <c r="G2" s="817"/>
      <c r="H2" s="817"/>
      <c r="I2" s="817"/>
      <c r="J2" s="817"/>
      <c r="K2" s="817"/>
      <c r="L2" s="817"/>
      <c r="M2" s="817"/>
      <c r="N2" s="817"/>
      <c r="O2" s="817"/>
      <c r="P2" s="817"/>
      <c r="Q2" s="817"/>
      <c r="R2" s="817"/>
      <c r="S2" s="818"/>
      <c r="T2" s="978" t="s">
        <v>3</v>
      </c>
      <c r="U2" s="752"/>
      <c r="V2" s="976" t="s">
        <v>4</v>
      </c>
      <c r="W2" s="951" t="s">
        <v>5</v>
      </c>
      <c r="X2" s="726"/>
      <c r="Y2" s="739"/>
      <c r="Z2" s="739"/>
      <c r="AA2" s="739"/>
      <c r="AB2" s="739"/>
      <c r="AC2" s="739"/>
      <c r="AD2" s="739"/>
      <c r="AE2" s="739"/>
      <c r="AF2" s="739"/>
      <c r="AG2" s="739"/>
      <c r="AH2" s="739"/>
      <c r="AI2" s="739"/>
      <c r="AJ2" s="739"/>
    </row>
    <row r="3" spans="1:36">
      <c r="A3" s="817"/>
      <c r="B3" s="751"/>
      <c r="C3" s="751"/>
      <c r="D3" s="752"/>
      <c r="E3" s="750"/>
      <c r="F3" s="751"/>
      <c r="G3" s="751"/>
      <c r="H3" s="751"/>
      <c r="I3" s="751"/>
      <c r="J3" s="751"/>
      <c r="K3" s="751"/>
      <c r="L3" s="751"/>
      <c r="M3" s="751"/>
      <c r="N3" s="751"/>
      <c r="O3" s="751"/>
      <c r="P3" s="751"/>
      <c r="Q3" s="751"/>
      <c r="R3" s="751"/>
      <c r="S3" s="752"/>
      <c r="T3" s="977"/>
      <c r="U3" s="818"/>
      <c r="V3" s="766"/>
      <c r="W3" s="750"/>
      <c r="X3" s="752"/>
      <c r="Y3" s="739"/>
      <c r="Z3" s="739"/>
      <c r="AA3" s="739"/>
      <c r="AB3" s="739"/>
      <c r="AC3" s="739"/>
      <c r="AD3" s="739"/>
      <c r="AE3" s="739"/>
      <c r="AF3" s="739"/>
      <c r="AG3" s="739"/>
      <c r="AH3" s="739"/>
      <c r="AI3" s="739"/>
      <c r="AJ3" s="739"/>
    </row>
    <row r="4" spans="1:36">
      <c r="A4" s="817"/>
      <c r="B4" s="956" t="s">
        <v>6</v>
      </c>
      <c r="C4" s="728"/>
      <c r="D4" s="728"/>
      <c r="E4" s="728"/>
      <c r="F4" s="728"/>
      <c r="G4" s="728"/>
      <c r="H4" s="728"/>
      <c r="I4" s="728"/>
      <c r="J4" s="728"/>
      <c r="K4" s="724"/>
      <c r="L4" s="956" t="s">
        <v>7</v>
      </c>
      <c r="M4" s="728"/>
      <c r="N4" s="728"/>
      <c r="O4" s="728"/>
      <c r="P4" s="728"/>
      <c r="Q4" s="728"/>
      <c r="R4" s="728"/>
      <c r="S4" s="728"/>
      <c r="T4" s="728"/>
      <c r="U4" s="724"/>
      <c r="V4" s="202" t="s">
        <v>8</v>
      </c>
      <c r="W4" s="955" t="s">
        <v>9</v>
      </c>
      <c r="X4" s="957">
        <f>X9+X19+X43+X61+X77+X99+X123+X131+X147+X163+X115</f>
        <v>1</v>
      </c>
      <c r="Y4" s="739"/>
      <c r="Z4" s="739"/>
      <c r="AA4" s="739"/>
      <c r="AB4" s="739"/>
      <c r="AC4" s="739"/>
      <c r="AD4" s="739"/>
      <c r="AE4" s="739"/>
      <c r="AF4" s="739"/>
      <c r="AG4" s="739"/>
      <c r="AH4" s="739"/>
      <c r="AI4" s="739"/>
      <c r="AJ4" s="739"/>
    </row>
    <row r="5" spans="1:36">
      <c r="A5" s="817"/>
      <c r="B5" s="975" t="s">
        <v>225</v>
      </c>
      <c r="C5" s="751"/>
      <c r="D5" s="751"/>
      <c r="E5" s="751"/>
      <c r="F5" s="751"/>
      <c r="G5" s="751"/>
      <c r="H5" s="751"/>
      <c r="I5" s="751"/>
      <c r="J5" s="751"/>
      <c r="K5" s="751"/>
      <c r="L5" s="961" t="s">
        <v>343</v>
      </c>
      <c r="M5" s="751"/>
      <c r="N5" s="751"/>
      <c r="O5" s="751"/>
      <c r="P5" s="751"/>
      <c r="Q5" s="751"/>
      <c r="R5" s="751"/>
      <c r="S5" s="751"/>
      <c r="T5" s="751"/>
      <c r="U5" s="751"/>
      <c r="V5" s="952">
        <v>43503</v>
      </c>
      <c r="W5" s="766"/>
      <c r="X5" s="766"/>
      <c r="Y5" s="739"/>
      <c r="Z5" s="739"/>
      <c r="AA5" s="739"/>
      <c r="AB5" s="739"/>
      <c r="AC5" s="739"/>
      <c r="AD5" s="739"/>
      <c r="AE5" s="739"/>
      <c r="AF5" s="739"/>
      <c r="AG5" s="739"/>
      <c r="AH5" s="739"/>
      <c r="AI5" s="739"/>
      <c r="AJ5" s="739"/>
    </row>
    <row r="6" spans="1:36" ht="15" customHeight="1">
      <c r="A6" s="817"/>
      <c r="B6" s="956" t="s">
        <v>38</v>
      </c>
      <c r="C6" s="728"/>
      <c r="D6" s="728"/>
      <c r="E6" s="728"/>
      <c r="F6" s="728"/>
      <c r="G6" s="728"/>
      <c r="H6" s="728"/>
      <c r="I6" s="728"/>
      <c r="J6" s="728"/>
      <c r="K6" s="724"/>
      <c r="L6" s="956" t="s">
        <v>16</v>
      </c>
      <c r="M6" s="728"/>
      <c r="N6" s="728"/>
      <c r="O6" s="728"/>
      <c r="P6" s="728"/>
      <c r="Q6" s="728"/>
      <c r="R6" s="728"/>
      <c r="S6" s="728"/>
      <c r="T6" s="728"/>
      <c r="U6" s="724"/>
      <c r="V6" s="797"/>
      <c r="W6" s="954" t="s">
        <v>39</v>
      </c>
      <c r="X6" s="957">
        <f>X10+X20+X44+X62+X78+X100+X124+X132+X148+X164+X116</f>
        <v>0</v>
      </c>
      <c r="Y6" s="739"/>
      <c r="Z6" s="739"/>
      <c r="AA6" s="739"/>
      <c r="AB6" s="739"/>
      <c r="AC6" s="739"/>
      <c r="AD6" s="739"/>
      <c r="AE6" s="739"/>
      <c r="AF6" s="739"/>
      <c r="AG6" s="739"/>
      <c r="AH6" s="739"/>
      <c r="AI6" s="739"/>
      <c r="AJ6" s="739"/>
    </row>
    <row r="7" spans="1:36">
      <c r="A7" s="817"/>
      <c r="B7" s="953" t="s">
        <v>151</v>
      </c>
      <c r="C7" s="751"/>
      <c r="D7" s="751"/>
      <c r="E7" s="751"/>
      <c r="F7" s="751"/>
      <c r="G7" s="751"/>
      <c r="H7" s="751"/>
      <c r="I7" s="751"/>
      <c r="J7" s="751"/>
      <c r="K7" s="752"/>
      <c r="L7" s="962" t="s">
        <v>346</v>
      </c>
      <c r="M7" s="751"/>
      <c r="N7" s="751"/>
      <c r="O7" s="751"/>
      <c r="P7" s="751"/>
      <c r="Q7" s="751"/>
      <c r="R7" s="751"/>
      <c r="S7" s="751"/>
      <c r="T7" s="751"/>
      <c r="U7" s="752"/>
      <c r="V7" s="750"/>
      <c r="W7" s="766"/>
      <c r="X7" s="766"/>
      <c r="Y7" s="739"/>
      <c r="Z7" s="739"/>
      <c r="AA7" s="739"/>
      <c r="AB7" s="739"/>
      <c r="AC7" s="739"/>
      <c r="AD7" s="739"/>
      <c r="AE7" s="739"/>
      <c r="AF7" s="739"/>
      <c r="AG7" s="739"/>
      <c r="AH7" s="739"/>
      <c r="AI7" s="739"/>
      <c r="AJ7" s="739"/>
    </row>
    <row r="8" spans="1:36" ht="24">
      <c r="A8" s="966" t="s">
        <v>17</v>
      </c>
      <c r="B8" s="282" t="s">
        <v>42</v>
      </c>
      <c r="C8" s="282" t="s">
        <v>43</v>
      </c>
      <c r="D8" s="282" t="s">
        <v>19</v>
      </c>
      <c r="E8" s="282" t="s">
        <v>44</v>
      </c>
      <c r="F8" s="282" t="s">
        <v>45</v>
      </c>
      <c r="G8" s="108" t="s">
        <v>46</v>
      </c>
      <c r="H8" s="958" t="s">
        <v>47</v>
      </c>
      <c r="I8" s="959"/>
      <c r="J8" s="282" t="s">
        <v>48</v>
      </c>
      <c r="K8" s="282" t="s">
        <v>28</v>
      </c>
      <c r="L8" s="282" t="s">
        <v>31</v>
      </c>
      <c r="M8" s="282" t="s">
        <v>30</v>
      </c>
      <c r="N8" s="282" t="s">
        <v>49</v>
      </c>
      <c r="O8" s="282" t="s">
        <v>50</v>
      </c>
      <c r="P8" s="282" t="s">
        <v>34</v>
      </c>
      <c r="Q8" s="321" t="s">
        <v>36</v>
      </c>
      <c r="R8" s="282" t="s">
        <v>51</v>
      </c>
      <c r="S8" s="282" t="s">
        <v>52</v>
      </c>
      <c r="T8" s="282" t="s">
        <v>32</v>
      </c>
      <c r="U8" s="282" t="s">
        <v>29</v>
      </c>
      <c r="V8" s="282" t="s">
        <v>53</v>
      </c>
      <c r="W8" s="282" t="s">
        <v>54</v>
      </c>
      <c r="X8" s="321" t="s">
        <v>306</v>
      </c>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c r="A9" s="782"/>
      <c r="B9" s="935" t="s">
        <v>347</v>
      </c>
      <c r="C9" s="935" t="s">
        <v>348</v>
      </c>
      <c r="D9" s="960">
        <v>7021</v>
      </c>
      <c r="E9" s="940" t="s">
        <v>349</v>
      </c>
      <c r="F9" s="940" t="s">
        <v>75</v>
      </c>
      <c r="G9" s="932" t="s">
        <v>350</v>
      </c>
      <c r="H9" s="936" t="s">
        <v>9</v>
      </c>
      <c r="I9" s="724"/>
      <c r="J9" s="350">
        <v>44</v>
      </c>
      <c r="K9" s="350">
        <v>112</v>
      </c>
      <c r="L9" s="350">
        <v>151</v>
      </c>
      <c r="M9" s="350">
        <v>193</v>
      </c>
      <c r="N9" s="350">
        <v>253</v>
      </c>
      <c r="O9" s="350">
        <v>267</v>
      </c>
      <c r="P9" s="350">
        <v>337</v>
      </c>
      <c r="Q9" s="350">
        <v>400</v>
      </c>
      <c r="R9" s="350">
        <v>411</v>
      </c>
      <c r="S9" s="350">
        <v>1934</v>
      </c>
      <c r="T9" s="350">
        <v>2531</v>
      </c>
      <c r="U9" s="350">
        <v>388</v>
      </c>
      <c r="V9" s="352">
        <f t="shared" ref="V9:V10" si="0">SUM(J9:U9)</f>
        <v>7021</v>
      </c>
      <c r="W9" s="943">
        <v>0.1</v>
      </c>
      <c r="X9" s="354">
        <f>IF(OR(V9=0,W9=0),0,(V9/V9)*W9)</f>
        <v>0.1</v>
      </c>
      <c r="Y9" s="738"/>
      <c r="Z9" s="733"/>
      <c r="AA9" s="733"/>
      <c r="AB9" s="733"/>
      <c r="AC9" s="733"/>
      <c r="AD9" s="733"/>
      <c r="AE9" s="733"/>
      <c r="AF9" s="733"/>
      <c r="AG9" s="733"/>
      <c r="AH9" s="733"/>
      <c r="AI9" s="733"/>
      <c r="AJ9" s="733"/>
    </row>
    <row r="10" spans="1:36">
      <c r="A10" s="861"/>
      <c r="B10" s="766"/>
      <c r="C10" s="782"/>
      <c r="D10" s="782"/>
      <c r="E10" s="861"/>
      <c r="F10" s="861"/>
      <c r="G10" s="818"/>
      <c r="H10" s="950" t="s">
        <v>39</v>
      </c>
      <c r="I10" s="818"/>
      <c r="J10" s="358"/>
      <c r="K10" s="260"/>
      <c r="L10" s="359"/>
      <c r="M10" s="359"/>
      <c r="N10" s="359"/>
      <c r="O10" s="359"/>
      <c r="P10" s="359"/>
      <c r="Q10" s="359"/>
      <c r="R10" s="359"/>
      <c r="S10" s="359"/>
      <c r="T10" s="359"/>
      <c r="U10" s="359"/>
      <c r="V10" s="356">
        <f t="shared" si="0"/>
        <v>0</v>
      </c>
      <c r="W10" s="782"/>
      <c r="X10" s="354">
        <f>IF(OR(V10=0,W9=0),0,(V10/V9*W9))</f>
        <v>0</v>
      </c>
      <c r="Y10" s="733"/>
      <c r="Z10" s="733"/>
      <c r="AA10" s="733"/>
      <c r="AB10" s="733"/>
      <c r="AC10" s="733"/>
      <c r="AD10" s="733"/>
      <c r="AE10" s="733"/>
      <c r="AF10" s="733"/>
      <c r="AG10" s="733"/>
      <c r="AH10" s="733"/>
      <c r="AI10" s="733"/>
      <c r="AJ10" s="733"/>
    </row>
    <row r="11" spans="1:36" ht="21">
      <c r="A11" s="970" t="s">
        <v>351</v>
      </c>
      <c r="B11" s="946"/>
      <c r="C11" s="728"/>
      <c r="D11" s="728"/>
      <c r="E11" s="728"/>
      <c r="F11" s="728"/>
      <c r="G11" s="728"/>
      <c r="H11" s="728"/>
      <c r="I11" s="728"/>
      <c r="J11" s="728"/>
      <c r="K11" s="728"/>
      <c r="L11" s="728"/>
      <c r="M11" s="728"/>
      <c r="N11" s="728"/>
      <c r="O11" s="728"/>
      <c r="P11" s="728"/>
      <c r="Q11" s="728"/>
      <c r="R11" s="728"/>
      <c r="S11" s="728"/>
      <c r="T11" s="728"/>
      <c r="U11" s="728"/>
      <c r="V11" s="728"/>
      <c r="W11" s="728"/>
      <c r="X11" s="729"/>
      <c r="Y11" s="736" t="s">
        <v>849</v>
      </c>
      <c r="Z11" s="736"/>
      <c r="AA11" s="736"/>
      <c r="AB11" s="736"/>
      <c r="AC11" s="736"/>
      <c r="AD11" s="736"/>
      <c r="AE11" s="736"/>
      <c r="AF11" s="736"/>
      <c r="AG11" s="736"/>
      <c r="AH11" s="736"/>
      <c r="AI11" s="736"/>
      <c r="AJ11" s="736"/>
    </row>
    <row r="12" spans="1:36">
      <c r="A12" s="782"/>
      <c r="B12" s="931" t="s">
        <v>353</v>
      </c>
      <c r="C12" s="744"/>
      <c r="D12" s="744"/>
      <c r="E12" s="744"/>
      <c r="F12" s="726"/>
      <c r="G12" s="941" t="s">
        <v>350</v>
      </c>
      <c r="H12" s="932" t="s">
        <v>67</v>
      </c>
      <c r="I12" s="257" t="s">
        <v>9</v>
      </c>
      <c r="J12" s="362">
        <v>1.2500000000000001E-2</v>
      </c>
      <c r="K12" s="362">
        <v>3.2000000000000001E-2</v>
      </c>
      <c r="L12" s="362">
        <v>4.2999999999999997E-2</v>
      </c>
      <c r="M12" s="362">
        <v>5.5E-2</v>
      </c>
      <c r="N12" s="362">
        <v>7.1999999999999995E-2</v>
      </c>
      <c r="O12" s="362">
        <v>7.5999999999999998E-2</v>
      </c>
      <c r="P12" s="362">
        <v>9.6000000000000002E-2</v>
      </c>
      <c r="Q12" s="362">
        <v>0.114</v>
      </c>
      <c r="R12" s="362">
        <v>0.11700000000000001</v>
      </c>
      <c r="S12" s="362">
        <v>0.151</v>
      </c>
      <c r="T12" s="362">
        <v>0.12089999999999999</v>
      </c>
      <c r="U12" s="362">
        <v>0.1106</v>
      </c>
      <c r="V12" s="241">
        <f t="shared" ref="V12:V17" si="1">SUM(J12:U12)</f>
        <v>1</v>
      </c>
      <c r="W12" s="949">
        <v>0.5</v>
      </c>
      <c r="X12" s="122">
        <f>V12*W12</f>
        <v>0.5</v>
      </c>
      <c r="Y12" s="734"/>
      <c r="Z12" s="733"/>
      <c r="AA12" s="733"/>
      <c r="AB12" s="733"/>
      <c r="AC12" s="733"/>
      <c r="AD12" s="733"/>
      <c r="AE12" s="733"/>
      <c r="AF12" s="733"/>
      <c r="AG12" s="733"/>
      <c r="AH12" s="733"/>
      <c r="AI12" s="733"/>
      <c r="AJ12" s="733"/>
    </row>
    <row r="13" spans="1:36">
      <c r="A13" s="782"/>
      <c r="B13" s="750"/>
      <c r="C13" s="751"/>
      <c r="D13" s="751"/>
      <c r="E13" s="751"/>
      <c r="F13" s="752"/>
      <c r="G13" s="766"/>
      <c r="H13" s="752"/>
      <c r="I13" s="260" t="s">
        <v>39</v>
      </c>
      <c r="J13" s="365"/>
      <c r="K13" s="365"/>
      <c r="L13" s="365"/>
      <c r="M13" s="365"/>
      <c r="N13" s="365"/>
      <c r="O13" s="365"/>
      <c r="P13" s="365"/>
      <c r="Q13" s="365"/>
      <c r="R13" s="365"/>
      <c r="S13" s="365"/>
      <c r="T13" s="365"/>
      <c r="U13" s="365"/>
      <c r="V13" s="241">
        <f t="shared" si="1"/>
        <v>0</v>
      </c>
      <c r="W13" s="766"/>
      <c r="X13" s="125">
        <f>+V13*W12</f>
        <v>0</v>
      </c>
      <c r="Y13" s="735"/>
      <c r="Z13" s="733"/>
      <c r="AA13" s="733"/>
      <c r="AB13" s="733"/>
      <c r="AC13" s="733"/>
      <c r="AD13" s="733"/>
      <c r="AE13" s="733"/>
      <c r="AF13" s="733"/>
      <c r="AG13" s="733"/>
      <c r="AH13" s="733"/>
      <c r="AI13" s="733"/>
      <c r="AJ13" s="733"/>
    </row>
    <row r="14" spans="1:36">
      <c r="A14" s="782"/>
      <c r="B14" s="931" t="s">
        <v>355</v>
      </c>
      <c r="C14" s="744"/>
      <c r="D14" s="744"/>
      <c r="E14" s="744"/>
      <c r="F14" s="726"/>
      <c r="G14" s="941" t="s">
        <v>350</v>
      </c>
      <c r="H14" s="932" t="s">
        <v>67</v>
      </c>
      <c r="I14" s="257" t="s">
        <v>9</v>
      </c>
      <c r="J14" s="260"/>
      <c r="K14" s="260"/>
      <c r="L14" s="260"/>
      <c r="M14" s="260"/>
      <c r="N14" s="260"/>
      <c r="O14" s="260"/>
      <c r="P14" s="260"/>
      <c r="Q14" s="260"/>
      <c r="R14" s="260"/>
      <c r="S14" s="362">
        <v>0.4</v>
      </c>
      <c r="T14" s="362">
        <v>0.6</v>
      </c>
      <c r="U14" s="260"/>
      <c r="V14" s="241">
        <f t="shared" si="1"/>
        <v>1</v>
      </c>
      <c r="W14" s="949">
        <v>0.5</v>
      </c>
      <c r="X14" s="122">
        <f>V14*W14</f>
        <v>0.5</v>
      </c>
      <c r="Y14" s="734"/>
      <c r="Z14" s="733"/>
      <c r="AA14" s="733"/>
      <c r="AB14" s="733"/>
      <c r="AC14" s="733"/>
      <c r="AD14" s="733"/>
      <c r="AE14" s="733"/>
      <c r="AF14" s="733"/>
      <c r="AG14" s="733"/>
      <c r="AH14" s="733"/>
      <c r="AI14" s="733"/>
      <c r="AJ14" s="733"/>
    </row>
    <row r="15" spans="1:36">
      <c r="A15" s="782"/>
      <c r="B15" s="750"/>
      <c r="C15" s="751"/>
      <c r="D15" s="751"/>
      <c r="E15" s="751"/>
      <c r="F15" s="752"/>
      <c r="G15" s="766"/>
      <c r="H15" s="752"/>
      <c r="I15" s="260" t="s">
        <v>39</v>
      </c>
      <c r="J15" s="365"/>
      <c r="K15" s="365"/>
      <c r="L15" s="365"/>
      <c r="M15" s="365"/>
      <c r="N15" s="365"/>
      <c r="O15" s="365"/>
      <c r="P15" s="365"/>
      <c r="Q15" s="365"/>
      <c r="R15" s="365"/>
      <c r="S15" s="365"/>
      <c r="T15" s="365"/>
      <c r="U15" s="365"/>
      <c r="V15" s="241">
        <f t="shared" si="1"/>
        <v>0</v>
      </c>
      <c r="W15" s="766"/>
      <c r="X15" s="125">
        <f>+V15*W14</f>
        <v>0</v>
      </c>
      <c r="Y15" s="735"/>
      <c r="Z15" s="733"/>
      <c r="AA15" s="733"/>
      <c r="AB15" s="733"/>
      <c r="AC15" s="733"/>
      <c r="AD15" s="733"/>
      <c r="AE15" s="733"/>
      <c r="AF15" s="733"/>
      <c r="AG15" s="733"/>
      <c r="AH15" s="733"/>
      <c r="AI15" s="733"/>
      <c r="AJ15" s="733"/>
    </row>
    <row r="16" spans="1:36">
      <c r="A16" s="782"/>
      <c r="B16" s="934"/>
      <c r="C16" s="817"/>
      <c r="D16" s="817"/>
      <c r="E16" s="817"/>
      <c r="F16" s="818"/>
      <c r="G16" s="941"/>
      <c r="H16" s="942" t="s">
        <v>67</v>
      </c>
      <c r="I16" s="381" t="s">
        <v>9</v>
      </c>
      <c r="J16" s="382">
        <f t="shared" ref="J16:U16" si="2">J12*$W$12+J14*$W$14</f>
        <v>6.2500000000000003E-3</v>
      </c>
      <c r="K16" s="382">
        <f t="shared" si="2"/>
        <v>1.6E-2</v>
      </c>
      <c r="L16" s="382">
        <f t="shared" si="2"/>
        <v>2.1499999999999998E-2</v>
      </c>
      <c r="M16" s="382">
        <f t="shared" si="2"/>
        <v>2.75E-2</v>
      </c>
      <c r="N16" s="382">
        <f t="shared" si="2"/>
        <v>3.5999999999999997E-2</v>
      </c>
      <c r="O16" s="382">
        <f t="shared" si="2"/>
        <v>3.7999999999999999E-2</v>
      </c>
      <c r="P16" s="382">
        <f t="shared" si="2"/>
        <v>4.8000000000000001E-2</v>
      </c>
      <c r="Q16" s="382">
        <f t="shared" si="2"/>
        <v>5.7000000000000002E-2</v>
      </c>
      <c r="R16" s="382">
        <f t="shared" si="2"/>
        <v>5.8500000000000003E-2</v>
      </c>
      <c r="S16" s="382">
        <f t="shared" si="2"/>
        <v>0.27550000000000002</v>
      </c>
      <c r="T16" s="382">
        <f t="shared" si="2"/>
        <v>0.36044999999999999</v>
      </c>
      <c r="U16" s="382">
        <f t="shared" si="2"/>
        <v>5.5300000000000002E-2</v>
      </c>
      <c r="V16" s="241">
        <f t="shared" si="1"/>
        <v>0.99999999999999989</v>
      </c>
      <c r="W16" s="948">
        <v>1</v>
      </c>
      <c r="X16" s="386">
        <f>V16*W16</f>
        <v>0.99999999999999989</v>
      </c>
      <c r="Y16" s="734"/>
      <c r="Z16" s="733"/>
      <c r="AA16" s="733"/>
      <c r="AB16" s="733"/>
      <c r="AC16" s="733"/>
      <c r="AD16" s="733"/>
      <c r="AE16" s="733"/>
      <c r="AF16" s="733"/>
      <c r="AG16" s="733"/>
      <c r="AH16" s="733"/>
      <c r="AI16" s="733"/>
      <c r="AJ16" s="733"/>
    </row>
    <row r="17" spans="1:36">
      <c r="A17" s="861"/>
      <c r="B17" s="751"/>
      <c r="C17" s="751"/>
      <c r="D17" s="751"/>
      <c r="E17" s="751"/>
      <c r="F17" s="752"/>
      <c r="G17" s="766"/>
      <c r="H17" s="776"/>
      <c r="I17" s="388" t="s">
        <v>39</v>
      </c>
      <c r="J17" s="382">
        <f t="shared" ref="J17:U17" si="3">J13*$W$12+J15*$W$14</f>
        <v>0</v>
      </c>
      <c r="K17" s="382">
        <f t="shared" si="3"/>
        <v>0</v>
      </c>
      <c r="L17" s="382">
        <f t="shared" si="3"/>
        <v>0</v>
      </c>
      <c r="M17" s="382">
        <f t="shared" si="3"/>
        <v>0</v>
      </c>
      <c r="N17" s="382">
        <f t="shared" si="3"/>
        <v>0</v>
      </c>
      <c r="O17" s="382">
        <f t="shared" si="3"/>
        <v>0</v>
      </c>
      <c r="P17" s="382">
        <f t="shared" si="3"/>
        <v>0</v>
      </c>
      <c r="Q17" s="382">
        <f t="shared" si="3"/>
        <v>0</v>
      </c>
      <c r="R17" s="382">
        <f t="shared" si="3"/>
        <v>0</v>
      </c>
      <c r="S17" s="382">
        <f t="shared" si="3"/>
        <v>0</v>
      </c>
      <c r="T17" s="382">
        <f t="shared" si="3"/>
        <v>0</v>
      </c>
      <c r="U17" s="382">
        <f t="shared" si="3"/>
        <v>0</v>
      </c>
      <c r="V17" s="241">
        <f t="shared" si="1"/>
        <v>0</v>
      </c>
      <c r="W17" s="766"/>
      <c r="X17" s="392">
        <f>+V17*W16</f>
        <v>0</v>
      </c>
      <c r="Y17" s="735"/>
      <c r="Z17" s="733"/>
      <c r="AA17" s="733"/>
      <c r="AB17" s="733"/>
      <c r="AC17" s="733"/>
      <c r="AD17" s="733"/>
      <c r="AE17" s="733"/>
      <c r="AF17" s="733"/>
      <c r="AG17" s="733"/>
      <c r="AH17" s="733"/>
      <c r="AI17" s="733"/>
      <c r="AJ17" s="733"/>
    </row>
    <row r="18" spans="1:36" ht="24">
      <c r="A18" s="966" t="s">
        <v>17</v>
      </c>
      <c r="B18" s="282" t="s">
        <v>42</v>
      </c>
      <c r="C18" s="282" t="s">
        <v>43</v>
      </c>
      <c r="D18" s="282" t="s">
        <v>19</v>
      </c>
      <c r="E18" s="282" t="s">
        <v>44</v>
      </c>
      <c r="F18" s="282" t="s">
        <v>45</v>
      </c>
      <c r="G18" s="394" t="s">
        <v>46</v>
      </c>
      <c r="H18" s="938" t="s">
        <v>47</v>
      </c>
      <c r="I18" s="724"/>
      <c r="J18" s="282" t="s">
        <v>48</v>
      </c>
      <c r="K18" s="282" t="s">
        <v>28</v>
      </c>
      <c r="L18" s="282" t="s">
        <v>31</v>
      </c>
      <c r="M18" s="282" t="s">
        <v>30</v>
      </c>
      <c r="N18" s="282" t="s">
        <v>49</v>
      </c>
      <c r="O18" s="282" t="s">
        <v>50</v>
      </c>
      <c r="P18" s="282" t="s">
        <v>34</v>
      </c>
      <c r="Q18" s="321" t="s">
        <v>36</v>
      </c>
      <c r="R18" s="282" t="s">
        <v>51</v>
      </c>
      <c r="S18" s="282" t="s">
        <v>52</v>
      </c>
      <c r="T18" s="282" t="s">
        <v>32</v>
      </c>
      <c r="U18" s="282" t="s">
        <v>29</v>
      </c>
      <c r="V18" s="282" t="s">
        <v>53</v>
      </c>
      <c r="W18" s="282" t="s">
        <v>54</v>
      </c>
      <c r="X18" s="321" t="s">
        <v>306</v>
      </c>
      <c r="Y18" s="697" t="s">
        <v>836</v>
      </c>
      <c r="Z18" s="697" t="s">
        <v>837</v>
      </c>
      <c r="AA18" s="697" t="s">
        <v>838</v>
      </c>
      <c r="AB18" s="697" t="s">
        <v>839</v>
      </c>
      <c r="AC18" s="697" t="s">
        <v>840</v>
      </c>
      <c r="AD18" s="697" t="s">
        <v>841</v>
      </c>
      <c r="AE18" s="697" t="s">
        <v>842</v>
      </c>
      <c r="AF18" s="697" t="s">
        <v>843</v>
      </c>
      <c r="AG18" s="697" t="s">
        <v>844</v>
      </c>
      <c r="AH18" s="697" t="s">
        <v>845</v>
      </c>
      <c r="AI18" s="697" t="s">
        <v>846</v>
      </c>
      <c r="AJ18" s="697" t="s">
        <v>847</v>
      </c>
    </row>
    <row r="19" spans="1:36" ht="39" customHeight="1">
      <c r="A19" s="782"/>
      <c r="B19" s="935" t="s">
        <v>347</v>
      </c>
      <c r="C19" s="935" t="s">
        <v>73</v>
      </c>
      <c r="D19" s="939">
        <v>1</v>
      </c>
      <c r="E19" s="935" t="s">
        <v>361</v>
      </c>
      <c r="F19" s="935" t="s">
        <v>75</v>
      </c>
      <c r="G19" s="932" t="s">
        <v>362</v>
      </c>
      <c r="H19" s="936" t="s">
        <v>9</v>
      </c>
      <c r="I19" s="724"/>
      <c r="J19" s="395">
        <f t="shared" ref="J19:U19" si="4">J40</f>
        <v>2.2450000000000001E-2</v>
      </c>
      <c r="K19" s="395">
        <f t="shared" si="4"/>
        <v>8.475000000000002E-2</v>
      </c>
      <c r="L19" s="395">
        <f t="shared" si="4"/>
        <v>0.18580000000000002</v>
      </c>
      <c r="M19" s="395">
        <f t="shared" si="4"/>
        <v>8.3500000000000019E-2</v>
      </c>
      <c r="N19" s="395">
        <f t="shared" si="4"/>
        <v>9.7250000000000017E-2</v>
      </c>
      <c r="O19" s="395">
        <f t="shared" si="4"/>
        <v>8.5750000000000021E-2</v>
      </c>
      <c r="P19" s="395">
        <f t="shared" si="4"/>
        <v>8.2000000000000017E-2</v>
      </c>
      <c r="Q19" s="395">
        <f t="shared" si="4"/>
        <v>0.11750000000000001</v>
      </c>
      <c r="R19" s="395">
        <f t="shared" si="4"/>
        <v>6.8000000000000005E-2</v>
      </c>
      <c r="S19" s="395">
        <f t="shared" si="4"/>
        <v>6.3500000000000001E-2</v>
      </c>
      <c r="T19" s="395">
        <f t="shared" si="4"/>
        <v>7.325000000000001E-2</v>
      </c>
      <c r="U19" s="395">
        <f t="shared" si="4"/>
        <v>3.6250000000000004E-2</v>
      </c>
      <c r="V19" s="397">
        <f t="shared" ref="V19:V20" si="5">SUM(J19:U19)</f>
        <v>1.0000000000000002</v>
      </c>
      <c r="W19" s="943">
        <v>0.1</v>
      </c>
      <c r="X19" s="354">
        <f>IF(OR(V19=0,W19=0),0,(V19/V19)*W19)</f>
        <v>0.1</v>
      </c>
      <c r="Y19" s="738"/>
      <c r="Z19" s="733"/>
      <c r="AA19" s="733"/>
      <c r="AB19" s="733"/>
      <c r="AC19" s="733"/>
      <c r="AD19" s="733"/>
      <c r="AE19" s="733"/>
      <c r="AF19" s="733"/>
      <c r="AG19" s="733"/>
      <c r="AH19" s="733"/>
      <c r="AI19" s="733"/>
      <c r="AJ19" s="733"/>
    </row>
    <row r="20" spans="1:36" ht="37.5" customHeight="1">
      <c r="A20" s="766"/>
      <c r="B20" s="766"/>
      <c r="C20" s="766"/>
      <c r="D20" s="766"/>
      <c r="E20" s="766"/>
      <c r="F20" s="766"/>
      <c r="G20" s="752"/>
      <c r="H20" s="937" t="s">
        <v>39</v>
      </c>
      <c r="I20" s="752"/>
      <c r="J20" s="404">
        <f t="shared" ref="J20:U20" si="6">J41</f>
        <v>0</v>
      </c>
      <c r="K20" s="404">
        <f t="shared" si="6"/>
        <v>0</v>
      </c>
      <c r="L20" s="404">
        <f t="shared" si="6"/>
        <v>0</v>
      </c>
      <c r="M20" s="404">
        <f t="shared" si="6"/>
        <v>0</v>
      </c>
      <c r="N20" s="404">
        <f t="shared" si="6"/>
        <v>0</v>
      </c>
      <c r="O20" s="404">
        <f t="shared" si="6"/>
        <v>0</v>
      </c>
      <c r="P20" s="404">
        <f t="shared" si="6"/>
        <v>0</v>
      </c>
      <c r="Q20" s="404">
        <f t="shared" si="6"/>
        <v>0</v>
      </c>
      <c r="R20" s="404">
        <f t="shared" si="6"/>
        <v>0</v>
      </c>
      <c r="S20" s="404">
        <f t="shared" si="6"/>
        <v>0</v>
      </c>
      <c r="T20" s="404">
        <f t="shared" si="6"/>
        <v>0</v>
      </c>
      <c r="U20" s="404">
        <f t="shared" si="6"/>
        <v>0</v>
      </c>
      <c r="V20" s="405">
        <f t="shared" si="5"/>
        <v>0</v>
      </c>
      <c r="W20" s="766"/>
      <c r="X20" s="354">
        <f>IF(OR(V20=0,W19=0),0,(V20/V19*W19))</f>
        <v>0</v>
      </c>
      <c r="Y20" s="733"/>
      <c r="Z20" s="733"/>
      <c r="AA20" s="733"/>
      <c r="AB20" s="733"/>
      <c r="AC20" s="733"/>
      <c r="AD20" s="733"/>
      <c r="AE20" s="733"/>
      <c r="AF20" s="733"/>
      <c r="AG20" s="733"/>
      <c r="AH20" s="733"/>
      <c r="AI20" s="733"/>
      <c r="AJ20" s="733"/>
    </row>
    <row r="21" spans="1:36" ht="18.75" customHeight="1">
      <c r="A21" s="935" t="s">
        <v>365</v>
      </c>
      <c r="B21" s="946"/>
      <c r="C21" s="728"/>
      <c r="D21" s="728"/>
      <c r="E21" s="728"/>
      <c r="F21" s="728"/>
      <c r="G21" s="728"/>
      <c r="H21" s="728"/>
      <c r="I21" s="728"/>
      <c r="J21" s="728"/>
      <c r="K21" s="728"/>
      <c r="L21" s="728"/>
      <c r="M21" s="728"/>
      <c r="N21" s="728"/>
      <c r="O21" s="728"/>
      <c r="P21" s="728"/>
      <c r="Q21" s="728"/>
      <c r="R21" s="728"/>
      <c r="S21" s="728"/>
      <c r="T21" s="728"/>
      <c r="U21" s="728"/>
      <c r="V21" s="728"/>
      <c r="W21" s="728"/>
      <c r="X21" s="729"/>
      <c r="Y21" s="736" t="s">
        <v>849</v>
      </c>
      <c r="Z21" s="736"/>
      <c r="AA21" s="736"/>
      <c r="AB21" s="736"/>
      <c r="AC21" s="736"/>
      <c r="AD21" s="736"/>
      <c r="AE21" s="736"/>
      <c r="AF21" s="736"/>
      <c r="AG21" s="736"/>
      <c r="AH21" s="736"/>
      <c r="AI21" s="736"/>
      <c r="AJ21" s="736"/>
    </row>
    <row r="22" spans="1:36" ht="18.75" customHeight="1">
      <c r="A22" s="782"/>
      <c r="B22" s="931" t="s">
        <v>366</v>
      </c>
      <c r="C22" s="744"/>
      <c r="D22" s="744"/>
      <c r="E22" s="744"/>
      <c r="F22" s="726"/>
      <c r="G22" s="932" t="s">
        <v>362</v>
      </c>
      <c r="H22" s="935" t="s">
        <v>67</v>
      </c>
      <c r="I22" s="409" t="s">
        <v>9</v>
      </c>
      <c r="J22" s="410">
        <v>0.02</v>
      </c>
      <c r="K22" s="410">
        <v>0.09</v>
      </c>
      <c r="L22" s="410">
        <v>0.09</v>
      </c>
      <c r="M22" s="410">
        <v>0.11</v>
      </c>
      <c r="N22" s="410">
        <v>0.115</v>
      </c>
      <c r="O22" s="410">
        <v>0.115</v>
      </c>
      <c r="P22" s="410">
        <v>0.09</v>
      </c>
      <c r="Q22" s="410">
        <v>0.09</v>
      </c>
      <c r="R22" s="410">
        <v>0.13</v>
      </c>
      <c r="S22" s="410">
        <v>0.1</v>
      </c>
      <c r="T22" s="410">
        <v>2.5000000000000001E-2</v>
      </c>
      <c r="U22" s="410">
        <v>2.5000000000000001E-2</v>
      </c>
      <c r="V22" s="241">
        <f t="shared" ref="V22:V41" si="7">SUM(J22:U22)</f>
        <v>1</v>
      </c>
      <c r="W22" s="944">
        <v>0.15</v>
      </c>
      <c r="X22" s="122">
        <f>V22*W22</f>
        <v>0.15</v>
      </c>
      <c r="Y22" s="738"/>
      <c r="Z22" s="733"/>
      <c r="AA22" s="733"/>
      <c r="AB22" s="733"/>
      <c r="AC22" s="733"/>
      <c r="AD22" s="733"/>
      <c r="AE22" s="733"/>
      <c r="AF22" s="733"/>
      <c r="AG22" s="733"/>
      <c r="AH22" s="733"/>
      <c r="AI22" s="733"/>
      <c r="AJ22" s="733"/>
    </row>
    <row r="23" spans="1:36" ht="18.75" customHeight="1">
      <c r="A23" s="782"/>
      <c r="B23" s="750"/>
      <c r="C23" s="751"/>
      <c r="D23" s="751"/>
      <c r="E23" s="751"/>
      <c r="F23" s="752"/>
      <c r="G23" s="752"/>
      <c r="H23" s="766"/>
      <c r="I23" s="412" t="s">
        <v>39</v>
      </c>
      <c r="J23" s="413"/>
      <c r="K23" s="413"/>
      <c r="L23" s="413"/>
      <c r="M23" s="413"/>
      <c r="N23" s="413"/>
      <c r="O23" s="413"/>
      <c r="P23" s="413"/>
      <c r="Q23" s="413"/>
      <c r="R23" s="413"/>
      <c r="S23" s="413"/>
      <c r="T23" s="413"/>
      <c r="U23" s="413"/>
      <c r="V23" s="241">
        <f t="shared" si="7"/>
        <v>0</v>
      </c>
      <c r="W23" s="766"/>
      <c r="X23" s="125">
        <f>+V23*W22</f>
        <v>0</v>
      </c>
      <c r="Y23" s="733"/>
      <c r="Z23" s="733"/>
      <c r="AA23" s="733"/>
      <c r="AB23" s="733"/>
      <c r="AC23" s="733"/>
      <c r="AD23" s="733"/>
      <c r="AE23" s="733"/>
      <c r="AF23" s="733"/>
      <c r="AG23" s="733"/>
      <c r="AH23" s="733"/>
      <c r="AI23" s="733"/>
      <c r="AJ23" s="733"/>
    </row>
    <row r="24" spans="1:36" ht="18.75" customHeight="1">
      <c r="A24" s="782"/>
      <c r="B24" s="931" t="s">
        <v>368</v>
      </c>
      <c r="C24" s="744"/>
      <c r="D24" s="744"/>
      <c r="E24" s="744"/>
      <c r="F24" s="726"/>
      <c r="G24" s="932" t="s">
        <v>362</v>
      </c>
      <c r="H24" s="932" t="s">
        <v>67</v>
      </c>
      <c r="I24" s="409" t="s">
        <v>9</v>
      </c>
      <c r="J24" s="410"/>
      <c r="K24" s="410">
        <v>0.2</v>
      </c>
      <c r="L24" s="410">
        <v>0.4</v>
      </c>
      <c r="M24" s="410">
        <v>0.4</v>
      </c>
      <c r="N24" s="410"/>
      <c r="O24" s="410"/>
      <c r="P24" s="410"/>
      <c r="Q24" s="410"/>
      <c r="R24" s="410"/>
      <c r="S24" s="410"/>
      <c r="T24" s="410"/>
      <c r="U24" s="410"/>
      <c r="V24" s="241">
        <f t="shared" si="7"/>
        <v>1</v>
      </c>
      <c r="W24" s="944">
        <v>0.05</v>
      </c>
      <c r="X24" s="122">
        <f>V24*W24</f>
        <v>0.05</v>
      </c>
      <c r="Y24" s="738"/>
      <c r="Z24" s="733"/>
      <c r="AA24" s="733"/>
      <c r="AB24" s="733"/>
      <c r="AC24" s="733"/>
      <c r="AD24" s="733"/>
      <c r="AE24" s="733"/>
      <c r="AF24" s="733"/>
      <c r="AG24" s="733"/>
      <c r="AH24" s="733"/>
      <c r="AI24" s="733"/>
      <c r="AJ24" s="733"/>
    </row>
    <row r="25" spans="1:36" ht="18.75" customHeight="1">
      <c r="A25" s="782"/>
      <c r="B25" s="750"/>
      <c r="C25" s="751"/>
      <c r="D25" s="751"/>
      <c r="E25" s="751"/>
      <c r="F25" s="752"/>
      <c r="G25" s="752"/>
      <c r="H25" s="752"/>
      <c r="I25" s="412" t="s">
        <v>39</v>
      </c>
      <c r="J25" s="413"/>
      <c r="K25" s="413"/>
      <c r="L25" s="413"/>
      <c r="M25" s="413"/>
      <c r="N25" s="413"/>
      <c r="O25" s="413"/>
      <c r="P25" s="413"/>
      <c r="Q25" s="413"/>
      <c r="R25" s="413"/>
      <c r="S25" s="413"/>
      <c r="T25" s="413"/>
      <c r="U25" s="413"/>
      <c r="V25" s="241">
        <f t="shared" si="7"/>
        <v>0</v>
      </c>
      <c r="W25" s="766"/>
      <c r="X25" s="125">
        <f>+V25*W24</f>
        <v>0</v>
      </c>
      <c r="Y25" s="733"/>
      <c r="Z25" s="733"/>
      <c r="AA25" s="733"/>
      <c r="AB25" s="733"/>
      <c r="AC25" s="733"/>
      <c r="AD25" s="733"/>
      <c r="AE25" s="733"/>
      <c r="AF25" s="733"/>
      <c r="AG25" s="733"/>
      <c r="AH25" s="733"/>
      <c r="AI25" s="733"/>
      <c r="AJ25" s="733"/>
    </row>
    <row r="26" spans="1:36" ht="18.75" customHeight="1">
      <c r="A26" s="782"/>
      <c r="B26" s="931" t="s">
        <v>370</v>
      </c>
      <c r="C26" s="744"/>
      <c r="D26" s="744"/>
      <c r="E26" s="744"/>
      <c r="F26" s="726"/>
      <c r="G26" s="932" t="s">
        <v>362</v>
      </c>
      <c r="H26" s="932" t="s">
        <v>67</v>
      </c>
      <c r="I26" s="409" t="s">
        <v>9</v>
      </c>
      <c r="J26" s="410"/>
      <c r="K26" s="410"/>
      <c r="L26" s="410"/>
      <c r="M26" s="410"/>
      <c r="N26" s="410">
        <v>0.2</v>
      </c>
      <c r="O26" s="410">
        <v>0.4</v>
      </c>
      <c r="P26" s="410">
        <v>0.4</v>
      </c>
      <c r="Q26" s="410"/>
      <c r="R26" s="410"/>
      <c r="S26" s="410"/>
      <c r="T26" s="410"/>
      <c r="U26" s="410"/>
      <c r="V26" s="241">
        <f t="shared" si="7"/>
        <v>1</v>
      </c>
      <c r="W26" s="944">
        <v>0.05</v>
      </c>
      <c r="X26" s="122">
        <f>V26*W26</f>
        <v>0.05</v>
      </c>
      <c r="Y26" s="738"/>
      <c r="Z26" s="733"/>
      <c r="AA26" s="733"/>
      <c r="AB26" s="733"/>
      <c r="AC26" s="733"/>
      <c r="AD26" s="733"/>
      <c r="AE26" s="733"/>
      <c r="AF26" s="733"/>
      <c r="AG26" s="733"/>
      <c r="AH26" s="733"/>
      <c r="AI26" s="733"/>
      <c r="AJ26" s="733"/>
    </row>
    <row r="27" spans="1:36" ht="18.75" customHeight="1">
      <c r="A27" s="782"/>
      <c r="B27" s="750"/>
      <c r="C27" s="751"/>
      <c r="D27" s="751"/>
      <c r="E27" s="751"/>
      <c r="F27" s="752"/>
      <c r="G27" s="752"/>
      <c r="H27" s="752"/>
      <c r="I27" s="412" t="s">
        <v>39</v>
      </c>
      <c r="J27" s="413"/>
      <c r="K27" s="413"/>
      <c r="L27" s="413"/>
      <c r="M27" s="413"/>
      <c r="N27" s="413"/>
      <c r="O27" s="413"/>
      <c r="P27" s="413"/>
      <c r="Q27" s="413"/>
      <c r="R27" s="413"/>
      <c r="S27" s="413"/>
      <c r="T27" s="413"/>
      <c r="U27" s="413"/>
      <c r="V27" s="241">
        <f t="shared" si="7"/>
        <v>0</v>
      </c>
      <c r="W27" s="766"/>
      <c r="X27" s="125">
        <f>+V27*W26</f>
        <v>0</v>
      </c>
      <c r="Y27" s="733"/>
      <c r="Z27" s="733"/>
      <c r="AA27" s="733"/>
      <c r="AB27" s="733"/>
      <c r="AC27" s="733"/>
      <c r="AD27" s="733"/>
      <c r="AE27" s="733"/>
      <c r="AF27" s="733"/>
      <c r="AG27" s="733"/>
      <c r="AH27" s="733"/>
      <c r="AI27" s="733"/>
      <c r="AJ27" s="733"/>
    </row>
    <row r="28" spans="1:36" ht="18.75" customHeight="1">
      <c r="A28" s="782"/>
      <c r="B28" s="931" t="s">
        <v>372</v>
      </c>
      <c r="C28" s="744"/>
      <c r="D28" s="744"/>
      <c r="E28" s="744"/>
      <c r="F28" s="726"/>
      <c r="G28" s="932" t="s">
        <v>373</v>
      </c>
      <c r="H28" s="932" t="s">
        <v>67</v>
      </c>
      <c r="I28" s="409" t="s">
        <v>9</v>
      </c>
      <c r="J28" s="410">
        <v>1E-3</v>
      </c>
      <c r="K28" s="410">
        <v>0.05</v>
      </c>
      <c r="L28" s="410">
        <v>9.9000000000000005E-2</v>
      </c>
      <c r="M28" s="410">
        <v>0.1</v>
      </c>
      <c r="N28" s="410">
        <v>0.1</v>
      </c>
      <c r="O28" s="410">
        <v>0.1</v>
      </c>
      <c r="P28" s="410">
        <v>0.1</v>
      </c>
      <c r="Q28" s="410">
        <v>0.1</v>
      </c>
      <c r="R28" s="410">
        <v>0.1</v>
      </c>
      <c r="S28" s="410">
        <v>0.1</v>
      </c>
      <c r="T28" s="410">
        <v>0.1</v>
      </c>
      <c r="U28" s="410">
        <v>0.05</v>
      </c>
      <c r="V28" s="241">
        <f t="shared" si="7"/>
        <v>0.99999999999999989</v>
      </c>
      <c r="W28" s="944">
        <v>0.1</v>
      </c>
      <c r="X28" s="122">
        <f>V28*W28</f>
        <v>9.9999999999999992E-2</v>
      </c>
      <c r="Y28" s="738"/>
      <c r="Z28" s="733"/>
      <c r="AA28" s="733"/>
      <c r="AB28" s="733"/>
      <c r="AC28" s="733"/>
      <c r="AD28" s="733"/>
      <c r="AE28" s="733"/>
      <c r="AF28" s="733"/>
      <c r="AG28" s="733"/>
      <c r="AH28" s="733"/>
      <c r="AI28" s="733"/>
      <c r="AJ28" s="733"/>
    </row>
    <row r="29" spans="1:36" ht="18.75" customHeight="1">
      <c r="A29" s="782"/>
      <c r="B29" s="750"/>
      <c r="C29" s="751"/>
      <c r="D29" s="751"/>
      <c r="E29" s="751"/>
      <c r="F29" s="752"/>
      <c r="G29" s="752"/>
      <c r="H29" s="752"/>
      <c r="I29" s="412" t="s">
        <v>39</v>
      </c>
      <c r="J29" s="413"/>
      <c r="K29" s="413"/>
      <c r="L29" s="413"/>
      <c r="M29" s="413"/>
      <c r="N29" s="413"/>
      <c r="O29" s="413"/>
      <c r="P29" s="413"/>
      <c r="Q29" s="413"/>
      <c r="R29" s="413"/>
      <c r="S29" s="413"/>
      <c r="T29" s="413"/>
      <c r="U29" s="413"/>
      <c r="V29" s="241">
        <f t="shared" si="7"/>
        <v>0</v>
      </c>
      <c r="W29" s="766"/>
      <c r="X29" s="125">
        <f>+V29*W28</f>
        <v>0</v>
      </c>
      <c r="Y29" s="733"/>
      <c r="Z29" s="733"/>
      <c r="AA29" s="733"/>
      <c r="AB29" s="733"/>
      <c r="AC29" s="733"/>
      <c r="AD29" s="733"/>
      <c r="AE29" s="733"/>
      <c r="AF29" s="733"/>
      <c r="AG29" s="733"/>
      <c r="AH29" s="733"/>
      <c r="AI29" s="733"/>
      <c r="AJ29" s="733"/>
    </row>
    <row r="30" spans="1:36" ht="18.75" customHeight="1">
      <c r="A30" s="782"/>
      <c r="B30" s="931" t="s">
        <v>375</v>
      </c>
      <c r="C30" s="744"/>
      <c r="D30" s="744"/>
      <c r="E30" s="744"/>
      <c r="F30" s="726"/>
      <c r="G30" s="932" t="s">
        <v>373</v>
      </c>
      <c r="H30" s="932" t="s">
        <v>67</v>
      </c>
      <c r="I30" s="409" t="s">
        <v>9</v>
      </c>
      <c r="J30" s="410">
        <v>1E-3</v>
      </c>
      <c r="K30" s="410">
        <v>0.05</v>
      </c>
      <c r="L30" s="410">
        <v>9.9000000000000005E-2</v>
      </c>
      <c r="M30" s="410">
        <v>0.1</v>
      </c>
      <c r="N30" s="410">
        <v>0.1</v>
      </c>
      <c r="O30" s="410">
        <v>0.1</v>
      </c>
      <c r="P30" s="410">
        <v>0.1</v>
      </c>
      <c r="Q30" s="410">
        <v>0.1</v>
      </c>
      <c r="R30" s="410">
        <v>0.1</v>
      </c>
      <c r="S30" s="410">
        <v>0.1</v>
      </c>
      <c r="T30" s="410">
        <v>0.1</v>
      </c>
      <c r="U30" s="410">
        <v>0.05</v>
      </c>
      <c r="V30" s="241">
        <f t="shared" si="7"/>
        <v>0.99999999999999989</v>
      </c>
      <c r="W30" s="944">
        <v>0.1</v>
      </c>
      <c r="X30" s="122">
        <f>V30*W30</f>
        <v>9.9999999999999992E-2</v>
      </c>
      <c r="Y30" s="738"/>
      <c r="Z30" s="733"/>
      <c r="AA30" s="733"/>
      <c r="AB30" s="733"/>
      <c r="AC30" s="733"/>
      <c r="AD30" s="733"/>
      <c r="AE30" s="733"/>
      <c r="AF30" s="733"/>
      <c r="AG30" s="733"/>
      <c r="AH30" s="733"/>
      <c r="AI30" s="733"/>
      <c r="AJ30" s="733"/>
    </row>
    <row r="31" spans="1:36" ht="18.75" customHeight="1">
      <c r="A31" s="782"/>
      <c r="B31" s="750"/>
      <c r="C31" s="751"/>
      <c r="D31" s="751"/>
      <c r="E31" s="751"/>
      <c r="F31" s="752"/>
      <c r="G31" s="752"/>
      <c r="H31" s="752"/>
      <c r="I31" s="412" t="s">
        <v>39</v>
      </c>
      <c r="J31" s="413"/>
      <c r="K31" s="413"/>
      <c r="L31" s="413"/>
      <c r="M31" s="413"/>
      <c r="N31" s="413"/>
      <c r="O31" s="413"/>
      <c r="P31" s="413"/>
      <c r="Q31" s="413"/>
      <c r="R31" s="413"/>
      <c r="S31" s="413"/>
      <c r="T31" s="413"/>
      <c r="U31" s="413"/>
      <c r="V31" s="241">
        <f t="shared" si="7"/>
        <v>0</v>
      </c>
      <c r="W31" s="766"/>
      <c r="X31" s="125">
        <f>+V31*W30</f>
        <v>0</v>
      </c>
      <c r="Y31" s="733"/>
      <c r="Z31" s="733"/>
      <c r="AA31" s="733"/>
      <c r="AB31" s="733"/>
      <c r="AC31" s="733"/>
      <c r="AD31" s="733"/>
      <c r="AE31" s="733"/>
      <c r="AF31" s="733"/>
      <c r="AG31" s="733"/>
      <c r="AH31" s="733"/>
      <c r="AI31" s="733"/>
      <c r="AJ31" s="733"/>
    </row>
    <row r="32" spans="1:36" ht="18.75" customHeight="1">
      <c r="A32" s="782"/>
      <c r="B32" s="931" t="s">
        <v>376</v>
      </c>
      <c r="C32" s="744"/>
      <c r="D32" s="744"/>
      <c r="E32" s="744"/>
      <c r="F32" s="726"/>
      <c r="G32" s="932" t="s">
        <v>373</v>
      </c>
      <c r="H32" s="932" t="s">
        <v>67</v>
      </c>
      <c r="I32" s="409" t="s">
        <v>9</v>
      </c>
      <c r="J32" s="410">
        <v>2.5000000000000001E-3</v>
      </c>
      <c r="K32" s="410">
        <v>9.7500000000000003E-2</v>
      </c>
      <c r="L32" s="410">
        <v>0.71</v>
      </c>
      <c r="M32" s="410">
        <v>0.02</v>
      </c>
      <c r="N32" s="410">
        <v>0.02</v>
      </c>
      <c r="O32" s="410">
        <v>0.02</v>
      </c>
      <c r="P32" s="410">
        <v>0.02</v>
      </c>
      <c r="Q32" s="410">
        <v>0.02</v>
      </c>
      <c r="R32" s="410">
        <v>0.02</v>
      </c>
      <c r="S32" s="410">
        <v>0.02</v>
      </c>
      <c r="T32" s="410">
        <v>0.02</v>
      </c>
      <c r="U32" s="410">
        <v>0.03</v>
      </c>
      <c r="V32" s="241">
        <f t="shared" si="7"/>
        <v>1</v>
      </c>
      <c r="W32" s="944">
        <v>0.1</v>
      </c>
      <c r="X32" s="122">
        <f>V32*W32</f>
        <v>0.1</v>
      </c>
      <c r="Y32" s="738"/>
      <c r="Z32" s="733"/>
      <c r="AA32" s="733"/>
      <c r="AB32" s="733"/>
      <c r="AC32" s="733"/>
      <c r="AD32" s="733"/>
      <c r="AE32" s="733"/>
      <c r="AF32" s="733"/>
      <c r="AG32" s="733"/>
      <c r="AH32" s="733"/>
      <c r="AI32" s="733"/>
      <c r="AJ32" s="733"/>
    </row>
    <row r="33" spans="1:36" ht="18.75" customHeight="1">
      <c r="A33" s="782"/>
      <c r="B33" s="750"/>
      <c r="C33" s="751"/>
      <c r="D33" s="751"/>
      <c r="E33" s="751"/>
      <c r="F33" s="752"/>
      <c r="G33" s="752"/>
      <c r="H33" s="752"/>
      <c r="I33" s="412" t="s">
        <v>39</v>
      </c>
      <c r="J33" s="413"/>
      <c r="K33" s="413"/>
      <c r="L33" s="413"/>
      <c r="M33" s="413"/>
      <c r="N33" s="413"/>
      <c r="O33" s="413"/>
      <c r="P33" s="413"/>
      <c r="Q33" s="413"/>
      <c r="R33" s="413"/>
      <c r="S33" s="413"/>
      <c r="T33" s="413"/>
      <c r="U33" s="413"/>
      <c r="V33" s="241">
        <f t="shared" si="7"/>
        <v>0</v>
      </c>
      <c r="W33" s="766"/>
      <c r="X33" s="125">
        <f>+V33*W32</f>
        <v>0</v>
      </c>
      <c r="Y33" s="733"/>
      <c r="Z33" s="733"/>
      <c r="AA33" s="733"/>
      <c r="AB33" s="733"/>
      <c r="AC33" s="733"/>
      <c r="AD33" s="733"/>
      <c r="AE33" s="733"/>
      <c r="AF33" s="733"/>
      <c r="AG33" s="733"/>
      <c r="AH33" s="733"/>
      <c r="AI33" s="733"/>
      <c r="AJ33" s="733"/>
    </row>
    <row r="34" spans="1:36" ht="18.75" customHeight="1">
      <c r="A34" s="782"/>
      <c r="B34" s="931" t="s">
        <v>377</v>
      </c>
      <c r="C34" s="744"/>
      <c r="D34" s="744"/>
      <c r="E34" s="744"/>
      <c r="F34" s="726"/>
      <c r="G34" s="932" t="s">
        <v>373</v>
      </c>
      <c r="H34" s="932" t="s">
        <v>67</v>
      </c>
      <c r="I34" s="409" t="s">
        <v>9</v>
      </c>
      <c r="J34" s="410"/>
      <c r="K34" s="410">
        <v>1.4999999999999999E-2</v>
      </c>
      <c r="L34" s="410">
        <v>3.5000000000000003E-2</v>
      </c>
      <c r="M34" s="410">
        <v>0.05</v>
      </c>
      <c r="N34" s="410">
        <v>0.28000000000000003</v>
      </c>
      <c r="O34" s="410">
        <v>6.5000000000000002E-2</v>
      </c>
      <c r="P34" s="410">
        <v>6.5000000000000002E-2</v>
      </c>
      <c r="Q34" s="410">
        <v>0.2</v>
      </c>
      <c r="R34" s="410">
        <v>6.5000000000000002E-2</v>
      </c>
      <c r="S34" s="410">
        <v>6.5000000000000002E-2</v>
      </c>
      <c r="T34" s="410">
        <v>6.5000000000000002E-2</v>
      </c>
      <c r="U34" s="410">
        <v>9.5000000000000001E-2</v>
      </c>
      <c r="V34" s="241">
        <f t="shared" si="7"/>
        <v>0.99999999999999978</v>
      </c>
      <c r="W34" s="944">
        <v>0.1</v>
      </c>
      <c r="X34" s="122">
        <f>V34*W34</f>
        <v>9.9999999999999978E-2</v>
      </c>
      <c r="Y34" s="738"/>
      <c r="Z34" s="733"/>
      <c r="AA34" s="733"/>
      <c r="AB34" s="733"/>
      <c r="AC34" s="733"/>
      <c r="AD34" s="733"/>
      <c r="AE34" s="733"/>
      <c r="AF34" s="733"/>
      <c r="AG34" s="733"/>
      <c r="AH34" s="733"/>
      <c r="AI34" s="733"/>
      <c r="AJ34" s="733"/>
    </row>
    <row r="35" spans="1:36" ht="18.75" customHeight="1">
      <c r="A35" s="782"/>
      <c r="B35" s="750"/>
      <c r="C35" s="751"/>
      <c r="D35" s="751"/>
      <c r="E35" s="751"/>
      <c r="F35" s="752"/>
      <c r="G35" s="752"/>
      <c r="H35" s="752"/>
      <c r="I35" s="412" t="s">
        <v>39</v>
      </c>
      <c r="J35" s="413"/>
      <c r="K35" s="413"/>
      <c r="L35" s="413"/>
      <c r="M35" s="413"/>
      <c r="N35" s="413"/>
      <c r="O35" s="413"/>
      <c r="P35" s="413"/>
      <c r="Q35" s="413"/>
      <c r="R35" s="413"/>
      <c r="S35" s="413"/>
      <c r="T35" s="413"/>
      <c r="U35" s="413"/>
      <c r="V35" s="241">
        <f t="shared" si="7"/>
        <v>0</v>
      </c>
      <c r="W35" s="766"/>
      <c r="X35" s="125">
        <f>+V35*W34</f>
        <v>0</v>
      </c>
      <c r="Y35" s="733"/>
      <c r="Z35" s="733"/>
      <c r="AA35" s="733"/>
      <c r="AB35" s="733"/>
      <c r="AC35" s="733"/>
      <c r="AD35" s="733"/>
      <c r="AE35" s="733"/>
      <c r="AF35" s="733"/>
      <c r="AG35" s="733"/>
      <c r="AH35" s="733"/>
      <c r="AI35" s="733"/>
      <c r="AJ35" s="733"/>
    </row>
    <row r="36" spans="1:36" ht="18.75" customHeight="1">
      <c r="A36" s="782"/>
      <c r="B36" s="931" t="s">
        <v>378</v>
      </c>
      <c r="C36" s="744"/>
      <c r="D36" s="744"/>
      <c r="E36" s="744"/>
      <c r="F36" s="726"/>
      <c r="G36" s="932" t="s">
        <v>373</v>
      </c>
      <c r="H36" s="932" t="s">
        <v>67</v>
      </c>
      <c r="I36" s="409" t="s">
        <v>9</v>
      </c>
      <c r="J36" s="410">
        <v>0.1</v>
      </c>
      <c r="K36" s="410">
        <v>0.2</v>
      </c>
      <c r="L36" s="410">
        <v>0.28000000000000003</v>
      </c>
      <c r="M36" s="410">
        <v>0</v>
      </c>
      <c r="N36" s="410">
        <v>0</v>
      </c>
      <c r="O36" s="410">
        <v>0</v>
      </c>
      <c r="P36" s="410">
        <v>0</v>
      </c>
      <c r="Q36" s="410">
        <v>0.28000000000000003</v>
      </c>
      <c r="R36" s="410">
        <v>0</v>
      </c>
      <c r="S36" s="410">
        <v>0</v>
      </c>
      <c r="T36" s="410">
        <v>0.14000000000000001</v>
      </c>
      <c r="U36" s="410"/>
      <c r="V36" s="241">
        <f t="shared" si="7"/>
        <v>1</v>
      </c>
      <c r="W36" s="944">
        <v>0.15</v>
      </c>
      <c r="X36" s="122">
        <f>V36*W36</f>
        <v>0.15</v>
      </c>
      <c r="Y36" s="738"/>
      <c r="Z36" s="733"/>
      <c r="AA36" s="733"/>
      <c r="AB36" s="733"/>
      <c r="AC36" s="733"/>
      <c r="AD36" s="733"/>
      <c r="AE36" s="733"/>
      <c r="AF36" s="733"/>
      <c r="AG36" s="733"/>
      <c r="AH36" s="733"/>
      <c r="AI36" s="733"/>
      <c r="AJ36" s="733"/>
    </row>
    <row r="37" spans="1:36" ht="18.75" customHeight="1">
      <c r="A37" s="782"/>
      <c r="B37" s="750"/>
      <c r="C37" s="751"/>
      <c r="D37" s="751"/>
      <c r="E37" s="751"/>
      <c r="F37" s="752"/>
      <c r="G37" s="752"/>
      <c r="H37" s="752"/>
      <c r="I37" s="412" t="s">
        <v>39</v>
      </c>
      <c r="J37" s="413"/>
      <c r="K37" s="413"/>
      <c r="L37" s="413"/>
      <c r="M37" s="413"/>
      <c r="N37" s="413"/>
      <c r="O37" s="413"/>
      <c r="P37" s="413"/>
      <c r="Q37" s="413"/>
      <c r="R37" s="413"/>
      <c r="S37" s="413"/>
      <c r="T37" s="413"/>
      <c r="U37" s="413"/>
      <c r="V37" s="241">
        <f t="shared" si="7"/>
        <v>0</v>
      </c>
      <c r="W37" s="766"/>
      <c r="X37" s="125">
        <f>+V37*W36</f>
        <v>0</v>
      </c>
      <c r="Y37" s="733"/>
      <c r="Z37" s="733"/>
      <c r="AA37" s="733"/>
      <c r="AB37" s="733"/>
      <c r="AC37" s="733"/>
      <c r="AD37" s="733"/>
      <c r="AE37" s="733"/>
      <c r="AF37" s="733"/>
      <c r="AG37" s="733"/>
      <c r="AH37" s="733"/>
      <c r="AI37" s="733"/>
      <c r="AJ37" s="733"/>
    </row>
    <row r="38" spans="1:36" ht="18.75" customHeight="1">
      <c r="A38" s="782"/>
      <c r="B38" s="931" t="s">
        <v>379</v>
      </c>
      <c r="C38" s="744"/>
      <c r="D38" s="744"/>
      <c r="E38" s="744"/>
      <c r="F38" s="726"/>
      <c r="G38" s="932" t="s">
        <v>373</v>
      </c>
      <c r="H38" s="932" t="s">
        <v>67</v>
      </c>
      <c r="I38" s="409" t="s">
        <v>9</v>
      </c>
      <c r="J38" s="410">
        <v>0.02</v>
      </c>
      <c r="K38" s="410">
        <v>0.05</v>
      </c>
      <c r="L38" s="410">
        <v>0.08</v>
      </c>
      <c r="M38" s="410">
        <v>0.1</v>
      </c>
      <c r="N38" s="410">
        <v>0.1</v>
      </c>
      <c r="O38" s="410">
        <v>0.1</v>
      </c>
      <c r="P38" s="410">
        <v>0.1</v>
      </c>
      <c r="Q38" s="410">
        <v>0.1</v>
      </c>
      <c r="R38" s="410">
        <v>0.1</v>
      </c>
      <c r="S38" s="410">
        <v>0.1</v>
      </c>
      <c r="T38" s="410">
        <v>0.1</v>
      </c>
      <c r="U38" s="410">
        <v>0.05</v>
      </c>
      <c r="V38" s="241">
        <f t="shared" si="7"/>
        <v>0.99999999999999989</v>
      </c>
      <c r="W38" s="944">
        <v>0.2</v>
      </c>
      <c r="X38" s="122">
        <f>V38*W38</f>
        <v>0.19999999999999998</v>
      </c>
      <c r="Y38" s="738"/>
      <c r="Z38" s="733"/>
      <c r="AA38" s="733"/>
      <c r="AB38" s="733"/>
      <c r="AC38" s="733"/>
      <c r="AD38" s="733"/>
      <c r="AE38" s="733"/>
      <c r="AF38" s="733"/>
      <c r="AG38" s="733"/>
      <c r="AH38" s="733"/>
      <c r="AI38" s="733"/>
      <c r="AJ38" s="733"/>
    </row>
    <row r="39" spans="1:36" ht="18.75" customHeight="1">
      <c r="A39" s="782"/>
      <c r="B39" s="750"/>
      <c r="C39" s="751"/>
      <c r="D39" s="751"/>
      <c r="E39" s="751"/>
      <c r="F39" s="752"/>
      <c r="G39" s="752"/>
      <c r="H39" s="752"/>
      <c r="I39" s="412" t="s">
        <v>39</v>
      </c>
      <c r="J39" s="413"/>
      <c r="K39" s="413"/>
      <c r="L39" s="413"/>
      <c r="M39" s="413"/>
      <c r="N39" s="413"/>
      <c r="O39" s="413"/>
      <c r="P39" s="413"/>
      <c r="Q39" s="413"/>
      <c r="R39" s="413"/>
      <c r="S39" s="413"/>
      <c r="T39" s="413"/>
      <c r="U39" s="413"/>
      <c r="V39" s="241">
        <f t="shared" si="7"/>
        <v>0</v>
      </c>
      <c r="W39" s="766"/>
      <c r="X39" s="125">
        <f>+V39*W38</f>
        <v>0</v>
      </c>
      <c r="Y39" s="733"/>
      <c r="Z39" s="733"/>
      <c r="AA39" s="733"/>
      <c r="AB39" s="733"/>
      <c r="AC39" s="733"/>
      <c r="AD39" s="733"/>
      <c r="AE39" s="733"/>
      <c r="AF39" s="733"/>
      <c r="AG39" s="733"/>
      <c r="AH39" s="733"/>
      <c r="AI39" s="733"/>
      <c r="AJ39" s="733"/>
    </row>
    <row r="40" spans="1:36" ht="15.75" customHeight="1">
      <c r="A40" s="941"/>
      <c r="B40" s="934"/>
      <c r="C40" s="817"/>
      <c r="D40" s="817"/>
      <c r="E40" s="817"/>
      <c r="F40" s="818"/>
      <c r="G40" s="941"/>
      <c r="H40" s="947" t="s">
        <v>67</v>
      </c>
      <c r="I40" s="419" t="s">
        <v>9</v>
      </c>
      <c r="J40" s="382">
        <f t="shared" ref="J40:U40" si="8">+J22*$W$22+J24*$W$24+J26*$W$26+J28*$W$28+J30*$W$30+J32*$W$32+J34*$W$34+J36*$W$36+J38*$W$38</f>
        <v>2.2450000000000001E-2</v>
      </c>
      <c r="K40" s="382">
        <f t="shared" si="8"/>
        <v>8.475000000000002E-2</v>
      </c>
      <c r="L40" s="382">
        <f t="shared" si="8"/>
        <v>0.18580000000000002</v>
      </c>
      <c r="M40" s="382">
        <f t="shared" si="8"/>
        <v>8.3500000000000019E-2</v>
      </c>
      <c r="N40" s="382">
        <f t="shared" si="8"/>
        <v>9.7250000000000017E-2</v>
      </c>
      <c r="O40" s="382">
        <f t="shared" si="8"/>
        <v>8.5750000000000021E-2</v>
      </c>
      <c r="P40" s="382">
        <f t="shared" si="8"/>
        <v>8.2000000000000017E-2</v>
      </c>
      <c r="Q40" s="382">
        <f t="shared" si="8"/>
        <v>0.11750000000000001</v>
      </c>
      <c r="R40" s="382">
        <f t="shared" si="8"/>
        <v>6.8000000000000005E-2</v>
      </c>
      <c r="S40" s="382">
        <f t="shared" si="8"/>
        <v>6.3500000000000001E-2</v>
      </c>
      <c r="T40" s="382">
        <f t="shared" si="8"/>
        <v>7.325000000000001E-2</v>
      </c>
      <c r="U40" s="382">
        <f t="shared" si="8"/>
        <v>3.6250000000000004E-2</v>
      </c>
      <c r="V40" s="241">
        <f t="shared" si="7"/>
        <v>1.0000000000000002</v>
      </c>
      <c r="W40" s="945">
        <v>1</v>
      </c>
      <c r="X40" s="122">
        <f>V40*W40</f>
        <v>1.0000000000000002</v>
      </c>
      <c r="Y40" s="738"/>
      <c r="Z40" s="733"/>
      <c r="AA40" s="733"/>
      <c r="AB40" s="733"/>
      <c r="AC40" s="733"/>
      <c r="AD40" s="733"/>
      <c r="AE40" s="733"/>
      <c r="AF40" s="733"/>
      <c r="AG40" s="733"/>
      <c r="AH40" s="733"/>
      <c r="AI40" s="733"/>
      <c r="AJ40" s="733"/>
    </row>
    <row r="41" spans="1:36" ht="15.75" customHeight="1">
      <c r="A41" s="766"/>
      <c r="B41" s="751"/>
      <c r="C41" s="751"/>
      <c r="D41" s="751"/>
      <c r="E41" s="751"/>
      <c r="F41" s="752"/>
      <c r="G41" s="766"/>
      <c r="H41" s="766"/>
      <c r="I41" s="388" t="s">
        <v>39</v>
      </c>
      <c r="J41" s="382">
        <f t="shared" ref="J41:U41" si="9">+J23*$W$22+J25*$W$24+J27*$W$26+J29*$W$28+J31*$W$30+J33*$W$32+J35*$W$34+J37*$W$36+J39*$W$38</f>
        <v>0</v>
      </c>
      <c r="K41" s="382">
        <f t="shared" si="9"/>
        <v>0</v>
      </c>
      <c r="L41" s="382">
        <f t="shared" si="9"/>
        <v>0</v>
      </c>
      <c r="M41" s="382">
        <f t="shared" si="9"/>
        <v>0</v>
      </c>
      <c r="N41" s="382">
        <f t="shared" si="9"/>
        <v>0</v>
      </c>
      <c r="O41" s="382">
        <f t="shared" si="9"/>
        <v>0</v>
      </c>
      <c r="P41" s="382">
        <f t="shared" si="9"/>
        <v>0</v>
      </c>
      <c r="Q41" s="382">
        <f t="shared" si="9"/>
        <v>0</v>
      </c>
      <c r="R41" s="382">
        <f t="shared" si="9"/>
        <v>0</v>
      </c>
      <c r="S41" s="382">
        <f t="shared" si="9"/>
        <v>0</v>
      </c>
      <c r="T41" s="382">
        <f t="shared" si="9"/>
        <v>0</v>
      </c>
      <c r="U41" s="382">
        <f t="shared" si="9"/>
        <v>0</v>
      </c>
      <c r="V41" s="241">
        <f t="shared" si="7"/>
        <v>0</v>
      </c>
      <c r="W41" s="766"/>
      <c r="X41" s="125">
        <f>+V41*W40</f>
        <v>0</v>
      </c>
      <c r="Y41" s="733"/>
      <c r="Z41" s="733"/>
      <c r="AA41" s="733"/>
      <c r="AB41" s="733"/>
      <c r="AC41" s="733"/>
      <c r="AD41" s="733"/>
      <c r="AE41" s="733"/>
      <c r="AF41" s="733"/>
      <c r="AG41" s="733"/>
      <c r="AH41" s="733"/>
      <c r="AI41" s="733"/>
      <c r="AJ41" s="733"/>
    </row>
    <row r="42" spans="1:36" ht="21" customHeight="1">
      <c r="A42" s="966" t="s">
        <v>17</v>
      </c>
      <c r="B42" s="282" t="s">
        <v>42</v>
      </c>
      <c r="C42" s="282" t="s">
        <v>43</v>
      </c>
      <c r="D42" s="282" t="s">
        <v>19</v>
      </c>
      <c r="E42" s="282" t="s">
        <v>44</v>
      </c>
      <c r="F42" s="282" t="s">
        <v>45</v>
      </c>
      <c r="G42" s="394" t="s">
        <v>46</v>
      </c>
      <c r="H42" s="938" t="s">
        <v>47</v>
      </c>
      <c r="I42" s="724"/>
      <c r="J42" s="327" t="s">
        <v>48</v>
      </c>
      <c r="K42" s="327" t="s">
        <v>28</v>
      </c>
      <c r="L42" s="327" t="s">
        <v>31</v>
      </c>
      <c r="M42" s="327" t="s">
        <v>30</v>
      </c>
      <c r="N42" s="327" t="s">
        <v>49</v>
      </c>
      <c r="O42" s="327" t="s">
        <v>50</v>
      </c>
      <c r="P42" s="327" t="s">
        <v>34</v>
      </c>
      <c r="Q42" s="423" t="s">
        <v>36</v>
      </c>
      <c r="R42" s="327" t="s">
        <v>51</v>
      </c>
      <c r="S42" s="327" t="s">
        <v>52</v>
      </c>
      <c r="T42" s="327" t="s">
        <v>32</v>
      </c>
      <c r="U42" s="327" t="s">
        <v>29</v>
      </c>
      <c r="V42" s="282" t="s">
        <v>53</v>
      </c>
      <c r="W42" s="282" t="s">
        <v>54</v>
      </c>
      <c r="X42" s="321" t="s">
        <v>306</v>
      </c>
      <c r="Y42" s="697" t="s">
        <v>836</v>
      </c>
      <c r="Z42" s="697" t="s">
        <v>837</v>
      </c>
      <c r="AA42" s="697" t="s">
        <v>838</v>
      </c>
      <c r="AB42" s="697" t="s">
        <v>839</v>
      </c>
      <c r="AC42" s="697" t="s">
        <v>840</v>
      </c>
      <c r="AD42" s="697" t="s">
        <v>841</v>
      </c>
      <c r="AE42" s="697" t="s">
        <v>842</v>
      </c>
      <c r="AF42" s="697" t="s">
        <v>843</v>
      </c>
      <c r="AG42" s="697" t="s">
        <v>844</v>
      </c>
      <c r="AH42" s="697" t="s">
        <v>845</v>
      </c>
      <c r="AI42" s="697" t="s">
        <v>846</v>
      </c>
      <c r="AJ42" s="697" t="s">
        <v>847</v>
      </c>
    </row>
    <row r="43" spans="1:36" ht="15.75" customHeight="1">
      <c r="A43" s="782"/>
      <c r="B43" s="935" t="s">
        <v>347</v>
      </c>
      <c r="C43" s="935" t="s">
        <v>73</v>
      </c>
      <c r="D43" s="939">
        <v>1</v>
      </c>
      <c r="E43" s="940" t="s">
        <v>385</v>
      </c>
      <c r="F43" s="935" t="s">
        <v>75</v>
      </c>
      <c r="G43" s="935" t="s">
        <v>386</v>
      </c>
      <c r="H43" s="936" t="s">
        <v>9</v>
      </c>
      <c r="I43" s="724"/>
      <c r="J43" s="424">
        <f t="shared" ref="J43:U43" si="10">J58</f>
        <v>0</v>
      </c>
      <c r="K43" s="424">
        <f t="shared" si="10"/>
        <v>5.8522000000000005E-2</v>
      </c>
      <c r="L43" s="424">
        <f t="shared" si="10"/>
        <v>0.13880300000000001</v>
      </c>
      <c r="M43" s="424">
        <f t="shared" si="10"/>
        <v>0.12937799999999999</v>
      </c>
      <c r="N43" s="424">
        <f t="shared" si="10"/>
        <v>0.15554999999999999</v>
      </c>
      <c r="O43" s="424">
        <f t="shared" si="10"/>
        <v>0.13456400000000002</v>
      </c>
      <c r="P43" s="424">
        <f t="shared" si="10"/>
        <v>0.11021400000000001</v>
      </c>
      <c r="Q43" s="424">
        <f t="shared" si="10"/>
        <v>8.766400000000002E-2</v>
      </c>
      <c r="R43" s="424">
        <f t="shared" si="10"/>
        <v>6.7553000000000016E-2</v>
      </c>
      <c r="S43" s="424">
        <f t="shared" si="10"/>
        <v>6.7553000000000016E-2</v>
      </c>
      <c r="T43" s="424">
        <f t="shared" si="10"/>
        <v>2.5092E-2</v>
      </c>
      <c r="U43" s="424">
        <f t="shared" si="10"/>
        <v>2.5092E-2</v>
      </c>
      <c r="V43" s="397">
        <f t="shared" ref="V43:V44" si="11">SUM(J43:U43)</f>
        <v>0.99998500000000012</v>
      </c>
      <c r="W43" s="943">
        <v>0.1</v>
      </c>
      <c r="X43" s="354">
        <f>IF(OR(V43=0,W43=0),0,(V43/V43)*W43)</f>
        <v>0.1</v>
      </c>
      <c r="Y43" s="738"/>
      <c r="Z43" s="733"/>
      <c r="AA43" s="733"/>
      <c r="AB43" s="733"/>
      <c r="AC43" s="733"/>
      <c r="AD43" s="733"/>
      <c r="AE43" s="733"/>
      <c r="AF43" s="733"/>
      <c r="AG43" s="733"/>
      <c r="AH43" s="733"/>
      <c r="AI43" s="733"/>
      <c r="AJ43" s="733"/>
    </row>
    <row r="44" spans="1:36" ht="15.75" customHeight="1">
      <c r="A44" s="766"/>
      <c r="B44" s="766"/>
      <c r="C44" s="766"/>
      <c r="D44" s="766"/>
      <c r="E44" s="861"/>
      <c r="F44" s="766"/>
      <c r="G44" s="766"/>
      <c r="H44" s="937" t="s">
        <v>39</v>
      </c>
      <c r="I44" s="752"/>
      <c r="J44" s="404">
        <f t="shared" ref="J44:U44" si="12">J59</f>
        <v>0</v>
      </c>
      <c r="K44" s="404">
        <f t="shared" si="12"/>
        <v>0</v>
      </c>
      <c r="L44" s="404">
        <f t="shared" si="12"/>
        <v>0</v>
      </c>
      <c r="M44" s="404">
        <f t="shared" si="12"/>
        <v>0</v>
      </c>
      <c r="N44" s="404">
        <f t="shared" si="12"/>
        <v>0</v>
      </c>
      <c r="O44" s="404">
        <f t="shared" si="12"/>
        <v>0</v>
      </c>
      <c r="P44" s="404">
        <f t="shared" si="12"/>
        <v>0</v>
      </c>
      <c r="Q44" s="404">
        <f t="shared" si="12"/>
        <v>0</v>
      </c>
      <c r="R44" s="404">
        <f t="shared" si="12"/>
        <v>0</v>
      </c>
      <c r="S44" s="404">
        <f t="shared" si="12"/>
        <v>0</v>
      </c>
      <c r="T44" s="404">
        <f t="shared" si="12"/>
        <v>0</v>
      </c>
      <c r="U44" s="404">
        <f t="shared" si="12"/>
        <v>0</v>
      </c>
      <c r="V44" s="405">
        <f t="shared" si="11"/>
        <v>0</v>
      </c>
      <c r="W44" s="766"/>
      <c r="X44" s="354">
        <f>IF(OR(V44=0,W43=0),0,(V44/V43*W43))</f>
        <v>0</v>
      </c>
      <c r="Y44" s="733"/>
      <c r="Z44" s="733"/>
      <c r="AA44" s="733"/>
      <c r="AB44" s="733"/>
      <c r="AC44" s="733"/>
      <c r="AD44" s="733"/>
      <c r="AE44" s="733"/>
      <c r="AF44" s="733"/>
      <c r="AG44" s="733"/>
      <c r="AH44" s="733"/>
      <c r="AI44" s="733"/>
      <c r="AJ44" s="733"/>
    </row>
    <row r="45" spans="1:36" ht="15.75" customHeight="1">
      <c r="A45" s="935" t="s">
        <v>387</v>
      </c>
      <c r="B45" s="946"/>
      <c r="C45" s="728"/>
      <c r="D45" s="728"/>
      <c r="E45" s="728"/>
      <c r="F45" s="728"/>
      <c r="G45" s="728"/>
      <c r="H45" s="728"/>
      <c r="I45" s="728"/>
      <c r="J45" s="728"/>
      <c r="K45" s="728"/>
      <c r="L45" s="728"/>
      <c r="M45" s="728"/>
      <c r="N45" s="728"/>
      <c r="O45" s="728"/>
      <c r="P45" s="728"/>
      <c r="Q45" s="728"/>
      <c r="R45" s="728"/>
      <c r="S45" s="728"/>
      <c r="T45" s="728"/>
      <c r="U45" s="728"/>
      <c r="V45" s="728"/>
      <c r="W45" s="728"/>
      <c r="X45" s="729"/>
      <c r="Y45" s="736" t="s">
        <v>849</v>
      </c>
      <c r="Z45" s="736"/>
      <c r="AA45" s="736"/>
      <c r="AB45" s="736"/>
      <c r="AC45" s="736"/>
      <c r="AD45" s="736"/>
      <c r="AE45" s="736"/>
      <c r="AF45" s="736"/>
      <c r="AG45" s="736"/>
      <c r="AH45" s="736"/>
      <c r="AI45" s="736"/>
      <c r="AJ45" s="736"/>
    </row>
    <row r="46" spans="1:36" ht="18.75" customHeight="1">
      <c r="A46" s="782"/>
      <c r="B46" s="933" t="s">
        <v>388</v>
      </c>
      <c r="C46" s="744"/>
      <c r="D46" s="744"/>
      <c r="E46" s="744"/>
      <c r="F46" s="726"/>
      <c r="G46" s="935" t="s">
        <v>386</v>
      </c>
      <c r="H46" s="935" t="s">
        <v>67</v>
      </c>
      <c r="I46" s="409" t="s">
        <v>9</v>
      </c>
      <c r="J46" s="413"/>
      <c r="K46" s="410">
        <v>0.08</v>
      </c>
      <c r="L46" s="410">
        <v>0.16</v>
      </c>
      <c r="M46" s="410">
        <v>0.12</v>
      </c>
      <c r="N46" s="410">
        <v>0.1</v>
      </c>
      <c r="O46" s="410">
        <v>0.08</v>
      </c>
      <c r="P46" s="410">
        <v>0.08</v>
      </c>
      <c r="Q46" s="410">
        <v>0.1</v>
      </c>
      <c r="R46" s="410">
        <v>0.12</v>
      </c>
      <c r="S46" s="410">
        <v>0.12</v>
      </c>
      <c r="T46" s="410">
        <v>0.02</v>
      </c>
      <c r="U46" s="410">
        <v>0.02</v>
      </c>
      <c r="V46" s="241">
        <f t="shared" ref="V46:V59" si="13">SUM(J46:U46)</f>
        <v>0.99999999999999989</v>
      </c>
      <c r="W46" s="949">
        <v>0.17</v>
      </c>
      <c r="X46" s="122">
        <f>V46*W46</f>
        <v>0.16999999999999998</v>
      </c>
      <c r="Y46" s="738"/>
      <c r="Z46" s="733"/>
      <c r="AA46" s="733"/>
      <c r="AB46" s="733"/>
      <c r="AC46" s="733"/>
      <c r="AD46" s="733"/>
      <c r="AE46" s="733"/>
      <c r="AF46" s="733"/>
      <c r="AG46" s="733"/>
      <c r="AH46" s="733"/>
      <c r="AI46" s="733"/>
      <c r="AJ46" s="733"/>
    </row>
    <row r="47" spans="1:36" ht="18.75" customHeight="1">
      <c r="A47" s="782"/>
      <c r="B47" s="750"/>
      <c r="C47" s="751"/>
      <c r="D47" s="751"/>
      <c r="E47" s="751"/>
      <c r="F47" s="752"/>
      <c r="G47" s="766"/>
      <c r="H47" s="766"/>
      <c r="I47" s="412" t="s">
        <v>39</v>
      </c>
      <c r="J47" s="413"/>
      <c r="K47" s="413"/>
      <c r="L47" s="413"/>
      <c r="M47" s="413"/>
      <c r="N47" s="413"/>
      <c r="O47" s="413"/>
      <c r="P47" s="413"/>
      <c r="Q47" s="413"/>
      <c r="R47" s="413"/>
      <c r="S47" s="413"/>
      <c r="T47" s="413"/>
      <c r="U47" s="413"/>
      <c r="V47" s="241">
        <f t="shared" si="13"/>
        <v>0</v>
      </c>
      <c r="W47" s="766"/>
      <c r="X47" s="125">
        <f>+V47*W46</f>
        <v>0</v>
      </c>
      <c r="Y47" s="733"/>
      <c r="Z47" s="733"/>
      <c r="AA47" s="733"/>
      <c r="AB47" s="733"/>
      <c r="AC47" s="733"/>
      <c r="AD47" s="733"/>
      <c r="AE47" s="733"/>
      <c r="AF47" s="733"/>
      <c r="AG47" s="733"/>
      <c r="AH47" s="733"/>
      <c r="AI47" s="733"/>
      <c r="AJ47" s="733"/>
    </row>
    <row r="48" spans="1:36" ht="18.75" customHeight="1">
      <c r="A48" s="782"/>
      <c r="B48" s="933" t="s">
        <v>389</v>
      </c>
      <c r="C48" s="744"/>
      <c r="D48" s="744"/>
      <c r="E48" s="744"/>
      <c r="F48" s="726"/>
      <c r="G48" s="935" t="s">
        <v>386</v>
      </c>
      <c r="H48" s="932" t="s">
        <v>67</v>
      </c>
      <c r="I48" s="409" t="s">
        <v>9</v>
      </c>
      <c r="J48" s="413"/>
      <c r="K48" s="410">
        <v>0.1</v>
      </c>
      <c r="L48" s="410">
        <v>0.12</v>
      </c>
      <c r="M48" s="410">
        <v>7.0000000000000007E-2</v>
      </c>
      <c r="N48" s="410">
        <v>0.09</v>
      </c>
      <c r="O48" s="410">
        <v>0.1</v>
      </c>
      <c r="P48" s="410">
        <v>0.12</v>
      </c>
      <c r="Q48" s="410">
        <v>0.14000000000000001</v>
      </c>
      <c r="R48" s="410">
        <v>0.11</v>
      </c>
      <c r="S48" s="410">
        <v>0.11</v>
      </c>
      <c r="T48" s="410">
        <v>0.02</v>
      </c>
      <c r="U48" s="410">
        <v>0.02</v>
      </c>
      <c r="V48" s="241">
        <f t="shared" si="13"/>
        <v>1</v>
      </c>
      <c r="W48" s="949">
        <v>0.17</v>
      </c>
      <c r="X48" s="122">
        <f>V48*W48</f>
        <v>0.17</v>
      </c>
      <c r="Y48" s="738"/>
      <c r="Z48" s="733"/>
      <c r="AA48" s="733"/>
      <c r="AB48" s="733"/>
      <c r="AC48" s="733"/>
      <c r="AD48" s="733"/>
      <c r="AE48" s="733"/>
      <c r="AF48" s="733"/>
      <c r="AG48" s="733"/>
      <c r="AH48" s="733"/>
      <c r="AI48" s="733"/>
      <c r="AJ48" s="733"/>
    </row>
    <row r="49" spans="1:36" ht="18.75" customHeight="1">
      <c r="A49" s="782"/>
      <c r="B49" s="750"/>
      <c r="C49" s="751"/>
      <c r="D49" s="751"/>
      <c r="E49" s="751"/>
      <c r="F49" s="752"/>
      <c r="G49" s="766"/>
      <c r="H49" s="752"/>
      <c r="I49" s="412" t="s">
        <v>39</v>
      </c>
      <c r="J49" s="413"/>
      <c r="K49" s="413"/>
      <c r="L49" s="413"/>
      <c r="M49" s="413"/>
      <c r="N49" s="413"/>
      <c r="O49" s="413"/>
      <c r="P49" s="413"/>
      <c r="Q49" s="413"/>
      <c r="R49" s="413"/>
      <c r="S49" s="413"/>
      <c r="T49" s="413"/>
      <c r="U49" s="413"/>
      <c r="V49" s="241">
        <f t="shared" si="13"/>
        <v>0</v>
      </c>
      <c r="W49" s="766"/>
      <c r="X49" s="125">
        <f>+V49*W48</f>
        <v>0</v>
      </c>
      <c r="Y49" s="733"/>
      <c r="Z49" s="733"/>
      <c r="AA49" s="733"/>
      <c r="AB49" s="733"/>
      <c r="AC49" s="733"/>
      <c r="AD49" s="733"/>
      <c r="AE49" s="733"/>
      <c r="AF49" s="733"/>
      <c r="AG49" s="733"/>
      <c r="AH49" s="733"/>
      <c r="AI49" s="733"/>
      <c r="AJ49" s="733"/>
    </row>
    <row r="50" spans="1:36" ht="18.75" customHeight="1">
      <c r="A50" s="782"/>
      <c r="B50" s="933" t="s">
        <v>391</v>
      </c>
      <c r="C50" s="744"/>
      <c r="D50" s="744"/>
      <c r="E50" s="744"/>
      <c r="F50" s="726"/>
      <c r="G50" s="935" t="s">
        <v>386</v>
      </c>
      <c r="H50" s="932" t="s">
        <v>67</v>
      </c>
      <c r="I50" s="409" t="s">
        <v>9</v>
      </c>
      <c r="J50" s="413"/>
      <c r="K50" s="410">
        <v>0.125</v>
      </c>
      <c r="L50" s="410">
        <v>0.13750000000000001</v>
      </c>
      <c r="M50" s="410">
        <v>7.4999999999999997E-2</v>
      </c>
      <c r="N50" s="410">
        <v>0.17499999999999999</v>
      </c>
      <c r="O50" s="410">
        <v>0.1125</v>
      </c>
      <c r="P50" s="410">
        <v>0.1875</v>
      </c>
      <c r="Q50" s="410">
        <v>0.13750000000000001</v>
      </c>
      <c r="R50" s="410">
        <v>1.2500000000000001E-2</v>
      </c>
      <c r="S50" s="410">
        <v>1.2500000000000001E-2</v>
      </c>
      <c r="T50" s="410">
        <v>1.2500000000000001E-2</v>
      </c>
      <c r="U50" s="410">
        <v>1.2500000000000001E-2</v>
      </c>
      <c r="V50" s="241">
        <f t="shared" si="13"/>
        <v>0.99999999999999978</v>
      </c>
      <c r="W50" s="949">
        <v>0.17</v>
      </c>
      <c r="X50" s="122">
        <f>V50*W50</f>
        <v>0.16999999999999998</v>
      </c>
      <c r="Y50" s="738"/>
      <c r="Z50" s="733"/>
      <c r="AA50" s="733"/>
      <c r="AB50" s="733"/>
      <c r="AC50" s="733"/>
      <c r="AD50" s="733"/>
      <c r="AE50" s="733"/>
      <c r="AF50" s="733"/>
      <c r="AG50" s="733"/>
      <c r="AH50" s="733"/>
      <c r="AI50" s="733"/>
      <c r="AJ50" s="733"/>
    </row>
    <row r="51" spans="1:36" ht="18.75" customHeight="1">
      <c r="A51" s="782"/>
      <c r="B51" s="750"/>
      <c r="C51" s="751"/>
      <c r="D51" s="751"/>
      <c r="E51" s="751"/>
      <c r="F51" s="752"/>
      <c r="G51" s="766"/>
      <c r="H51" s="752"/>
      <c r="I51" s="412" t="s">
        <v>39</v>
      </c>
      <c r="J51" s="413"/>
      <c r="K51" s="413"/>
      <c r="L51" s="413"/>
      <c r="M51" s="413"/>
      <c r="N51" s="413"/>
      <c r="O51" s="413"/>
      <c r="P51" s="413"/>
      <c r="Q51" s="413"/>
      <c r="R51" s="413"/>
      <c r="S51" s="413"/>
      <c r="T51" s="413"/>
      <c r="U51" s="413"/>
      <c r="V51" s="241">
        <f t="shared" si="13"/>
        <v>0</v>
      </c>
      <c r="W51" s="766"/>
      <c r="X51" s="125">
        <f>+V51*W50</f>
        <v>0</v>
      </c>
      <c r="Y51" s="733"/>
      <c r="Z51" s="733"/>
      <c r="AA51" s="733"/>
      <c r="AB51" s="733"/>
      <c r="AC51" s="733"/>
      <c r="AD51" s="733"/>
      <c r="AE51" s="733"/>
      <c r="AF51" s="733"/>
      <c r="AG51" s="733"/>
      <c r="AH51" s="733"/>
      <c r="AI51" s="733"/>
      <c r="AJ51" s="733"/>
    </row>
    <row r="52" spans="1:36" ht="18.75" customHeight="1">
      <c r="A52" s="782"/>
      <c r="B52" s="933" t="s">
        <v>393</v>
      </c>
      <c r="C52" s="744"/>
      <c r="D52" s="744"/>
      <c r="E52" s="744"/>
      <c r="F52" s="726"/>
      <c r="G52" s="935" t="s">
        <v>386</v>
      </c>
      <c r="H52" s="932" t="s">
        <v>67</v>
      </c>
      <c r="I52" s="409" t="s">
        <v>9</v>
      </c>
      <c r="J52" s="413"/>
      <c r="K52" s="413"/>
      <c r="L52" s="410">
        <v>0.05</v>
      </c>
      <c r="M52" s="410">
        <v>0.1</v>
      </c>
      <c r="N52" s="410">
        <v>0.15</v>
      </c>
      <c r="O52" s="410">
        <v>0.2167</v>
      </c>
      <c r="P52" s="410">
        <v>0.16669999999999999</v>
      </c>
      <c r="Q52" s="410">
        <v>8.3299999999999999E-2</v>
      </c>
      <c r="R52" s="410">
        <v>0.1</v>
      </c>
      <c r="S52" s="410">
        <v>0.1</v>
      </c>
      <c r="T52" s="410">
        <v>1.67E-2</v>
      </c>
      <c r="U52" s="410">
        <v>1.67E-2</v>
      </c>
      <c r="V52" s="241">
        <f t="shared" si="13"/>
        <v>1.0001</v>
      </c>
      <c r="W52" s="949">
        <v>0.17</v>
      </c>
      <c r="X52" s="122">
        <f>V52*W52</f>
        <v>0.170017</v>
      </c>
      <c r="Y52" s="738"/>
      <c r="Z52" s="733"/>
      <c r="AA52" s="733"/>
      <c r="AB52" s="733"/>
      <c r="AC52" s="733"/>
      <c r="AD52" s="733"/>
      <c r="AE52" s="733"/>
      <c r="AF52" s="733"/>
      <c r="AG52" s="733"/>
      <c r="AH52" s="733"/>
      <c r="AI52" s="733"/>
      <c r="AJ52" s="733"/>
    </row>
    <row r="53" spans="1:36" ht="18.75" customHeight="1">
      <c r="A53" s="782"/>
      <c r="B53" s="750"/>
      <c r="C53" s="751"/>
      <c r="D53" s="751"/>
      <c r="E53" s="751"/>
      <c r="F53" s="752"/>
      <c r="G53" s="766"/>
      <c r="H53" s="752"/>
      <c r="I53" s="412" t="s">
        <v>39</v>
      </c>
      <c r="J53" s="413"/>
      <c r="K53" s="413"/>
      <c r="L53" s="413"/>
      <c r="M53" s="413"/>
      <c r="N53" s="413"/>
      <c r="O53" s="413"/>
      <c r="P53" s="413"/>
      <c r="Q53" s="413"/>
      <c r="R53" s="413"/>
      <c r="S53" s="413"/>
      <c r="T53" s="413"/>
      <c r="U53" s="413"/>
      <c r="V53" s="241">
        <f t="shared" si="13"/>
        <v>0</v>
      </c>
      <c r="W53" s="766"/>
      <c r="X53" s="125">
        <f>+V53*W52</f>
        <v>0</v>
      </c>
      <c r="Y53" s="733"/>
      <c r="Z53" s="733"/>
      <c r="AA53" s="733"/>
      <c r="AB53" s="733"/>
      <c r="AC53" s="733"/>
      <c r="AD53" s="733"/>
      <c r="AE53" s="733"/>
      <c r="AF53" s="733"/>
      <c r="AG53" s="733"/>
      <c r="AH53" s="733"/>
      <c r="AI53" s="733"/>
      <c r="AJ53" s="733"/>
    </row>
    <row r="54" spans="1:36" ht="18.75" customHeight="1">
      <c r="A54" s="782"/>
      <c r="B54" s="933" t="s">
        <v>395</v>
      </c>
      <c r="C54" s="744"/>
      <c r="D54" s="744"/>
      <c r="E54" s="744"/>
      <c r="F54" s="726"/>
      <c r="G54" s="935" t="s">
        <v>386</v>
      </c>
      <c r="H54" s="932" t="s">
        <v>67</v>
      </c>
      <c r="I54" s="409" t="s">
        <v>9</v>
      </c>
      <c r="J54" s="413"/>
      <c r="K54" s="410">
        <v>4.1700000000000001E-2</v>
      </c>
      <c r="L54" s="410">
        <v>5.8299999999999998E-2</v>
      </c>
      <c r="M54" s="410">
        <v>0.10829999999999999</v>
      </c>
      <c r="N54" s="410">
        <v>0.27500000000000002</v>
      </c>
      <c r="O54" s="410">
        <v>0.27500000000000002</v>
      </c>
      <c r="P54" s="410">
        <v>7.4999999999999997E-2</v>
      </c>
      <c r="Q54" s="410">
        <v>3.3300000000000003E-2</v>
      </c>
      <c r="R54" s="410">
        <v>3.3300000000000003E-2</v>
      </c>
      <c r="S54" s="410">
        <v>3.3300000000000003E-2</v>
      </c>
      <c r="T54" s="410">
        <v>3.3300000000000003E-2</v>
      </c>
      <c r="U54" s="410">
        <v>3.3300000000000003E-2</v>
      </c>
      <c r="V54" s="241">
        <f t="shared" si="13"/>
        <v>0.99979999999999991</v>
      </c>
      <c r="W54" s="949">
        <v>0.16</v>
      </c>
      <c r="X54" s="122">
        <f>V54*W54</f>
        <v>0.159968</v>
      </c>
      <c r="Y54" s="738"/>
      <c r="Z54" s="733"/>
      <c r="AA54" s="733"/>
      <c r="AB54" s="733"/>
      <c r="AC54" s="733"/>
      <c r="AD54" s="733"/>
      <c r="AE54" s="733"/>
      <c r="AF54" s="733"/>
      <c r="AG54" s="733"/>
      <c r="AH54" s="733"/>
      <c r="AI54" s="733"/>
      <c r="AJ54" s="733"/>
    </row>
    <row r="55" spans="1:36" ht="18.75" customHeight="1">
      <c r="A55" s="782"/>
      <c r="B55" s="750"/>
      <c r="C55" s="751"/>
      <c r="D55" s="751"/>
      <c r="E55" s="751"/>
      <c r="F55" s="752"/>
      <c r="G55" s="766"/>
      <c r="H55" s="752"/>
      <c r="I55" s="412" t="s">
        <v>39</v>
      </c>
      <c r="J55" s="413"/>
      <c r="K55" s="413"/>
      <c r="L55" s="413"/>
      <c r="M55" s="413"/>
      <c r="N55" s="413"/>
      <c r="O55" s="413"/>
      <c r="P55" s="413"/>
      <c r="Q55" s="413"/>
      <c r="R55" s="413"/>
      <c r="S55" s="413"/>
      <c r="T55" s="413"/>
      <c r="U55" s="413"/>
      <c r="V55" s="241">
        <f t="shared" si="13"/>
        <v>0</v>
      </c>
      <c r="W55" s="766"/>
      <c r="X55" s="125">
        <f>+V55*W54</f>
        <v>0</v>
      </c>
      <c r="Y55" s="733"/>
      <c r="Z55" s="733"/>
      <c r="AA55" s="733"/>
      <c r="AB55" s="733"/>
      <c r="AC55" s="733"/>
      <c r="AD55" s="733"/>
      <c r="AE55" s="733"/>
      <c r="AF55" s="733"/>
      <c r="AG55" s="733"/>
      <c r="AH55" s="733"/>
      <c r="AI55" s="733"/>
      <c r="AJ55" s="733"/>
    </row>
    <row r="56" spans="1:36" ht="18.75" customHeight="1">
      <c r="A56" s="782"/>
      <c r="B56" s="933" t="s">
        <v>396</v>
      </c>
      <c r="C56" s="744"/>
      <c r="D56" s="744"/>
      <c r="E56" s="744"/>
      <c r="F56" s="726"/>
      <c r="G56" s="935" t="s">
        <v>386</v>
      </c>
      <c r="H56" s="932" t="s">
        <v>67</v>
      </c>
      <c r="I56" s="409" t="s">
        <v>9</v>
      </c>
      <c r="J56" s="413"/>
      <c r="K56" s="413"/>
      <c r="L56" s="410">
        <v>0.3125</v>
      </c>
      <c r="M56" s="410">
        <v>0.3125</v>
      </c>
      <c r="N56" s="410">
        <v>0.15</v>
      </c>
      <c r="O56" s="410">
        <v>2.5000000000000001E-2</v>
      </c>
      <c r="P56" s="410">
        <v>2.5000000000000001E-2</v>
      </c>
      <c r="Q56" s="410">
        <v>2.5000000000000001E-2</v>
      </c>
      <c r="R56" s="410">
        <v>2.5000000000000001E-2</v>
      </c>
      <c r="S56" s="410">
        <v>2.5000000000000001E-2</v>
      </c>
      <c r="T56" s="410">
        <v>0.05</v>
      </c>
      <c r="U56" s="410">
        <v>0.05</v>
      </c>
      <c r="V56" s="241">
        <f t="shared" si="13"/>
        <v>1.0000000000000002</v>
      </c>
      <c r="W56" s="944">
        <v>0.16</v>
      </c>
      <c r="X56" s="122">
        <f>V56*W56</f>
        <v>0.16000000000000003</v>
      </c>
      <c r="Y56" s="738"/>
      <c r="Z56" s="733"/>
      <c r="AA56" s="733"/>
      <c r="AB56" s="733"/>
      <c r="AC56" s="733"/>
      <c r="AD56" s="733"/>
      <c r="AE56" s="733"/>
      <c r="AF56" s="733"/>
      <c r="AG56" s="733"/>
      <c r="AH56" s="733"/>
      <c r="AI56" s="733"/>
      <c r="AJ56" s="733"/>
    </row>
    <row r="57" spans="1:36" ht="18.75" customHeight="1">
      <c r="A57" s="782"/>
      <c r="B57" s="750"/>
      <c r="C57" s="751"/>
      <c r="D57" s="751"/>
      <c r="E57" s="751"/>
      <c r="F57" s="752"/>
      <c r="G57" s="766"/>
      <c r="H57" s="752"/>
      <c r="I57" s="412" t="s">
        <v>39</v>
      </c>
      <c r="J57" s="413"/>
      <c r="K57" s="413"/>
      <c r="L57" s="413"/>
      <c r="M57" s="413"/>
      <c r="N57" s="413"/>
      <c r="O57" s="413"/>
      <c r="P57" s="413"/>
      <c r="Q57" s="413"/>
      <c r="R57" s="413"/>
      <c r="S57" s="413"/>
      <c r="T57" s="413"/>
      <c r="U57" s="413"/>
      <c r="V57" s="241">
        <f t="shared" si="13"/>
        <v>0</v>
      </c>
      <c r="W57" s="766"/>
      <c r="X57" s="125">
        <f>+V57*W56</f>
        <v>0</v>
      </c>
      <c r="Y57" s="733"/>
      <c r="Z57" s="733"/>
      <c r="AA57" s="733"/>
      <c r="AB57" s="733"/>
      <c r="AC57" s="733"/>
      <c r="AD57" s="733"/>
      <c r="AE57" s="733"/>
      <c r="AF57" s="733"/>
      <c r="AG57" s="733"/>
      <c r="AH57" s="733"/>
      <c r="AI57" s="733"/>
      <c r="AJ57" s="733"/>
    </row>
    <row r="58" spans="1:36" ht="15.75" customHeight="1">
      <c r="A58" s="941"/>
      <c r="B58" s="934"/>
      <c r="C58" s="817"/>
      <c r="D58" s="817"/>
      <c r="E58" s="817"/>
      <c r="F58" s="818"/>
      <c r="G58" s="941"/>
      <c r="H58" s="947" t="s">
        <v>67</v>
      </c>
      <c r="I58" s="419" t="s">
        <v>9</v>
      </c>
      <c r="J58" s="382">
        <f t="shared" ref="J58:U58" si="14">+J46*$W$46+J48*$W$48+J50*$W$50+J52*$W$52+J54*$W$54+J56*$W$56</f>
        <v>0</v>
      </c>
      <c r="K58" s="382">
        <f t="shared" si="14"/>
        <v>5.8522000000000005E-2</v>
      </c>
      <c r="L58" s="382">
        <f t="shared" si="14"/>
        <v>0.13880300000000001</v>
      </c>
      <c r="M58" s="382">
        <f t="shared" si="14"/>
        <v>0.12937799999999999</v>
      </c>
      <c r="N58" s="382">
        <f t="shared" si="14"/>
        <v>0.15554999999999999</v>
      </c>
      <c r="O58" s="382">
        <f t="shared" si="14"/>
        <v>0.13456400000000002</v>
      </c>
      <c r="P58" s="382">
        <f t="shared" si="14"/>
        <v>0.11021400000000001</v>
      </c>
      <c r="Q58" s="382">
        <f t="shared" si="14"/>
        <v>8.766400000000002E-2</v>
      </c>
      <c r="R58" s="382">
        <f t="shared" si="14"/>
        <v>6.7553000000000016E-2</v>
      </c>
      <c r="S58" s="382">
        <f t="shared" si="14"/>
        <v>6.7553000000000016E-2</v>
      </c>
      <c r="T58" s="382">
        <f t="shared" si="14"/>
        <v>2.5092E-2</v>
      </c>
      <c r="U58" s="382">
        <f t="shared" si="14"/>
        <v>2.5092E-2</v>
      </c>
      <c r="V58" s="241">
        <f t="shared" si="13"/>
        <v>0.99998500000000012</v>
      </c>
      <c r="W58" s="945">
        <v>1</v>
      </c>
      <c r="X58" s="122">
        <f>V58*W58</f>
        <v>0.99998500000000012</v>
      </c>
      <c r="Y58" s="738"/>
      <c r="Z58" s="733"/>
      <c r="AA58" s="733"/>
      <c r="AB58" s="733"/>
      <c r="AC58" s="733"/>
      <c r="AD58" s="733"/>
      <c r="AE58" s="733"/>
      <c r="AF58" s="733"/>
      <c r="AG58" s="733"/>
      <c r="AH58" s="733"/>
      <c r="AI58" s="733"/>
      <c r="AJ58" s="733"/>
    </row>
    <row r="59" spans="1:36" ht="15.75" customHeight="1">
      <c r="A59" s="766"/>
      <c r="B59" s="751"/>
      <c r="C59" s="751"/>
      <c r="D59" s="751"/>
      <c r="E59" s="751"/>
      <c r="F59" s="752"/>
      <c r="G59" s="766"/>
      <c r="H59" s="766"/>
      <c r="I59" s="388" t="s">
        <v>39</v>
      </c>
      <c r="J59" s="382">
        <f t="shared" ref="J59:U59" si="15">+J47*$W$46+J49*$W$48+J51*$W$50+J53*$W$52+J55*$W$54+J57*$W$56</f>
        <v>0</v>
      </c>
      <c r="K59" s="382">
        <f t="shared" si="15"/>
        <v>0</v>
      </c>
      <c r="L59" s="382">
        <f t="shared" si="15"/>
        <v>0</v>
      </c>
      <c r="M59" s="382">
        <f t="shared" si="15"/>
        <v>0</v>
      </c>
      <c r="N59" s="382">
        <f t="shared" si="15"/>
        <v>0</v>
      </c>
      <c r="O59" s="382">
        <f t="shared" si="15"/>
        <v>0</v>
      </c>
      <c r="P59" s="382">
        <f t="shared" si="15"/>
        <v>0</v>
      </c>
      <c r="Q59" s="382">
        <f t="shared" si="15"/>
        <v>0</v>
      </c>
      <c r="R59" s="382">
        <f t="shared" si="15"/>
        <v>0</v>
      </c>
      <c r="S59" s="382">
        <f t="shared" si="15"/>
        <v>0</v>
      </c>
      <c r="T59" s="382">
        <f t="shared" si="15"/>
        <v>0</v>
      </c>
      <c r="U59" s="382">
        <f t="shared" si="15"/>
        <v>0</v>
      </c>
      <c r="V59" s="241">
        <f t="shared" si="13"/>
        <v>0</v>
      </c>
      <c r="W59" s="766"/>
      <c r="X59" s="125">
        <f>+V59*W58</f>
        <v>0</v>
      </c>
      <c r="Y59" s="733"/>
      <c r="Z59" s="733"/>
      <c r="AA59" s="733"/>
      <c r="AB59" s="733"/>
      <c r="AC59" s="733"/>
      <c r="AD59" s="733"/>
      <c r="AE59" s="733"/>
      <c r="AF59" s="733"/>
      <c r="AG59" s="733"/>
      <c r="AH59" s="733"/>
      <c r="AI59" s="733"/>
      <c r="AJ59" s="733"/>
    </row>
    <row r="60" spans="1:36" ht="24.75" customHeight="1">
      <c r="A60" s="966" t="s">
        <v>17</v>
      </c>
      <c r="B60" s="282" t="s">
        <v>42</v>
      </c>
      <c r="C60" s="282" t="s">
        <v>43</v>
      </c>
      <c r="D60" s="282" t="s">
        <v>19</v>
      </c>
      <c r="E60" s="282" t="s">
        <v>44</v>
      </c>
      <c r="F60" s="282" t="s">
        <v>45</v>
      </c>
      <c r="G60" s="394" t="s">
        <v>46</v>
      </c>
      <c r="H60" s="938" t="s">
        <v>47</v>
      </c>
      <c r="I60" s="724"/>
      <c r="J60" s="327" t="s">
        <v>48</v>
      </c>
      <c r="K60" s="327" t="s">
        <v>28</v>
      </c>
      <c r="L60" s="327" t="s">
        <v>31</v>
      </c>
      <c r="M60" s="327" t="s">
        <v>30</v>
      </c>
      <c r="N60" s="327" t="s">
        <v>49</v>
      </c>
      <c r="O60" s="327" t="s">
        <v>50</v>
      </c>
      <c r="P60" s="327" t="s">
        <v>34</v>
      </c>
      <c r="Q60" s="423" t="s">
        <v>36</v>
      </c>
      <c r="R60" s="327" t="s">
        <v>51</v>
      </c>
      <c r="S60" s="327" t="s">
        <v>52</v>
      </c>
      <c r="T60" s="327" t="s">
        <v>32</v>
      </c>
      <c r="U60" s="327" t="s">
        <v>29</v>
      </c>
      <c r="V60" s="282" t="s">
        <v>53</v>
      </c>
      <c r="W60" s="282" t="s">
        <v>54</v>
      </c>
      <c r="X60" s="321" t="s">
        <v>306</v>
      </c>
      <c r="Y60" s="697" t="s">
        <v>836</v>
      </c>
      <c r="Z60" s="697" t="s">
        <v>837</v>
      </c>
      <c r="AA60" s="697" t="s">
        <v>838</v>
      </c>
      <c r="AB60" s="697" t="s">
        <v>839</v>
      </c>
      <c r="AC60" s="697" t="s">
        <v>840</v>
      </c>
      <c r="AD60" s="697" t="s">
        <v>841</v>
      </c>
      <c r="AE60" s="697" t="s">
        <v>842</v>
      </c>
      <c r="AF60" s="697" t="s">
        <v>843</v>
      </c>
      <c r="AG60" s="697" t="s">
        <v>844</v>
      </c>
      <c r="AH60" s="697" t="s">
        <v>845</v>
      </c>
      <c r="AI60" s="697" t="s">
        <v>846</v>
      </c>
      <c r="AJ60" s="697" t="s">
        <v>847</v>
      </c>
    </row>
    <row r="61" spans="1:36" ht="15.75" customHeight="1">
      <c r="A61" s="782"/>
      <c r="B61" s="935" t="s">
        <v>347</v>
      </c>
      <c r="C61" s="935" t="s">
        <v>73</v>
      </c>
      <c r="D61" s="949">
        <v>1</v>
      </c>
      <c r="E61" s="940" t="s">
        <v>400</v>
      </c>
      <c r="F61" s="935" t="s">
        <v>75</v>
      </c>
      <c r="G61" s="935" t="s">
        <v>401</v>
      </c>
      <c r="H61" s="936" t="s">
        <v>9</v>
      </c>
      <c r="I61" s="724"/>
      <c r="J61" s="442">
        <f t="shared" ref="J61:U61" si="16">J74</f>
        <v>0</v>
      </c>
      <c r="K61" s="442">
        <f t="shared" si="16"/>
        <v>5.000000000000001E-2</v>
      </c>
      <c r="L61" s="442">
        <f t="shared" si="16"/>
        <v>9.0000000000000011E-2</v>
      </c>
      <c r="M61" s="442">
        <f t="shared" si="16"/>
        <v>9.0000000000000011E-2</v>
      </c>
      <c r="N61" s="442">
        <f t="shared" si="16"/>
        <v>9.0000000000000011E-2</v>
      </c>
      <c r="O61" s="442">
        <f t="shared" si="16"/>
        <v>0.10000000000000002</v>
      </c>
      <c r="P61" s="442">
        <f t="shared" si="16"/>
        <v>0.10000000000000002</v>
      </c>
      <c r="Q61" s="442">
        <f t="shared" si="16"/>
        <v>0.10000000000000002</v>
      </c>
      <c r="R61" s="442">
        <f t="shared" si="16"/>
        <v>0.10000000000000002</v>
      </c>
      <c r="S61" s="442">
        <f t="shared" si="16"/>
        <v>0.10000000000000002</v>
      </c>
      <c r="T61" s="442">
        <f t="shared" si="16"/>
        <v>0.10000000000000002</v>
      </c>
      <c r="U61" s="442">
        <f t="shared" si="16"/>
        <v>8.0000000000000016E-2</v>
      </c>
      <c r="V61" s="443">
        <f t="shared" ref="V61:V62" si="17">SUM(J61:U61)</f>
        <v>1</v>
      </c>
      <c r="W61" s="943">
        <v>0.1</v>
      </c>
      <c r="X61" s="354">
        <f>IF(OR(V61=0,W61=0),0,(V61/V61)*W61)</f>
        <v>0.1</v>
      </c>
      <c r="Y61" s="738"/>
      <c r="Z61" s="733"/>
      <c r="AA61" s="733"/>
      <c r="AB61" s="733"/>
      <c r="AC61" s="733"/>
      <c r="AD61" s="733"/>
      <c r="AE61" s="733"/>
      <c r="AF61" s="733"/>
      <c r="AG61" s="733"/>
      <c r="AH61" s="733"/>
      <c r="AI61" s="733"/>
      <c r="AJ61" s="733"/>
    </row>
    <row r="62" spans="1:36" ht="15.75" customHeight="1">
      <c r="A62" s="766"/>
      <c r="B62" s="766"/>
      <c r="C62" s="766"/>
      <c r="D62" s="766"/>
      <c r="E62" s="766"/>
      <c r="F62" s="766"/>
      <c r="G62" s="766"/>
      <c r="H62" s="937" t="s">
        <v>39</v>
      </c>
      <c r="I62" s="752"/>
      <c r="J62" s="404">
        <f t="shared" ref="J62:U62" si="18">J75</f>
        <v>0</v>
      </c>
      <c r="K62" s="404">
        <f t="shared" si="18"/>
        <v>0</v>
      </c>
      <c r="L62" s="404">
        <f t="shared" si="18"/>
        <v>0</v>
      </c>
      <c r="M62" s="404">
        <f t="shared" si="18"/>
        <v>0</v>
      </c>
      <c r="N62" s="404">
        <f t="shared" si="18"/>
        <v>0</v>
      </c>
      <c r="O62" s="404">
        <f t="shared" si="18"/>
        <v>0</v>
      </c>
      <c r="P62" s="404">
        <f t="shared" si="18"/>
        <v>0</v>
      </c>
      <c r="Q62" s="404">
        <f t="shared" si="18"/>
        <v>0</v>
      </c>
      <c r="R62" s="404">
        <f t="shared" si="18"/>
        <v>0</v>
      </c>
      <c r="S62" s="404">
        <f t="shared" si="18"/>
        <v>0</v>
      </c>
      <c r="T62" s="404">
        <f t="shared" si="18"/>
        <v>0</v>
      </c>
      <c r="U62" s="404">
        <f t="shared" si="18"/>
        <v>0</v>
      </c>
      <c r="V62" s="405">
        <f t="shared" si="17"/>
        <v>0</v>
      </c>
      <c r="W62" s="766"/>
      <c r="X62" s="354">
        <f>IF(OR(V62=0,W61=0),0,(V62/V61*W61))</f>
        <v>0</v>
      </c>
      <c r="Y62" s="733"/>
      <c r="Z62" s="733"/>
      <c r="AA62" s="733"/>
      <c r="AB62" s="733"/>
      <c r="AC62" s="733"/>
      <c r="AD62" s="733"/>
      <c r="AE62" s="733"/>
      <c r="AF62" s="733"/>
      <c r="AG62" s="733"/>
      <c r="AH62" s="733"/>
      <c r="AI62" s="733"/>
      <c r="AJ62" s="733"/>
    </row>
    <row r="63" spans="1:36" ht="15.75" customHeight="1">
      <c r="A63" s="935" t="s">
        <v>404</v>
      </c>
      <c r="B63" s="946"/>
      <c r="C63" s="728"/>
      <c r="D63" s="728"/>
      <c r="E63" s="728"/>
      <c r="F63" s="728"/>
      <c r="G63" s="728"/>
      <c r="H63" s="728"/>
      <c r="I63" s="728"/>
      <c r="J63" s="728"/>
      <c r="K63" s="728"/>
      <c r="L63" s="728"/>
      <c r="M63" s="728"/>
      <c r="N63" s="728"/>
      <c r="O63" s="728"/>
      <c r="P63" s="728"/>
      <c r="Q63" s="728"/>
      <c r="R63" s="728"/>
      <c r="S63" s="728"/>
      <c r="T63" s="728"/>
      <c r="U63" s="728"/>
      <c r="V63" s="728"/>
      <c r="W63" s="728"/>
      <c r="X63" s="729"/>
      <c r="Y63" s="736" t="s">
        <v>849</v>
      </c>
      <c r="Z63" s="736"/>
      <c r="AA63" s="736"/>
      <c r="AB63" s="736"/>
      <c r="AC63" s="736"/>
      <c r="AD63" s="736"/>
      <c r="AE63" s="736"/>
      <c r="AF63" s="736"/>
      <c r="AG63" s="736"/>
      <c r="AH63" s="736"/>
      <c r="AI63" s="736"/>
      <c r="AJ63" s="736"/>
    </row>
    <row r="64" spans="1:36" ht="15.75" customHeight="1">
      <c r="A64" s="782"/>
      <c r="B64" s="931" t="s">
        <v>406</v>
      </c>
      <c r="C64" s="744"/>
      <c r="D64" s="744"/>
      <c r="E64" s="744"/>
      <c r="F64" s="726"/>
      <c r="G64" s="935" t="s">
        <v>401</v>
      </c>
      <c r="H64" s="935" t="s">
        <v>67</v>
      </c>
      <c r="I64" s="409" t="s">
        <v>9</v>
      </c>
      <c r="J64" s="413"/>
      <c r="K64" s="410">
        <v>0.05</v>
      </c>
      <c r="L64" s="410">
        <v>0.1</v>
      </c>
      <c r="M64" s="410">
        <v>0.1</v>
      </c>
      <c r="N64" s="410">
        <v>0.1</v>
      </c>
      <c r="O64" s="410">
        <v>0.1</v>
      </c>
      <c r="P64" s="410">
        <v>0.1</v>
      </c>
      <c r="Q64" s="410">
        <v>0.1</v>
      </c>
      <c r="R64" s="410">
        <v>0.1</v>
      </c>
      <c r="S64" s="410">
        <v>0.1</v>
      </c>
      <c r="T64" s="410">
        <v>0.1</v>
      </c>
      <c r="U64" s="410">
        <v>0.05</v>
      </c>
      <c r="V64" s="241">
        <f t="shared" ref="V64:V75" si="19">SUM(J64:U64)</f>
        <v>0.99999999999999989</v>
      </c>
      <c r="W64" s="944">
        <v>0.2</v>
      </c>
      <c r="X64" s="122">
        <f>V64*W64</f>
        <v>0.19999999999999998</v>
      </c>
      <c r="Y64" s="738"/>
      <c r="Z64" s="733"/>
      <c r="AA64" s="733"/>
      <c r="AB64" s="733"/>
      <c r="AC64" s="733"/>
      <c r="AD64" s="733"/>
      <c r="AE64" s="733"/>
      <c r="AF64" s="733"/>
      <c r="AG64" s="733"/>
      <c r="AH64" s="733"/>
      <c r="AI64" s="733"/>
      <c r="AJ64" s="733"/>
    </row>
    <row r="65" spans="1:36" ht="15.75" customHeight="1">
      <c r="A65" s="782"/>
      <c r="B65" s="750"/>
      <c r="C65" s="751"/>
      <c r="D65" s="751"/>
      <c r="E65" s="751"/>
      <c r="F65" s="752"/>
      <c r="G65" s="766"/>
      <c r="H65" s="766"/>
      <c r="I65" s="412" t="s">
        <v>39</v>
      </c>
      <c r="J65" s="413"/>
      <c r="K65" s="413"/>
      <c r="L65" s="413"/>
      <c r="M65" s="413"/>
      <c r="N65" s="413"/>
      <c r="O65" s="413"/>
      <c r="P65" s="413"/>
      <c r="Q65" s="413"/>
      <c r="R65" s="413"/>
      <c r="S65" s="413"/>
      <c r="T65" s="413"/>
      <c r="U65" s="413"/>
      <c r="V65" s="241">
        <f t="shared" si="19"/>
        <v>0</v>
      </c>
      <c r="W65" s="766"/>
      <c r="X65" s="125">
        <f>+V65*W64</f>
        <v>0</v>
      </c>
      <c r="Y65" s="733"/>
      <c r="Z65" s="733"/>
      <c r="AA65" s="733"/>
      <c r="AB65" s="733"/>
      <c r="AC65" s="733"/>
      <c r="AD65" s="733"/>
      <c r="AE65" s="733"/>
      <c r="AF65" s="733"/>
      <c r="AG65" s="733"/>
      <c r="AH65" s="733"/>
      <c r="AI65" s="733"/>
      <c r="AJ65" s="733"/>
    </row>
    <row r="66" spans="1:36" ht="15.75" customHeight="1">
      <c r="A66" s="782"/>
      <c r="B66" s="931" t="s">
        <v>409</v>
      </c>
      <c r="C66" s="744"/>
      <c r="D66" s="744"/>
      <c r="E66" s="744"/>
      <c r="F66" s="726"/>
      <c r="G66" s="935" t="s">
        <v>401</v>
      </c>
      <c r="H66" s="932" t="s">
        <v>67</v>
      </c>
      <c r="I66" s="409" t="s">
        <v>9</v>
      </c>
      <c r="J66" s="413"/>
      <c r="K66" s="410">
        <v>0.05</v>
      </c>
      <c r="L66" s="410">
        <v>0.1</v>
      </c>
      <c r="M66" s="410">
        <v>0.1</v>
      </c>
      <c r="N66" s="410">
        <v>0.1</v>
      </c>
      <c r="O66" s="410">
        <v>0.1</v>
      </c>
      <c r="P66" s="410">
        <v>0.1</v>
      </c>
      <c r="Q66" s="410">
        <v>0.1</v>
      </c>
      <c r="R66" s="410">
        <v>0.1</v>
      </c>
      <c r="S66" s="410">
        <v>0.1</v>
      </c>
      <c r="T66" s="410">
        <v>0.1</v>
      </c>
      <c r="U66" s="410">
        <v>0.05</v>
      </c>
      <c r="V66" s="241">
        <f t="shared" si="19"/>
        <v>0.99999999999999989</v>
      </c>
      <c r="W66" s="944">
        <v>0.2</v>
      </c>
      <c r="X66" s="122">
        <f>V66*W66</f>
        <v>0.19999999999999998</v>
      </c>
      <c r="Y66" s="738"/>
      <c r="Z66" s="733"/>
      <c r="AA66" s="733"/>
      <c r="AB66" s="733"/>
      <c r="AC66" s="733"/>
      <c r="AD66" s="733"/>
      <c r="AE66" s="733"/>
      <c r="AF66" s="733"/>
      <c r="AG66" s="733"/>
      <c r="AH66" s="733"/>
      <c r="AI66" s="733"/>
      <c r="AJ66" s="733"/>
    </row>
    <row r="67" spans="1:36" ht="15.75" customHeight="1">
      <c r="A67" s="782"/>
      <c r="B67" s="750"/>
      <c r="C67" s="751"/>
      <c r="D67" s="751"/>
      <c r="E67" s="751"/>
      <c r="F67" s="752"/>
      <c r="G67" s="766"/>
      <c r="H67" s="752"/>
      <c r="I67" s="412" t="s">
        <v>39</v>
      </c>
      <c r="J67" s="413"/>
      <c r="K67" s="413"/>
      <c r="L67" s="413"/>
      <c r="M67" s="413"/>
      <c r="N67" s="413"/>
      <c r="O67" s="413"/>
      <c r="P67" s="413"/>
      <c r="Q67" s="413"/>
      <c r="R67" s="413"/>
      <c r="S67" s="413"/>
      <c r="T67" s="413"/>
      <c r="U67" s="413"/>
      <c r="V67" s="241">
        <f t="shared" si="19"/>
        <v>0</v>
      </c>
      <c r="W67" s="766"/>
      <c r="X67" s="125">
        <f>+V67*W66</f>
        <v>0</v>
      </c>
      <c r="Y67" s="733"/>
      <c r="Z67" s="733"/>
      <c r="AA67" s="733"/>
      <c r="AB67" s="733"/>
      <c r="AC67" s="733"/>
      <c r="AD67" s="733"/>
      <c r="AE67" s="733"/>
      <c r="AF67" s="733"/>
      <c r="AG67" s="733"/>
      <c r="AH67" s="733"/>
      <c r="AI67" s="733"/>
      <c r="AJ67" s="733"/>
    </row>
    <row r="68" spans="1:36" ht="15.75" customHeight="1">
      <c r="A68" s="782"/>
      <c r="B68" s="931" t="s">
        <v>413</v>
      </c>
      <c r="C68" s="744"/>
      <c r="D68" s="744"/>
      <c r="E68" s="744"/>
      <c r="F68" s="726"/>
      <c r="G68" s="935" t="s">
        <v>401</v>
      </c>
      <c r="H68" s="932" t="s">
        <v>67</v>
      </c>
      <c r="I68" s="409" t="s">
        <v>9</v>
      </c>
      <c r="J68" s="413"/>
      <c r="K68" s="410">
        <v>0.05</v>
      </c>
      <c r="L68" s="410">
        <v>0.05</v>
      </c>
      <c r="M68" s="410">
        <v>0.05</v>
      </c>
      <c r="N68" s="410">
        <v>0.05</v>
      </c>
      <c r="O68" s="410">
        <v>0.1</v>
      </c>
      <c r="P68" s="410">
        <v>0.1</v>
      </c>
      <c r="Q68" s="410">
        <v>0.1</v>
      </c>
      <c r="R68" s="410">
        <v>0.1</v>
      </c>
      <c r="S68" s="410">
        <v>0.1</v>
      </c>
      <c r="T68" s="410">
        <v>0.1</v>
      </c>
      <c r="U68" s="410">
        <v>0.2</v>
      </c>
      <c r="V68" s="241">
        <f t="shared" si="19"/>
        <v>1</v>
      </c>
      <c r="W68" s="944">
        <v>0.2</v>
      </c>
      <c r="X68" s="122">
        <f>V68*W68</f>
        <v>0.2</v>
      </c>
      <c r="Y68" s="738"/>
      <c r="Z68" s="733"/>
      <c r="AA68" s="733"/>
      <c r="AB68" s="733"/>
      <c r="AC68" s="733"/>
      <c r="AD68" s="733"/>
      <c r="AE68" s="733"/>
      <c r="AF68" s="733"/>
      <c r="AG68" s="733"/>
      <c r="AH68" s="733"/>
      <c r="AI68" s="733"/>
      <c r="AJ68" s="733"/>
    </row>
    <row r="69" spans="1:36" ht="15.75" customHeight="1">
      <c r="A69" s="782"/>
      <c r="B69" s="750"/>
      <c r="C69" s="751"/>
      <c r="D69" s="751"/>
      <c r="E69" s="751"/>
      <c r="F69" s="752"/>
      <c r="G69" s="766"/>
      <c r="H69" s="752"/>
      <c r="I69" s="412" t="s">
        <v>39</v>
      </c>
      <c r="J69" s="413"/>
      <c r="K69" s="413"/>
      <c r="L69" s="413"/>
      <c r="M69" s="413"/>
      <c r="N69" s="413"/>
      <c r="O69" s="413"/>
      <c r="P69" s="413"/>
      <c r="Q69" s="413"/>
      <c r="R69" s="413"/>
      <c r="S69" s="413"/>
      <c r="T69" s="413"/>
      <c r="U69" s="413"/>
      <c r="V69" s="241">
        <f t="shared" si="19"/>
        <v>0</v>
      </c>
      <c r="W69" s="766"/>
      <c r="X69" s="125">
        <f>+V69*W68</f>
        <v>0</v>
      </c>
      <c r="Y69" s="733"/>
      <c r="Z69" s="733"/>
      <c r="AA69" s="733"/>
      <c r="AB69" s="733"/>
      <c r="AC69" s="733"/>
      <c r="AD69" s="733"/>
      <c r="AE69" s="733"/>
      <c r="AF69" s="733"/>
      <c r="AG69" s="733"/>
      <c r="AH69" s="733"/>
      <c r="AI69" s="733"/>
      <c r="AJ69" s="733"/>
    </row>
    <row r="70" spans="1:36" ht="15.75" customHeight="1">
      <c r="A70" s="782"/>
      <c r="B70" s="931" t="s">
        <v>419</v>
      </c>
      <c r="C70" s="744"/>
      <c r="D70" s="744"/>
      <c r="E70" s="744"/>
      <c r="F70" s="726"/>
      <c r="G70" s="935" t="s">
        <v>401</v>
      </c>
      <c r="H70" s="932" t="s">
        <v>67</v>
      </c>
      <c r="I70" s="409" t="s">
        <v>9</v>
      </c>
      <c r="J70" s="413"/>
      <c r="K70" s="410">
        <v>0.05</v>
      </c>
      <c r="L70" s="410">
        <v>0.1</v>
      </c>
      <c r="M70" s="410">
        <v>0.1</v>
      </c>
      <c r="N70" s="410">
        <v>0.1</v>
      </c>
      <c r="O70" s="410">
        <v>0.1</v>
      </c>
      <c r="P70" s="410">
        <v>0.1</v>
      </c>
      <c r="Q70" s="410">
        <v>0.1</v>
      </c>
      <c r="R70" s="410">
        <v>0.1</v>
      </c>
      <c r="S70" s="410">
        <v>0.1</v>
      </c>
      <c r="T70" s="410">
        <v>0.1</v>
      </c>
      <c r="U70" s="410">
        <v>0.05</v>
      </c>
      <c r="V70" s="241">
        <f t="shared" si="19"/>
        <v>0.99999999999999989</v>
      </c>
      <c r="W70" s="944">
        <v>0.2</v>
      </c>
      <c r="X70" s="122">
        <f>V70*W70</f>
        <v>0.19999999999999998</v>
      </c>
      <c r="Y70" s="738"/>
      <c r="Z70" s="733"/>
      <c r="AA70" s="733"/>
      <c r="AB70" s="733"/>
      <c r="AC70" s="733"/>
      <c r="AD70" s="733"/>
      <c r="AE70" s="733"/>
      <c r="AF70" s="733"/>
      <c r="AG70" s="733"/>
      <c r="AH70" s="733"/>
      <c r="AI70" s="733"/>
      <c r="AJ70" s="733"/>
    </row>
    <row r="71" spans="1:36" ht="15.75" customHeight="1">
      <c r="A71" s="782"/>
      <c r="B71" s="750"/>
      <c r="C71" s="751"/>
      <c r="D71" s="751"/>
      <c r="E71" s="751"/>
      <c r="F71" s="752"/>
      <c r="G71" s="766"/>
      <c r="H71" s="752"/>
      <c r="I71" s="412" t="s">
        <v>39</v>
      </c>
      <c r="J71" s="413"/>
      <c r="K71" s="413"/>
      <c r="L71" s="413"/>
      <c r="M71" s="413"/>
      <c r="N71" s="413"/>
      <c r="O71" s="413"/>
      <c r="P71" s="413"/>
      <c r="Q71" s="413"/>
      <c r="R71" s="413"/>
      <c r="S71" s="413"/>
      <c r="T71" s="413"/>
      <c r="U71" s="413"/>
      <c r="V71" s="241">
        <f t="shared" si="19"/>
        <v>0</v>
      </c>
      <c r="W71" s="766"/>
      <c r="X71" s="125">
        <f>+V71*W70</f>
        <v>0</v>
      </c>
      <c r="Y71" s="733"/>
      <c r="Z71" s="733"/>
      <c r="AA71" s="733"/>
      <c r="AB71" s="733"/>
      <c r="AC71" s="733"/>
      <c r="AD71" s="733"/>
      <c r="AE71" s="733"/>
      <c r="AF71" s="733"/>
      <c r="AG71" s="733"/>
      <c r="AH71" s="733"/>
      <c r="AI71" s="733"/>
      <c r="AJ71" s="733"/>
    </row>
    <row r="72" spans="1:36" ht="15.75" customHeight="1">
      <c r="A72" s="782"/>
      <c r="B72" s="931" t="s">
        <v>425</v>
      </c>
      <c r="C72" s="744"/>
      <c r="D72" s="744"/>
      <c r="E72" s="744"/>
      <c r="F72" s="726"/>
      <c r="G72" s="935" t="s">
        <v>401</v>
      </c>
      <c r="H72" s="932" t="s">
        <v>67</v>
      </c>
      <c r="I72" s="409" t="s">
        <v>9</v>
      </c>
      <c r="J72" s="413"/>
      <c r="K72" s="410">
        <v>0.05</v>
      </c>
      <c r="L72" s="410">
        <v>0.1</v>
      </c>
      <c r="M72" s="410">
        <v>0.1</v>
      </c>
      <c r="N72" s="410">
        <v>0.1</v>
      </c>
      <c r="O72" s="410">
        <v>0.1</v>
      </c>
      <c r="P72" s="410">
        <v>0.1</v>
      </c>
      <c r="Q72" s="410">
        <v>0.1</v>
      </c>
      <c r="R72" s="410">
        <v>0.1</v>
      </c>
      <c r="S72" s="410">
        <v>0.1</v>
      </c>
      <c r="T72" s="410">
        <v>0.1</v>
      </c>
      <c r="U72" s="410">
        <v>0.05</v>
      </c>
      <c r="V72" s="241">
        <f t="shared" si="19"/>
        <v>0.99999999999999989</v>
      </c>
      <c r="W72" s="944">
        <v>0.2</v>
      </c>
      <c r="X72" s="122">
        <f>V72*W72</f>
        <v>0.19999999999999998</v>
      </c>
      <c r="Y72" s="738"/>
      <c r="Z72" s="733"/>
      <c r="AA72" s="733"/>
      <c r="AB72" s="733"/>
      <c r="AC72" s="733"/>
      <c r="AD72" s="733"/>
      <c r="AE72" s="733"/>
      <c r="AF72" s="733"/>
      <c r="AG72" s="733"/>
      <c r="AH72" s="733"/>
      <c r="AI72" s="733"/>
      <c r="AJ72" s="733"/>
    </row>
    <row r="73" spans="1:36" ht="15.75" customHeight="1">
      <c r="A73" s="782"/>
      <c r="B73" s="750"/>
      <c r="C73" s="751"/>
      <c r="D73" s="751"/>
      <c r="E73" s="751"/>
      <c r="F73" s="752"/>
      <c r="G73" s="766"/>
      <c r="H73" s="752"/>
      <c r="I73" s="412" t="s">
        <v>39</v>
      </c>
      <c r="J73" s="413"/>
      <c r="K73" s="413"/>
      <c r="L73" s="413"/>
      <c r="M73" s="413"/>
      <c r="N73" s="413"/>
      <c r="O73" s="413"/>
      <c r="P73" s="413"/>
      <c r="Q73" s="413"/>
      <c r="R73" s="413"/>
      <c r="S73" s="413"/>
      <c r="T73" s="413"/>
      <c r="U73" s="413"/>
      <c r="V73" s="241">
        <f t="shared" si="19"/>
        <v>0</v>
      </c>
      <c r="W73" s="766"/>
      <c r="X73" s="125">
        <f>+V73*W72</f>
        <v>0</v>
      </c>
      <c r="Y73" s="733"/>
      <c r="Z73" s="733"/>
      <c r="AA73" s="733"/>
      <c r="AB73" s="733"/>
      <c r="AC73" s="733"/>
      <c r="AD73" s="733"/>
      <c r="AE73" s="733"/>
      <c r="AF73" s="733"/>
      <c r="AG73" s="733"/>
      <c r="AH73" s="733"/>
      <c r="AI73" s="733"/>
      <c r="AJ73" s="733"/>
    </row>
    <row r="74" spans="1:36" ht="15.75" customHeight="1">
      <c r="A74" s="941"/>
      <c r="B74" s="934"/>
      <c r="C74" s="817"/>
      <c r="D74" s="817"/>
      <c r="E74" s="817"/>
      <c r="F74" s="818"/>
      <c r="G74" s="932"/>
      <c r="H74" s="947" t="s">
        <v>67</v>
      </c>
      <c r="I74" s="419" t="s">
        <v>9</v>
      </c>
      <c r="J74" s="382">
        <f t="shared" ref="J74:U74" si="20">J64*$W$64+J66*$W$66+J68*$W$68+J70*$W$70+J72*$W$72</f>
        <v>0</v>
      </c>
      <c r="K74" s="382">
        <f t="shared" si="20"/>
        <v>5.000000000000001E-2</v>
      </c>
      <c r="L74" s="382">
        <f t="shared" si="20"/>
        <v>9.0000000000000011E-2</v>
      </c>
      <c r="M74" s="382">
        <f t="shared" si="20"/>
        <v>9.0000000000000011E-2</v>
      </c>
      <c r="N74" s="382">
        <f t="shared" si="20"/>
        <v>9.0000000000000011E-2</v>
      </c>
      <c r="O74" s="382">
        <f t="shared" si="20"/>
        <v>0.10000000000000002</v>
      </c>
      <c r="P74" s="382">
        <f t="shared" si="20"/>
        <v>0.10000000000000002</v>
      </c>
      <c r="Q74" s="382">
        <f t="shared" si="20"/>
        <v>0.10000000000000002</v>
      </c>
      <c r="R74" s="382">
        <f t="shared" si="20"/>
        <v>0.10000000000000002</v>
      </c>
      <c r="S74" s="382">
        <f t="shared" si="20"/>
        <v>0.10000000000000002</v>
      </c>
      <c r="T74" s="382">
        <f t="shared" si="20"/>
        <v>0.10000000000000002</v>
      </c>
      <c r="U74" s="382">
        <f t="shared" si="20"/>
        <v>8.0000000000000016E-2</v>
      </c>
      <c r="V74" s="241">
        <f t="shared" si="19"/>
        <v>1</v>
      </c>
      <c r="W74" s="945">
        <v>1</v>
      </c>
      <c r="X74" s="122">
        <f>V74*W74</f>
        <v>1</v>
      </c>
      <c r="Y74" s="738"/>
      <c r="Z74" s="733"/>
      <c r="AA74" s="733"/>
      <c r="AB74" s="733"/>
      <c r="AC74" s="733"/>
      <c r="AD74" s="733"/>
      <c r="AE74" s="733"/>
      <c r="AF74" s="733"/>
      <c r="AG74" s="733"/>
      <c r="AH74" s="733"/>
      <c r="AI74" s="733"/>
      <c r="AJ74" s="733"/>
    </row>
    <row r="75" spans="1:36" ht="15.75" customHeight="1">
      <c r="A75" s="766"/>
      <c r="B75" s="751"/>
      <c r="C75" s="751"/>
      <c r="D75" s="751"/>
      <c r="E75" s="751"/>
      <c r="F75" s="752"/>
      <c r="G75" s="752"/>
      <c r="H75" s="766"/>
      <c r="I75" s="388" t="s">
        <v>39</v>
      </c>
      <c r="J75" s="382">
        <f t="shared" ref="J75:U75" si="21">J65*$W$64+J67*$W$66+J69*$W$68+J71*$W$70+J73*$W$72</f>
        <v>0</v>
      </c>
      <c r="K75" s="382">
        <f t="shared" si="21"/>
        <v>0</v>
      </c>
      <c r="L75" s="382">
        <f t="shared" si="21"/>
        <v>0</v>
      </c>
      <c r="M75" s="382">
        <f t="shared" si="21"/>
        <v>0</v>
      </c>
      <c r="N75" s="382">
        <f t="shared" si="21"/>
        <v>0</v>
      </c>
      <c r="O75" s="382">
        <f t="shared" si="21"/>
        <v>0</v>
      </c>
      <c r="P75" s="382">
        <f t="shared" si="21"/>
        <v>0</v>
      </c>
      <c r="Q75" s="382">
        <f t="shared" si="21"/>
        <v>0</v>
      </c>
      <c r="R75" s="382">
        <f t="shared" si="21"/>
        <v>0</v>
      </c>
      <c r="S75" s="382">
        <f t="shared" si="21"/>
        <v>0</v>
      </c>
      <c r="T75" s="382">
        <f t="shared" si="21"/>
        <v>0</v>
      </c>
      <c r="U75" s="382">
        <f t="shared" si="21"/>
        <v>0</v>
      </c>
      <c r="V75" s="241">
        <f t="shared" si="19"/>
        <v>0</v>
      </c>
      <c r="W75" s="766"/>
      <c r="X75" s="125">
        <f>+V75*W74</f>
        <v>0</v>
      </c>
      <c r="Y75" s="733"/>
      <c r="Z75" s="733"/>
      <c r="AA75" s="733"/>
      <c r="AB75" s="733"/>
      <c r="AC75" s="733"/>
      <c r="AD75" s="733"/>
      <c r="AE75" s="733"/>
      <c r="AF75" s="733"/>
      <c r="AG75" s="733"/>
      <c r="AH75" s="733"/>
      <c r="AI75" s="733"/>
      <c r="AJ75" s="733"/>
    </row>
    <row r="76" spans="1:36" ht="25.5" customHeight="1">
      <c r="A76" s="966" t="s">
        <v>17</v>
      </c>
      <c r="B76" s="282" t="s">
        <v>42</v>
      </c>
      <c r="C76" s="282" t="s">
        <v>43</v>
      </c>
      <c r="D76" s="282" t="s">
        <v>19</v>
      </c>
      <c r="E76" s="282" t="s">
        <v>44</v>
      </c>
      <c r="F76" s="282" t="s">
        <v>45</v>
      </c>
      <c r="G76" s="108" t="s">
        <v>46</v>
      </c>
      <c r="H76" s="938" t="s">
        <v>47</v>
      </c>
      <c r="I76" s="724"/>
      <c r="J76" s="327" t="s">
        <v>48</v>
      </c>
      <c r="K76" s="327" t="s">
        <v>28</v>
      </c>
      <c r="L76" s="327" t="s">
        <v>31</v>
      </c>
      <c r="M76" s="327" t="s">
        <v>30</v>
      </c>
      <c r="N76" s="327" t="s">
        <v>49</v>
      </c>
      <c r="O76" s="327" t="s">
        <v>50</v>
      </c>
      <c r="P76" s="327" t="s">
        <v>34</v>
      </c>
      <c r="Q76" s="423" t="s">
        <v>36</v>
      </c>
      <c r="R76" s="327" t="s">
        <v>51</v>
      </c>
      <c r="S76" s="327" t="s">
        <v>52</v>
      </c>
      <c r="T76" s="327" t="s">
        <v>32</v>
      </c>
      <c r="U76" s="327" t="s">
        <v>29</v>
      </c>
      <c r="V76" s="282" t="s">
        <v>53</v>
      </c>
      <c r="W76" s="282" t="s">
        <v>54</v>
      </c>
      <c r="X76" s="321" t="s">
        <v>306</v>
      </c>
      <c r="Y76" s="697" t="s">
        <v>836</v>
      </c>
      <c r="Z76" s="697" t="s">
        <v>837</v>
      </c>
      <c r="AA76" s="697" t="s">
        <v>838</v>
      </c>
      <c r="AB76" s="697" t="s">
        <v>839</v>
      </c>
      <c r="AC76" s="697" t="s">
        <v>840</v>
      </c>
      <c r="AD76" s="697" t="s">
        <v>841</v>
      </c>
      <c r="AE76" s="697" t="s">
        <v>842</v>
      </c>
      <c r="AF76" s="697" t="s">
        <v>843</v>
      </c>
      <c r="AG76" s="697" t="s">
        <v>844</v>
      </c>
      <c r="AH76" s="697" t="s">
        <v>845</v>
      </c>
      <c r="AI76" s="697" t="s">
        <v>846</v>
      </c>
      <c r="AJ76" s="697" t="s">
        <v>847</v>
      </c>
    </row>
    <row r="77" spans="1:36" ht="15.75" customHeight="1">
      <c r="A77" s="782"/>
      <c r="B77" s="935" t="s">
        <v>347</v>
      </c>
      <c r="C77" s="935" t="s">
        <v>432</v>
      </c>
      <c r="D77" s="963">
        <v>373484</v>
      </c>
      <c r="E77" s="935" t="s">
        <v>433</v>
      </c>
      <c r="F77" s="935" t="s">
        <v>75</v>
      </c>
      <c r="G77" s="935" t="s">
        <v>435</v>
      </c>
      <c r="H77" s="936" t="s">
        <v>9</v>
      </c>
      <c r="I77" s="724"/>
      <c r="J77" s="459"/>
      <c r="K77" s="459"/>
      <c r="L77" s="459"/>
      <c r="M77" s="459"/>
      <c r="N77" s="459"/>
      <c r="O77" s="459"/>
      <c r="P77" s="459"/>
      <c r="Q77" s="459"/>
      <c r="R77" s="459"/>
      <c r="S77" s="459"/>
      <c r="T77" s="459"/>
      <c r="U77" s="460">
        <v>373484</v>
      </c>
      <c r="V77" s="462">
        <v>373484</v>
      </c>
      <c r="W77" s="943">
        <v>0.15</v>
      </c>
      <c r="X77" s="354">
        <f>IF(OR(V77=0,W77=0),0,(V77/V77)*W77)</f>
        <v>0.15</v>
      </c>
      <c r="Y77" s="738"/>
      <c r="Z77" s="733"/>
      <c r="AA77" s="733"/>
      <c r="AB77" s="733"/>
      <c r="AC77" s="733"/>
      <c r="AD77" s="733"/>
      <c r="AE77" s="733"/>
      <c r="AF77" s="733"/>
      <c r="AG77" s="733"/>
      <c r="AH77" s="733"/>
      <c r="AI77" s="733"/>
      <c r="AJ77" s="733"/>
    </row>
    <row r="78" spans="1:36" ht="15.75" customHeight="1">
      <c r="A78" s="766"/>
      <c r="B78" s="766"/>
      <c r="C78" s="766"/>
      <c r="D78" s="766"/>
      <c r="E78" s="766"/>
      <c r="F78" s="766"/>
      <c r="G78" s="766"/>
      <c r="H78" s="937" t="s">
        <v>39</v>
      </c>
      <c r="I78" s="752"/>
      <c r="J78" s="463"/>
      <c r="K78" s="463"/>
      <c r="L78" s="463"/>
      <c r="M78" s="463"/>
      <c r="N78" s="463"/>
      <c r="O78" s="463"/>
      <c r="P78" s="463"/>
      <c r="Q78" s="463"/>
      <c r="R78" s="463"/>
      <c r="S78" s="463"/>
      <c r="T78" s="463"/>
      <c r="U78" s="404">
        <f>U97</f>
        <v>0</v>
      </c>
      <c r="V78" s="356">
        <f>SUM(J78:U78)</f>
        <v>0</v>
      </c>
      <c r="W78" s="766"/>
      <c r="X78" s="354">
        <f>IF(OR(V78=0,W77=0),0,(V78/V77*W77))</f>
        <v>0</v>
      </c>
      <c r="Y78" s="733"/>
      <c r="Z78" s="733"/>
      <c r="AA78" s="733"/>
      <c r="AB78" s="733"/>
      <c r="AC78" s="733"/>
      <c r="AD78" s="733"/>
      <c r="AE78" s="733"/>
      <c r="AF78" s="733"/>
      <c r="AG78" s="733"/>
      <c r="AH78" s="733"/>
      <c r="AI78" s="733"/>
      <c r="AJ78" s="733"/>
    </row>
    <row r="79" spans="1:36" ht="15.75" customHeight="1">
      <c r="A79" s="935" t="s">
        <v>437</v>
      </c>
      <c r="B79" s="946"/>
      <c r="C79" s="728"/>
      <c r="D79" s="728"/>
      <c r="E79" s="728"/>
      <c r="F79" s="728"/>
      <c r="G79" s="728"/>
      <c r="H79" s="728"/>
      <c r="I79" s="728"/>
      <c r="J79" s="728"/>
      <c r="K79" s="728"/>
      <c r="L79" s="728"/>
      <c r="M79" s="728"/>
      <c r="N79" s="728"/>
      <c r="O79" s="728"/>
      <c r="P79" s="728"/>
      <c r="Q79" s="728"/>
      <c r="R79" s="728"/>
      <c r="S79" s="728"/>
      <c r="T79" s="728"/>
      <c r="U79" s="728"/>
      <c r="V79" s="728"/>
      <c r="W79" s="728"/>
      <c r="X79" s="729"/>
      <c r="Y79" s="736" t="s">
        <v>849</v>
      </c>
      <c r="Z79" s="736"/>
      <c r="AA79" s="736"/>
      <c r="AB79" s="736"/>
      <c r="AC79" s="736"/>
      <c r="AD79" s="736"/>
      <c r="AE79" s="736"/>
      <c r="AF79" s="736"/>
      <c r="AG79" s="736"/>
      <c r="AH79" s="736"/>
      <c r="AI79" s="736"/>
      <c r="AJ79" s="736"/>
    </row>
    <row r="80" spans="1:36" ht="15.75" customHeight="1">
      <c r="A80" s="782"/>
      <c r="B80" s="931" t="s">
        <v>439</v>
      </c>
      <c r="C80" s="744"/>
      <c r="D80" s="744"/>
      <c r="E80" s="744"/>
      <c r="F80" s="726"/>
      <c r="G80" s="935" t="s">
        <v>435</v>
      </c>
      <c r="H80" s="935" t="s">
        <v>67</v>
      </c>
      <c r="I80" s="409" t="s">
        <v>9</v>
      </c>
      <c r="J80" s="410">
        <v>0.05</v>
      </c>
      <c r="K80" s="410">
        <v>0.1</v>
      </c>
      <c r="L80" s="410">
        <v>0.12</v>
      </c>
      <c r="M80" s="410">
        <v>0.12</v>
      </c>
      <c r="N80" s="410">
        <v>0.15</v>
      </c>
      <c r="O80" s="410">
        <v>0.15</v>
      </c>
      <c r="P80" s="410">
        <v>0.15</v>
      </c>
      <c r="Q80" s="410">
        <v>0.12</v>
      </c>
      <c r="R80" s="410">
        <v>0.04</v>
      </c>
      <c r="S80" s="410"/>
      <c r="T80" s="410"/>
      <c r="U80" s="410"/>
      <c r="V80" s="241">
        <f t="shared" ref="V80:V97" si="22">SUM(J80:U80)</f>
        <v>1</v>
      </c>
      <c r="W80" s="944">
        <v>0.08</v>
      </c>
      <c r="X80" s="122">
        <f>V80*W80</f>
        <v>0.08</v>
      </c>
      <c r="Y80" s="738"/>
      <c r="Z80" s="733"/>
      <c r="AA80" s="733"/>
      <c r="AB80" s="733"/>
      <c r="AC80" s="733"/>
      <c r="AD80" s="733"/>
      <c r="AE80" s="733"/>
      <c r="AF80" s="733"/>
      <c r="AG80" s="733"/>
      <c r="AH80" s="733"/>
      <c r="AI80" s="733"/>
      <c r="AJ80" s="733"/>
    </row>
    <row r="81" spans="1:36" ht="15.75" customHeight="1">
      <c r="A81" s="782"/>
      <c r="B81" s="750"/>
      <c r="C81" s="751"/>
      <c r="D81" s="751"/>
      <c r="E81" s="751"/>
      <c r="F81" s="752"/>
      <c r="G81" s="766"/>
      <c r="H81" s="766"/>
      <c r="I81" s="412" t="s">
        <v>39</v>
      </c>
      <c r="J81" s="413"/>
      <c r="K81" s="413"/>
      <c r="L81" s="413"/>
      <c r="M81" s="413"/>
      <c r="N81" s="413"/>
      <c r="O81" s="413"/>
      <c r="P81" s="413"/>
      <c r="Q81" s="413"/>
      <c r="R81" s="413"/>
      <c r="S81" s="413"/>
      <c r="T81" s="413"/>
      <c r="U81" s="413"/>
      <c r="V81" s="241">
        <f t="shared" si="22"/>
        <v>0</v>
      </c>
      <c r="W81" s="766"/>
      <c r="X81" s="125">
        <f>+V81*W80</f>
        <v>0</v>
      </c>
      <c r="Y81" s="733"/>
      <c r="Z81" s="733"/>
      <c r="AA81" s="733"/>
      <c r="AB81" s="733"/>
      <c r="AC81" s="733"/>
      <c r="AD81" s="733"/>
      <c r="AE81" s="733"/>
      <c r="AF81" s="733"/>
      <c r="AG81" s="733"/>
      <c r="AH81" s="733"/>
      <c r="AI81" s="733"/>
      <c r="AJ81" s="733"/>
    </row>
    <row r="82" spans="1:36" ht="15.75" customHeight="1">
      <c r="A82" s="782"/>
      <c r="B82" s="931" t="s">
        <v>440</v>
      </c>
      <c r="C82" s="744"/>
      <c r="D82" s="744"/>
      <c r="E82" s="744"/>
      <c r="F82" s="726"/>
      <c r="G82" s="935" t="s">
        <v>435</v>
      </c>
      <c r="H82" s="932" t="s">
        <v>67</v>
      </c>
      <c r="I82" s="409" t="s">
        <v>9</v>
      </c>
      <c r="J82" s="410"/>
      <c r="K82" s="410"/>
      <c r="L82" s="410">
        <v>0.1</v>
      </c>
      <c r="M82" s="410">
        <v>0.1</v>
      </c>
      <c r="N82" s="410">
        <v>0.1</v>
      </c>
      <c r="O82" s="410">
        <v>0.1</v>
      </c>
      <c r="P82" s="410">
        <v>0.1</v>
      </c>
      <c r="Q82" s="410">
        <v>0.15</v>
      </c>
      <c r="R82" s="410">
        <v>0.15</v>
      </c>
      <c r="S82" s="410">
        <v>0.1</v>
      </c>
      <c r="T82" s="410">
        <v>0.1</v>
      </c>
      <c r="U82" s="410"/>
      <c r="V82" s="241">
        <f t="shared" si="22"/>
        <v>1</v>
      </c>
      <c r="W82" s="944">
        <v>0.28000000000000003</v>
      </c>
      <c r="X82" s="122">
        <f>V82*W82</f>
        <v>0.28000000000000003</v>
      </c>
      <c r="Y82" s="738"/>
      <c r="Z82" s="733"/>
      <c r="AA82" s="733"/>
      <c r="AB82" s="733"/>
      <c r="AC82" s="733"/>
      <c r="AD82" s="733"/>
      <c r="AE82" s="733"/>
      <c r="AF82" s="733"/>
      <c r="AG82" s="733"/>
      <c r="AH82" s="733"/>
      <c r="AI82" s="733"/>
      <c r="AJ82" s="733"/>
    </row>
    <row r="83" spans="1:36" ht="15.75" customHeight="1">
      <c r="A83" s="782"/>
      <c r="B83" s="750"/>
      <c r="C83" s="751"/>
      <c r="D83" s="751"/>
      <c r="E83" s="751"/>
      <c r="F83" s="752"/>
      <c r="G83" s="766"/>
      <c r="H83" s="752"/>
      <c r="I83" s="412" t="s">
        <v>39</v>
      </c>
      <c r="J83" s="413"/>
      <c r="K83" s="413"/>
      <c r="L83" s="413"/>
      <c r="M83" s="413"/>
      <c r="N83" s="413"/>
      <c r="O83" s="413"/>
      <c r="P83" s="413"/>
      <c r="Q83" s="413"/>
      <c r="R83" s="413"/>
      <c r="S83" s="413"/>
      <c r="T83" s="413"/>
      <c r="U83" s="413"/>
      <c r="V83" s="241">
        <f t="shared" si="22"/>
        <v>0</v>
      </c>
      <c r="W83" s="766"/>
      <c r="X83" s="125">
        <f>+V83*W82</f>
        <v>0</v>
      </c>
      <c r="Y83" s="733"/>
      <c r="Z83" s="733"/>
      <c r="AA83" s="733"/>
      <c r="AB83" s="733"/>
      <c r="AC83" s="733"/>
      <c r="AD83" s="733"/>
      <c r="AE83" s="733"/>
      <c r="AF83" s="733"/>
      <c r="AG83" s="733"/>
      <c r="AH83" s="733"/>
      <c r="AI83" s="733"/>
      <c r="AJ83" s="733"/>
    </row>
    <row r="84" spans="1:36" ht="15.75" customHeight="1">
      <c r="A84" s="782"/>
      <c r="B84" s="931" t="s">
        <v>441</v>
      </c>
      <c r="C84" s="744"/>
      <c r="D84" s="744"/>
      <c r="E84" s="744"/>
      <c r="F84" s="726"/>
      <c r="G84" s="935" t="s">
        <v>435</v>
      </c>
      <c r="H84" s="932" t="s">
        <v>67</v>
      </c>
      <c r="I84" s="409" t="s">
        <v>9</v>
      </c>
      <c r="J84" s="410"/>
      <c r="K84" s="410"/>
      <c r="L84" s="410"/>
      <c r="M84" s="410">
        <v>0.1</v>
      </c>
      <c r="N84" s="410">
        <v>0.1</v>
      </c>
      <c r="O84" s="410">
        <v>0.1</v>
      </c>
      <c r="P84" s="410">
        <v>0.1</v>
      </c>
      <c r="Q84" s="410">
        <v>0.1</v>
      </c>
      <c r="R84" s="410">
        <v>0.15</v>
      </c>
      <c r="S84" s="410">
        <v>0.15</v>
      </c>
      <c r="T84" s="410">
        <v>0.1</v>
      </c>
      <c r="U84" s="410">
        <v>0.1</v>
      </c>
      <c r="V84" s="241">
        <f t="shared" si="22"/>
        <v>1</v>
      </c>
      <c r="W84" s="944">
        <v>0.13</v>
      </c>
      <c r="X84" s="122">
        <f>V84*W84</f>
        <v>0.13</v>
      </c>
      <c r="Y84" s="738"/>
      <c r="Z84" s="733"/>
      <c r="AA84" s="733"/>
      <c r="AB84" s="733"/>
      <c r="AC84" s="733"/>
      <c r="AD84" s="733"/>
      <c r="AE84" s="733"/>
      <c r="AF84" s="733"/>
      <c r="AG84" s="733"/>
      <c r="AH84" s="733"/>
      <c r="AI84" s="733"/>
      <c r="AJ84" s="733"/>
    </row>
    <row r="85" spans="1:36" ht="15.75" customHeight="1">
      <c r="A85" s="782"/>
      <c r="B85" s="750"/>
      <c r="C85" s="751"/>
      <c r="D85" s="751"/>
      <c r="E85" s="751"/>
      <c r="F85" s="752"/>
      <c r="G85" s="766"/>
      <c r="H85" s="752"/>
      <c r="I85" s="412" t="s">
        <v>39</v>
      </c>
      <c r="J85" s="413"/>
      <c r="K85" s="413"/>
      <c r="L85" s="413"/>
      <c r="M85" s="413"/>
      <c r="N85" s="413"/>
      <c r="O85" s="413"/>
      <c r="P85" s="413"/>
      <c r="Q85" s="413"/>
      <c r="R85" s="413"/>
      <c r="S85" s="413"/>
      <c r="T85" s="413"/>
      <c r="U85" s="413"/>
      <c r="V85" s="241">
        <f t="shared" si="22"/>
        <v>0</v>
      </c>
      <c r="W85" s="766"/>
      <c r="X85" s="125">
        <f>+V85*W84</f>
        <v>0</v>
      </c>
      <c r="Y85" s="733"/>
      <c r="Z85" s="733"/>
      <c r="AA85" s="733"/>
      <c r="AB85" s="733"/>
      <c r="AC85" s="733"/>
      <c r="AD85" s="733"/>
      <c r="AE85" s="733"/>
      <c r="AF85" s="733"/>
      <c r="AG85" s="733"/>
      <c r="AH85" s="733"/>
      <c r="AI85" s="733"/>
      <c r="AJ85" s="733"/>
    </row>
    <row r="86" spans="1:36" ht="15.75" customHeight="1">
      <c r="A86" s="782"/>
      <c r="B86" s="931" t="s">
        <v>442</v>
      </c>
      <c r="C86" s="744"/>
      <c r="D86" s="744"/>
      <c r="E86" s="744"/>
      <c r="F86" s="726"/>
      <c r="G86" s="935" t="s">
        <v>435</v>
      </c>
      <c r="H86" s="932" t="s">
        <v>67</v>
      </c>
      <c r="I86" s="409" t="s">
        <v>9</v>
      </c>
      <c r="J86" s="410"/>
      <c r="K86" s="410"/>
      <c r="L86" s="410"/>
      <c r="M86" s="410">
        <v>0.1</v>
      </c>
      <c r="N86" s="410">
        <v>0.1</v>
      </c>
      <c r="O86" s="410">
        <v>0.1</v>
      </c>
      <c r="P86" s="410">
        <v>0.1</v>
      </c>
      <c r="Q86" s="410">
        <v>0.1</v>
      </c>
      <c r="R86" s="410">
        <v>0.15</v>
      </c>
      <c r="S86" s="410">
        <v>0.15</v>
      </c>
      <c r="T86" s="410">
        <v>0.1</v>
      </c>
      <c r="U86" s="410">
        <v>0.1</v>
      </c>
      <c r="V86" s="241">
        <f t="shared" si="22"/>
        <v>1</v>
      </c>
      <c r="W86" s="944">
        <v>0.18</v>
      </c>
      <c r="X86" s="122">
        <f>V86*W86</f>
        <v>0.18</v>
      </c>
      <c r="Y86" s="738"/>
      <c r="Z86" s="733"/>
      <c r="AA86" s="733"/>
      <c r="AB86" s="733"/>
      <c r="AC86" s="733"/>
      <c r="AD86" s="733"/>
      <c r="AE86" s="733"/>
      <c r="AF86" s="733"/>
      <c r="AG86" s="733"/>
      <c r="AH86" s="733"/>
      <c r="AI86" s="733"/>
      <c r="AJ86" s="733"/>
    </row>
    <row r="87" spans="1:36" ht="15.75" customHeight="1">
      <c r="A87" s="782"/>
      <c r="B87" s="750"/>
      <c r="C87" s="751"/>
      <c r="D87" s="751"/>
      <c r="E87" s="751"/>
      <c r="F87" s="752"/>
      <c r="G87" s="766"/>
      <c r="H87" s="752"/>
      <c r="I87" s="412" t="s">
        <v>39</v>
      </c>
      <c r="J87" s="413"/>
      <c r="K87" s="413"/>
      <c r="L87" s="413"/>
      <c r="M87" s="413"/>
      <c r="N87" s="413"/>
      <c r="O87" s="413"/>
      <c r="P87" s="413"/>
      <c r="Q87" s="413"/>
      <c r="R87" s="413"/>
      <c r="S87" s="413"/>
      <c r="T87" s="413"/>
      <c r="U87" s="413"/>
      <c r="V87" s="241">
        <f t="shared" si="22"/>
        <v>0</v>
      </c>
      <c r="W87" s="766"/>
      <c r="X87" s="125">
        <f>+V87*W86</f>
        <v>0</v>
      </c>
      <c r="Y87" s="733"/>
      <c r="Z87" s="733"/>
      <c r="AA87" s="733"/>
      <c r="AB87" s="733"/>
      <c r="AC87" s="733"/>
      <c r="AD87" s="733"/>
      <c r="AE87" s="733"/>
      <c r="AF87" s="733"/>
      <c r="AG87" s="733"/>
      <c r="AH87" s="733"/>
      <c r="AI87" s="733"/>
      <c r="AJ87" s="733"/>
    </row>
    <row r="88" spans="1:36" ht="15.75" customHeight="1">
      <c r="A88" s="782"/>
      <c r="B88" s="931" t="s">
        <v>443</v>
      </c>
      <c r="C88" s="744"/>
      <c r="D88" s="744"/>
      <c r="E88" s="744"/>
      <c r="F88" s="726"/>
      <c r="G88" s="935" t="s">
        <v>435</v>
      </c>
      <c r="H88" s="932" t="s">
        <v>67</v>
      </c>
      <c r="I88" s="409" t="s">
        <v>9</v>
      </c>
      <c r="J88" s="410"/>
      <c r="K88" s="410"/>
      <c r="L88" s="410"/>
      <c r="M88" s="410"/>
      <c r="N88" s="410">
        <v>0.1</v>
      </c>
      <c r="O88" s="410">
        <v>0.2</v>
      </c>
      <c r="P88" s="410">
        <v>0.2</v>
      </c>
      <c r="Q88" s="410">
        <v>0.2</v>
      </c>
      <c r="R88" s="410">
        <v>0.1</v>
      </c>
      <c r="S88" s="410">
        <v>0.1</v>
      </c>
      <c r="T88" s="410">
        <v>0.1</v>
      </c>
      <c r="U88" s="410"/>
      <c r="V88" s="241">
        <f t="shared" si="22"/>
        <v>0.99999999999999989</v>
      </c>
      <c r="W88" s="944">
        <v>0.13</v>
      </c>
      <c r="X88" s="122">
        <f>V88*W88</f>
        <v>0.12999999999999998</v>
      </c>
      <c r="Y88" s="738"/>
      <c r="Z88" s="733"/>
      <c r="AA88" s="733"/>
      <c r="AB88" s="733"/>
      <c r="AC88" s="733"/>
      <c r="AD88" s="733"/>
      <c r="AE88" s="733"/>
      <c r="AF88" s="733"/>
      <c r="AG88" s="733"/>
      <c r="AH88" s="733"/>
      <c r="AI88" s="733"/>
      <c r="AJ88" s="733"/>
    </row>
    <row r="89" spans="1:36" ht="15.75" customHeight="1">
      <c r="A89" s="782"/>
      <c r="B89" s="750"/>
      <c r="C89" s="751"/>
      <c r="D89" s="751"/>
      <c r="E89" s="751"/>
      <c r="F89" s="752"/>
      <c r="G89" s="766"/>
      <c r="H89" s="752"/>
      <c r="I89" s="412" t="s">
        <v>39</v>
      </c>
      <c r="J89" s="413"/>
      <c r="K89" s="413"/>
      <c r="L89" s="413"/>
      <c r="M89" s="413"/>
      <c r="N89" s="413"/>
      <c r="O89" s="413"/>
      <c r="P89" s="413"/>
      <c r="Q89" s="413"/>
      <c r="R89" s="413"/>
      <c r="S89" s="413"/>
      <c r="T89" s="413"/>
      <c r="U89" s="413"/>
      <c r="V89" s="241">
        <f t="shared" si="22"/>
        <v>0</v>
      </c>
      <c r="W89" s="766"/>
      <c r="X89" s="125">
        <f>+V89*W88</f>
        <v>0</v>
      </c>
      <c r="Y89" s="733"/>
      <c r="Z89" s="733"/>
      <c r="AA89" s="733"/>
      <c r="AB89" s="733"/>
      <c r="AC89" s="733"/>
      <c r="AD89" s="733"/>
      <c r="AE89" s="733"/>
      <c r="AF89" s="733"/>
      <c r="AG89" s="733"/>
      <c r="AH89" s="733"/>
      <c r="AI89" s="733"/>
      <c r="AJ89" s="733"/>
    </row>
    <row r="90" spans="1:36" ht="15.75" customHeight="1">
      <c r="A90" s="782"/>
      <c r="B90" s="931" t="s">
        <v>447</v>
      </c>
      <c r="C90" s="744"/>
      <c r="D90" s="744"/>
      <c r="E90" s="744"/>
      <c r="F90" s="726"/>
      <c r="G90" s="935" t="s">
        <v>435</v>
      </c>
      <c r="H90" s="932" t="s">
        <v>67</v>
      </c>
      <c r="I90" s="409" t="s">
        <v>9</v>
      </c>
      <c r="J90" s="410"/>
      <c r="K90" s="410"/>
      <c r="L90" s="410">
        <v>0.05</v>
      </c>
      <c r="M90" s="410">
        <v>0.1</v>
      </c>
      <c r="N90" s="410">
        <v>0.1</v>
      </c>
      <c r="O90" s="410">
        <v>0.1</v>
      </c>
      <c r="P90" s="410">
        <v>0.1</v>
      </c>
      <c r="Q90" s="410">
        <v>0.15</v>
      </c>
      <c r="R90" s="410">
        <v>0.15</v>
      </c>
      <c r="S90" s="410">
        <v>0.1</v>
      </c>
      <c r="T90" s="410">
        <v>0.1</v>
      </c>
      <c r="U90" s="410">
        <v>0.05</v>
      </c>
      <c r="V90" s="241">
        <f t="shared" si="22"/>
        <v>1</v>
      </c>
      <c r="W90" s="944">
        <v>0.08</v>
      </c>
      <c r="X90" s="122">
        <f>V90*W90</f>
        <v>0.08</v>
      </c>
      <c r="Y90" s="738"/>
      <c r="Z90" s="733"/>
      <c r="AA90" s="733"/>
      <c r="AB90" s="733"/>
      <c r="AC90" s="733"/>
      <c r="AD90" s="733"/>
      <c r="AE90" s="733"/>
      <c r="AF90" s="733"/>
      <c r="AG90" s="733"/>
      <c r="AH90" s="733"/>
      <c r="AI90" s="733"/>
      <c r="AJ90" s="733"/>
    </row>
    <row r="91" spans="1:36" ht="15.75" customHeight="1">
      <c r="A91" s="782"/>
      <c r="B91" s="750"/>
      <c r="C91" s="751"/>
      <c r="D91" s="751"/>
      <c r="E91" s="751"/>
      <c r="F91" s="752"/>
      <c r="G91" s="766"/>
      <c r="H91" s="752"/>
      <c r="I91" s="412" t="s">
        <v>39</v>
      </c>
      <c r="J91" s="413"/>
      <c r="K91" s="413"/>
      <c r="L91" s="413"/>
      <c r="M91" s="413"/>
      <c r="N91" s="413"/>
      <c r="O91" s="413"/>
      <c r="P91" s="413"/>
      <c r="Q91" s="413"/>
      <c r="R91" s="413"/>
      <c r="S91" s="413"/>
      <c r="T91" s="413"/>
      <c r="U91" s="413"/>
      <c r="V91" s="241">
        <f t="shared" si="22"/>
        <v>0</v>
      </c>
      <c r="W91" s="766"/>
      <c r="X91" s="125">
        <f>+V91*W90</f>
        <v>0</v>
      </c>
      <c r="Y91" s="733"/>
      <c r="Z91" s="733"/>
      <c r="AA91" s="733"/>
      <c r="AB91" s="733"/>
      <c r="AC91" s="733"/>
      <c r="AD91" s="733"/>
      <c r="AE91" s="733"/>
      <c r="AF91" s="733"/>
      <c r="AG91" s="733"/>
      <c r="AH91" s="733"/>
      <c r="AI91" s="733"/>
      <c r="AJ91" s="733"/>
    </row>
    <row r="92" spans="1:36" ht="15.75" customHeight="1">
      <c r="A92" s="782"/>
      <c r="B92" s="931" t="s">
        <v>448</v>
      </c>
      <c r="C92" s="744"/>
      <c r="D92" s="744"/>
      <c r="E92" s="744"/>
      <c r="F92" s="726"/>
      <c r="G92" s="935" t="s">
        <v>435</v>
      </c>
      <c r="H92" s="932" t="s">
        <v>67</v>
      </c>
      <c r="I92" s="409" t="s">
        <v>9</v>
      </c>
      <c r="J92" s="410"/>
      <c r="K92" s="410"/>
      <c r="L92" s="410"/>
      <c r="M92" s="410"/>
      <c r="N92" s="410"/>
      <c r="O92" s="410"/>
      <c r="P92" s="410"/>
      <c r="Q92" s="410"/>
      <c r="R92" s="410"/>
      <c r="S92" s="410"/>
      <c r="T92" s="410"/>
      <c r="U92" s="410">
        <v>1</v>
      </c>
      <c r="V92" s="241">
        <f t="shared" si="22"/>
        <v>1</v>
      </c>
      <c r="W92" s="944">
        <v>0.03</v>
      </c>
      <c r="X92" s="122">
        <f>V92*W92</f>
        <v>0.03</v>
      </c>
      <c r="Y92" s="738"/>
      <c r="Z92" s="733"/>
      <c r="AA92" s="733"/>
      <c r="AB92" s="733"/>
      <c r="AC92" s="733"/>
      <c r="AD92" s="733"/>
      <c r="AE92" s="733"/>
      <c r="AF92" s="733"/>
      <c r="AG92" s="733"/>
      <c r="AH92" s="733"/>
      <c r="AI92" s="733"/>
      <c r="AJ92" s="733"/>
    </row>
    <row r="93" spans="1:36" ht="15.75" customHeight="1">
      <c r="A93" s="782"/>
      <c r="B93" s="750"/>
      <c r="C93" s="751"/>
      <c r="D93" s="751"/>
      <c r="E93" s="751"/>
      <c r="F93" s="752"/>
      <c r="G93" s="766"/>
      <c r="H93" s="752"/>
      <c r="I93" s="412" t="s">
        <v>39</v>
      </c>
      <c r="J93" s="413"/>
      <c r="K93" s="413"/>
      <c r="L93" s="413"/>
      <c r="M93" s="413"/>
      <c r="N93" s="413"/>
      <c r="O93" s="413"/>
      <c r="P93" s="413"/>
      <c r="Q93" s="413"/>
      <c r="R93" s="413"/>
      <c r="S93" s="413"/>
      <c r="T93" s="413"/>
      <c r="U93" s="413"/>
      <c r="V93" s="241">
        <f t="shared" si="22"/>
        <v>0</v>
      </c>
      <c r="W93" s="766"/>
      <c r="X93" s="125">
        <f>+V93*W92</f>
        <v>0</v>
      </c>
      <c r="Y93" s="733"/>
      <c r="Z93" s="733"/>
      <c r="AA93" s="733"/>
      <c r="AB93" s="733"/>
      <c r="AC93" s="733"/>
      <c r="AD93" s="733"/>
      <c r="AE93" s="733"/>
      <c r="AF93" s="733"/>
      <c r="AG93" s="733"/>
      <c r="AH93" s="733"/>
      <c r="AI93" s="733"/>
      <c r="AJ93" s="733"/>
    </row>
    <row r="94" spans="1:36" ht="15.75" customHeight="1">
      <c r="A94" s="782"/>
      <c r="B94" s="965" t="s">
        <v>452</v>
      </c>
      <c r="C94" s="744"/>
      <c r="D94" s="744"/>
      <c r="E94" s="744"/>
      <c r="F94" s="726"/>
      <c r="G94" s="935" t="s">
        <v>435</v>
      </c>
      <c r="H94" s="932" t="s">
        <v>67</v>
      </c>
      <c r="I94" s="409" t="s">
        <v>9</v>
      </c>
      <c r="J94" s="410"/>
      <c r="K94" s="410"/>
      <c r="L94" s="410">
        <v>0.2</v>
      </c>
      <c r="M94" s="410">
        <v>0</v>
      </c>
      <c r="N94" s="410">
        <v>0.2</v>
      </c>
      <c r="O94" s="410">
        <v>0</v>
      </c>
      <c r="P94" s="410">
        <v>0.1</v>
      </c>
      <c r="Q94" s="410">
        <v>0.2</v>
      </c>
      <c r="R94" s="410">
        <v>0.1</v>
      </c>
      <c r="S94" s="410">
        <v>0</v>
      </c>
      <c r="T94" s="410">
        <v>0</v>
      </c>
      <c r="U94" s="410">
        <v>0.2</v>
      </c>
      <c r="V94" s="241">
        <f t="shared" si="22"/>
        <v>1</v>
      </c>
      <c r="W94" s="944">
        <v>0.09</v>
      </c>
      <c r="X94" s="122">
        <f>V94*W94</f>
        <v>0.09</v>
      </c>
      <c r="Y94" s="738"/>
      <c r="Z94" s="733"/>
      <c r="AA94" s="733"/>
      <c r="AB94" s="733"/>
      <c r="AC94" s="733"/>
      <c r="AD94" s="733"/>
      <c r="AE94" s="733"/>
      <c r="AF94" s="733"/>
      <c r="AG94" s="733"/>
      <c r="AH94" s="733"/>
      <c r="AI94" s="733"/>
      <c r="AJ94" s="733"/>
    </row>
    <row r="95" spans="1:36" ht="15.75" customHeight="1">
      <c r="A95" s="782"/>
      <c r="B95" s="750"/>
      <c r="C95" s="751"/>
      <c r="D95" s="751"/>
      <c r="E95" s="751"/>
      <c r="F95" s="752"/>
      <c r="G95" s="766"/>
      <c r="H95" s="752"/>
      <c r="I95" s="412" t="s">
        <v>39</v>
      </c>
      <c r="J95" s="413"/>
      <c r="K95" s="413"/>
      <c r="L95" s="413"/>
      <c r="M95" s="413"/>
      <c r="N95" s="413"/>
      <c r="O95" s="413"/>
      <c r="P95" s="413"/>
      <c r="Q95" s="413"/>
      <c r="R95" s="413"/>
      <c r="S95" s="413"/>
      <c r="T95" s="413"/>
      <c r="U95" s="413"/>
      <c r="V95" s="241">
        <f t="shared" si="22"/>
        <v>0</v>
      </c>
      <c r="W95" s="766"/>
      <c r="X95" s="125">
        <f>+V95*W94</f>
        <v>0</v>
      </c>
      <c r="Y95" s="733"/>
      <c r="Z95" s="733"/>
      <c r="AA95" s="733"/>
      <c r="AB95" s="733"/>
      <c r="AC95" s="733"/>
      <c r="AD95" s="733"/>
      <c r="AE95" s="733"/>
      <c r="AF95" s="733"/>
      <c r="AG95" s="733"/>
      <c r="AH95" s="733"/>
      <c r="AI95" s="733"/>
      <c r="AJ95" s="733"/>
    </row>
    <row r="96" spans="1:36" ht="15.75" customHeight="1">
      <c r="A96" s="941"/>
      <c r="B96" s="934"/>
      <c r="C96" s="817"/>
      <c r="D96" s="817"/>
      <c r="E96" s="817"/>
      <c r="F96" s="818"/>
      <c r="G96" s="941"/>
      <c r="H96" s="964" t="s">
        <v>67</v>
      </c>
      <c r="I96" s="419" t="s">
        <v>9</v>
      </c>
      <c r="J96" s="382">
        <f t="shared" ref="J96:U96" si="23">J80*$W$80+J82*$W$82+J84*$W$84+J86*$W$86+J88*$W$88+J90*$W$90+J92*$W$92+J94*$W$94</f>
        <v>4.0000000000000001E-3</v>
      </c>
      <c r="K96" s="382">
        <f t="shared" si="23"/>
        <v>8.0000000000000002E-3</v>
      </c>
      <c r="L96" s="382">
        <f t="shared" si="23"/>
        <v>5.96E-2</v>
      </c>
      <c r="M96" s="382">
        <f t="shared" si="23"/>
        <v>7.6600000000000001E-2</v>
      </c>
      <c r="N96" s="382">
        <f t="shared" si="23"/>
        <v>0.11</v>
      </c>
      <c r="O96" s="382">
        <f t="shared" si="23"/>
        <v>0.10500000000000001</v>
      </c>
      <c r="P96" s="382">
        <f t="shared" si="23"/>
        <v>0.114</v>
      </c>
      <c r="Q96" s="382">
        <f t="shared" si="23"/>
        <v>0.1386</v>
      </c>
      <c r="R96" s="382">
        <f t="shared" si="23"/>
        <v>0.12570000000000001</v>
      </c>
      <c r="S96" s="382">
        <f t="shared" si="23"/>
        <v>9.5500000000000002E-2</v>
      </c>
      <c r="T96" s="382">
        <f t="shared" si="23"/>
        <v>8.0000000000000016E-2</v>
      </c>
      <c r="U96" s="382">
        <f t="shared" si="23"/>
        <v>8.3000000000000004E-2</v>
      </c>
      <c r="V96" s="241">
        <f t="shared" si="22"/>
        <v>1</v>
      </c>
      <c r="W96" s="948">
        <v>1</v>
      </c>
      <c r="X96" s="122">
        <f>V96*W96</f>
        <v>1</v>
      </c>
      <c r="Y96" s="738"/>
      <c r="Z96" s="733"/>
      <c r="AA96" s="733"/>
      <c r="AB96" s="733"/>
      <c r="AC96" s="733"/>
      <c r="AD96" s="733"/>
      <c r="AE96" s="733"/>
      <c r="AF96" s="733"/>
      <c r="AG96" s="733"/>
      <c r="AH96" s="733"/>
      <c r="AI96" s="733"/>
      <c r="AJ96" s="733"/>
    </row>
    <row r="97" spans="1:36" ht="15.75" customHeight="1">
      <c r="A97" s="766"/>
      <c r="B97" s="751"/>
      <c r="C97" s="751"/>
      <c r="D97" s="751"/>
      <c r="E97" s="751"/>
      <c r="F97" s="752"/>
      <c r="G97" s="766"/>
      <c r="H97" s="766"/>
      <c r="I97" s="388" t="s">
        <v>39</v>
      </c>
      <c r="J97" s="382">
        <f t="shared" ref="J97:U97" si="24">J81*$W$80+J83*$W$82+J85*$W$84+J87*$W$86+J89*$W$88+J91*$W$90+J93*$W$92+J95*$W$94</f>
        <v>0</v>
      </c>
      <c r="K97" s="382">
        <f t="shared" si="24"/>
        <v>0</v>
      </c>
      <c r="L97" s="382">
        <f t="shared" si="24"/>
        <v>0</v>
      </c>
      <c r="M97" s="382">
        <f t="shared" si="24"/>
        <v>0</v>
      </c>
      <c r="N97" s="382">
        <f t="shared" si="24"/>
        <v>0</v>
      </c>
      <c r="O97" s="382">
        <f t="shared" si="24"/>
        <v>0</v>
      </c>
      <c r="P97" s="382">
        <f t="shared" si="24"/>
        <v>0</v>
      </c>
      <c r="Q97" s="382">
        <f t="shared" si="24"/>
        <v>0</v>
      </c>
      <c r="R97" s="382">
        <f t="shared" si="24"/>
        <v>0</v>
      </c>
      <c r="S97" s="382">
        <f t="shared" si="24"/>
        <v>0</v>
      </c>
      <c r="T97" s="382">
        <f t="shared" si="24"/>
        <v>0</v>
      </c>
      <c r="U97" s="382">
        <f t="shared" si="24"/>
        <v>0</v>
      </c>
      <c r="V97" s="241">
        <f t="shared" si="22"/>
        <v>0</v>
      </c>
      <c r="W97" s="766"/>
      <c r="X97" s="125">
        <f>+V97*W96</f>
        <v>0</v>
      </c>
      <c r="Y97" s="733"/>
      <c r="Z97" s="733"/>
      <c r="AA97" s="733"/>
      <c r="AB97" s="733"/>
      <c r="AC97" s="733"/>
      <c r="AD97" s="733"/>
      <c r="AE97" s="733"/>
      <c r="AF97" s="733"/>
      <c r="AG97" s="733"/>
      <c r="AH97" s="733"/>
      <c r="AI97" s="733"/>
      <c r="AJ97" s="733"/>
    </row>
    <row r="98" spans="1:36" ht="26.25" customHeight="1">
      <c r="A98" s="966" t="s">
        <v>17</v>
      </c>
      <c r="B98" s="282" t="s">
        <v>42</v>
      </c>
      <c r="C98" s="282" t="s">
        <v>43</v>
      </c>
      <c r="D98" s="282" t="s">
        <v>19</v>
      </c>
      <c r="E98" s="282" t="s">
        <v>44</v>
      </c>
      <c r="F98" s="282" t="s">
        <v>45</v>
      </c>
      <c r="G98" s="394" t="s">
        <v>46</v>
      </c>
      <c r="H98" s="938" t="s">
        <v>47</v>
      </c>
      <c r="I98" s="724"/>
      <c r="J98" s="327" t="s">
        <v>48</v>
      </c>
      <c r="K98" s="327" t="s">
        <v>28</v>
      </c>
      <c r="L98" s="327" t="s">
        <v>31</v>
      </c>
      <c r="M98" s="327" t="s">
        <v>30</v>
      </c>
      <c r="N98" s="327" t="s">
        <v>49</v>
      </c>
      <c r="O98" s="327" t="s">
        <v>50</v>
      </c>
      <c r="P98" s="327" t="s">
        <v>34</v>
      </c>
      <c r="Q98" s="423" t="s">
        <v>36</v>
      </c>
      <c r="R98" s="327" t="s">
        <v>51</v>
      </c>
      <c r="S98" s="327" t="s">
        <v>52</v>
      </c>
      <c r="T98" s="327" t="s">
        <v>32</v>
      </c>
      <c r="U98" s="327" t="s">
        <v>29</v>
      </c>
      <c r="V98" s="282" t="s">
        <v>53</v>
      </c>
      <c r="W98" s="282" t="s">
        <v>54</v>
      </c>
      <c r="X98" s="321" t="s">
        <v>306</v>
      </c>
      <c r="Y98" s="697" t="s">
        <v>836</v>
      </c>
      <c r="Z98" s="697" t="s">
        <v>837</v>
      </c>
      <c r="AA98" s="697" t="s">
        <v>838</v>
      </c>
      <c r="AB98" s="697" t="s">
        <v>839</v>
      </c>
      <c r="AC98" s="697" t="s">
        <v>840</v>
      </c>
      <c r="AD98" s="697" t="s">
        <v>841</v>
      </c>
      <c r="AE98" s="697" t="s">
        <v>842</v>
      </c>
      <c r="AF98" s="697" t="s">
        <v>843</v>
      </c>
      <c r="AG98" s="697" t="s">
        <v>844</v>
      </c>
      <c r="AH98" s="697" t="s">
        <v>845</v>
      </c>
      <c r="AI98" s="697" t="s">
        <v>846</v>
      </c>
      <c r="AJ98" s="697" t="s">
        <v>847</v>
      </c>
    </row>
    <row r="99" spans="1:36" ht="15.75" customHeight="1">
      <c r="A99" s="782"/>
      <c r="B99" s="935" t="s">
        <v>347</v>
      </c>
      <c r="C99" s="935" t="s">
        <v>455</v>
      </c>
      <c r="D99" s="960">
        <v>853936</v>
      </c>
      <c r="E99" s="935" t="s">
        <v>456</v>
      </c>
      <c r="F99" s="935" t="s">
        <v>75</v>
      </c>
      <c r="G99" s="935" t="s">
        <v>435</v>
      </c>
      <c r="H99" s="936" t="s">
        <v>9</v>
      </c>
      <c r="I99" s="724"/>
      <c r="J99" s="470">
        <v>20228</v>
      </c>
      <c r="K99" s="470">
        <v>42697</v>
      </c>
      <c r="L99" s="470">
        <v>85394</v>
      </c>
      <c r="M99" s="470">
        <v>85394</v>
      </c>
      <c r="N99" s="470">
        <v>85394</v>
      </c>
      <c r="O99" s="470">
        <v>85394</v>
      </c>
      <c r="P99" s="470">
        <v>85394</v>
      </c>
      <c r="Q99" s="470">
        <v>85394</v>
      </c>
      <c r="R99" s="470">
        <v>85394</v>
      </c>
      <c r="S99" s="470">
        <v>85394</v>
      </c>
      <c r="T99" s="470">
        <v>85394</v>
      </c>
      <c r="U99" s="471">
        <v>22465</v>
      </c>
      <c r="V99" s="472">
        <f t="shared" ref="V99:V100" si="25">SUM(J99:U99)</f>
        <v>853936</v>
      </c>
      <c r="W99" s="943">
        <v>0.1</v>
      </c>
      <c r="X99" s="354">
        <f>IF(OR(V99=0,W99=0),0,(V99/V99)*W99)</f>
        <v>0.1</v>
      </c>
      <c r="Y99" s="738"/>
      <c r="Z99" s="733"/>
      <c r="AA99" s="733"/>
      <c r="AB99" s="733"/>
      <c r="AC99" s="733"/>
      <c r="AD99" s="733"/>
      <c r="AE99" s="733"/>
      <c r="AF99" s="733"/>
      <c r="AG99" s="733"/>
      <c r="AH99" s="733"/>
      <c r="AI99" s="733"/>
      <c r="AJ99" s="733"/>
    </row>
    <row r="100" spans="1:36" ht="15.75" customHeight="1">
      <c r="A100" s="766"/>
      <c r="B100" s="766"/>
      <c r="C100" s="766"/>
      <c r="D100" s="766"/>
      <c r="E100" s="766"/>
      <c r="F100" s="766"/>
      <c r="G100" s="766"/>
      <c r="H100" s="937" t="s">
        <v>39</v>
      </c>
      <c r="I100" s="752"/>
      <c r="J100" s="473"/>
      <c r="K100" s="260"/>
      <c r="L100" s="260"/>
      <c r="M100" s="260"/>
      <c r="N100" s="260"/>
      <c r="O100" s="260"/>
      <c r="P100" s="260"/>
      <c r="Q100" s="260"/>
      <c r="R100" s="350"/>
      <c r="S100" s="350"/>
      <c r="T100" s="350"/>
      <c r="U100" s="350"/>
      <c r="V100" s="356">
        <f t="shared" si="25"/>
        <v>0</v>
      </c>
      <c r="W100" s="766"/>
      <c r="X100" s="354">
        <f>IF(OR(V100=0,W99=0),0,(V100/V99*W99))</f>
        <v>0</v>
      </c>
      <c r="Y100" s="733"/>
      <c r="Z100" s="733"/>
      <c r="AA100" s="733"/>
      <c r="AB100" s="733"/>
      <c r="AC100" s="733"/>
      <c r="AD100" s="733"/>
      <c r="AE100" s="733"/>
      <c r="AF100" s="733"/>
      <c r="AG100" s="733"/>
      <c r="AH100" s="733"/>
      <c r="AI100" s="733"/>
      <c r="AJ100" s="733"/>
    </row>
    <row r="101" spans="1:36" ht="15.75" customHeight="1">
      <c r="A101" s="935" t="s">
        <v>457</v>
      </c>
      <c r="B101" s="946"/>
      <c r="C101" s="728"/>
      <c r="D101" s="728"/>
      <c r="E101" s="728"/>
      <c r="F101" s="728"/>
      <c r="G101" s="728"/>
      <c r="H101" s="728"/>
      <c r="I101" s="728"/>
      <c r="J101" s="728"/>
      <c r="K101" s="728"/>
      <c r="L101" s="728"/>
      <c r="M101" s="728"/>
      <c r="N101" s="728"/>
      <c r="O101" s="728"/>
      <c r="P101" s="728"/>
      <c r="Q101" s="728"/>
      <c r="R101" s="728"/>
      <c r="S101" s="728"/>
      <c r="T101" s="728"/>
      <c r="U101" s="728"/>
      <c r="V101" s="728"/>
      <c r="W101" s="728"/>
      <c r="X101" s="729"/>
      <c r="Y101" s="736" t="s">
        <v>849</v>
      </c>
      <c r="Z101" s="736"/>
      <c r="AA101" s="736"/>
      <c r="AB101" s="736"/>
      <c r="AC101" s="736"/>
      <c r="AD101" s="736"/>
      <c r="AE101" s="736"/>
      <c r="AF101" s="736"/>
      <c r="AG101" s="736"/>
      <c r="AH101" s="736"/>
      <c r="AI101" s="736"/>
      <c r="AJ101" s="736"/>
    </row>
    <row r="102" spans="1:36" ht="15.75" customHeight="1">
      <c r="A102" s="782"/>
      <c r="B102" s="931" t="s">
        <v>458</v>
      </c>
      <c r="C102" s="744"/>
      <c r="D102" s="744"/>
      <c r="E102" s="744"/>
      <c r="F102" s="726"/>
      <c r="G102" s="935" t="s">
        <v>435</v>
      </c>
      <c r="H102" s="935" t="s">
        <v>67</v>
      </c>
      <c r="I102" s="409" t="s">
        <v>9</v>
      </c>
      <c r="J102" s="410">
        <v>0.5</v>
      </c>
      <c r="K102" s="410">
        <v>0.5</v>
      </c>
      <c r="L102" s="410"/>
      <c r="M102" s="410"/>
      <c r="N102" s="410"/>
      <c r="O102" s="410"/>
      <c r="P102" s="410"/>
      <c r="Q102" s="410"/>
      <c r="R102" s="410"/>
      <c r="S102" s="410"/>
      <c r="T102" s="410"/>
      <c r="U102" s="410"/>
      <c r="V102" s="241">
        <f t="shared" ref="V102:V113" si="26">SUM(J102:U102)</f>
        <v>1</v>
      </c>
      <c r="W102" s="944">
        <v>0.1</v>
      </c>
      <c r="X102" s="122">
        <f>V102*W102</f>
        <v>0.1</v>
      </c>
      <c r="Y102" s="738"/>
      <c r="Z102" s="733"/>
      <c r="AA102" s="733"/>
      <c r="AB102" s="733"/>
      <c r="AC102" s="733"/>
      <c r="AD102" s="733"/>
      <c r="AE102" s="733"/>
      <c r="AF102" s="733"/>
      <c r="AG102" s="733"/>
      <c r="AH102" s="733"/>
      <c r="AI102" s="733"/>
      <c r="AJ102" s="733"/>
    </row>
    <row r="103" spans="1:36" ht="15.75" customHeight="1">
      <c r="A103" s="782"/>
      <c r="B103" s="750"/>
      <c r="C103" s="751"/>
      <c r="D103" s="751"/>
      <c r="E103" s="751"/>
      <c r="F103" s="752"/>
      <c r="G103" s="766"/>
      <c r="H103" s="766"/>
      <c r="I103" s="412" t="s">
        <v>39</v>
      </c>
      <c r="J103" s="413"/>
      <c r="K103" s="413"/>
      <c r="L103" s="413"/>
      <c r="M103" s="413"/>
      <c r="N103" s="413"/>
      <c r="O103" s="413"/>
      <c r="P103" s="413"/>
      <c r="Q103" s="413"/>
      <c r="R103" s="413"/>
      <c r="S103" s="413"/>
      <c r="T103" s="413"/>
      <c r="U103" s="413"/>
      <c r="V103" s="241">
        <f t="shared" si="26"/>
        <v>0</v>
      </c>
      <c r="W103" s="766"/>
      <c r="X103" s="125">
        <f>+V103*W102</f>
        <v>0</v>
      </c>
      <c r="Y103" s="733"/>
      <c r="Z103" s="733"/>
      <c r="AA103" s="733"/>
      <c r="AB103" s="733"/>
      <c r="AC103" s="733"/>
      <c r="AD103" s="733"/>
      <c r="AE103" s="733"/>
      <c r="AF103" s="733"/>
      <c r="AG103" s="733"/>
      <c r="AH103" s="733"/>
      <c r="AI103" s="733"/>
      <c r="AJ103" s="733"/>
    </row>
    <row r="104" spans="1:36" ht="15.75" customHeight="1">
      <c r="A104" s="782"/>
      <c r="B104" s="931" t="s">
        <v>459</v>
      </c>
      <c r="C104" s="744"/>
      <c r="D104" s="744"/>
      <c r="E104" s="744"/>
      <c r="F104" s="726"/>
      <c r="G104" s="935" t="s">
        <v>435</v>
      </c>
      <c r="H104" s="932" t="s">
        <v>67</v>
      </c>
      <c r="I104" s="409" t="s">
        <v>9</v>
      </c>
      <c r="J104" s="410"/>
      <c r="K104" s="410">
        <v>0.05</v>
      </c>
      <c r="L104" s="410">
        <v>0.1</v>
      </c>
      <c r="M104" s="410">
        <v>0.1</v>
      </c>
      <c r="N104" s="410">
        <v>0.1</v>
      </c>
      <c r="O104" s="410">
        <v>0.1</v>
      </c>
      <c r="P104" s="410">
        <v>0.1</v>
      </c>
      <c r="Q104" s="410">
        <v>0.1</v>
      </c>
      <c r="R104" s="410">
        <v>0.1</v>
      </c>
      <c r="S104" s="410">
        <v>0.1</v>
      </c>
      <c r="T104" s="410">
        <v>0.1</v>
      </c>
      <c r="U104" s="410">
        <v>0.05</v>
      </c>
      <c r="V104" s="241">
        <f t="shared" si="26"/>
        <v>0.99999999999999989</v>
      </c>
      <c r="W104" s="944">
        <v>0.3</v>
      </c>
      <c r="X104" s="122">
        <f>V104*W104</f>
        <v>0.29999999999999993</v>
      </c>
      <c r="Y104" s="738"/>
      <c r="Z104" s="733"/>
      <c r="AA104" s="733"/>
      <c r="AB104" s="733"/>
      <c r="AC104" s="733"/>
      <c r="AD104" s="733"/>
      <c r="AE104" s="733"/>
      <c r="AF104" s="733"/>
      <c r="AG104" s="733"/>
      <c r="AH104" s="733"/>
      <c r="AI104" s="733"/>
      <c r="AJ104" s="733"/>
    </row>
    <row r="105" spans="1:36" ht="15.75" customHeight="1">
      <c r="A105" s="782"/>
      <c r="B105" s="750"/>
      <c r="C105" s="751"/>
      <c r="D105" s="751"/>
      <c r="E105" s="751"/>
      <c r="F105" s="752"/>
      <c r="G105" s="766"/>
      <c r="H105" s="752"/>
      <c r="I105" s="412" t="s">
        <v>39</v>
      </c>
      <c r="J105" s="413"/>
      <c r="K105" s="413"/>
      <c r="L105" s="413"/>
      <c r="M105" s="413"/>
      <c r="N105" s="413"/>
      <c r="O105" s="413"/>
      <c r="P105" s="413"/>
      <c r="Q105" s="413"/>
      <c r="R105" s="413"/>
      <c r="S105" s="413"/>
      <c r="T105" s="413"/>
      <c r="U105" s="413"/>
      <c r="V105" s="241">
        <f t="shared" si="26"/>
        <v>0</v>
      </c>
      <c r="W105" s="766"/>
      <c r="X105" s="125">
        <f>+V105*W104</f>
        <v>0</v>
      </c>
      <c r="Y105" s="733"/>
      <c r="Z105" s="733"/>
      <c r="AA105" s="733"/>
      <c r="AB105" s="733"/>
      <c r="AC105" s="733"/>
      <c r="AD105" s="733"/>
      <c r="AE105" s="733"/>
      <c r="AF105" s="733"/>
      <c r="AG105" s="733"/>
      <c r="AH105" s="733"/>
      <c r="AI105" s="733"/>
      <c r="AJ105" s="733"/>
    </row>
    <row r="106" spans="1:36" ht="15.75" customHeight="1">
      <c r="A106" s="782"/>
      <c r="B106" s="931" t="s">
        <v>460</v>
      </c>
      <c r="C106" s="744"/>
      <c r="D106" s="744"/>
      <c r="E106" s="744"/>
      <c r="F106" s="726"/>
      <c r="G106" s="935" t="s">
        <v>435</v>
      </c>
      <c r="H106" s="932" t="s">
        <v>67</v>
      </c>
      <c r="I106" s="409" t="s">
        <v>9</v>
      </c>
      <c r="J106" s="410">
        <v>0.03</v>
      </c>
      <c r="K106" s="410">
        <v>0.05</v>
      </c>
      <c r="L106" s="410">
        <v>0.1</v>
      </c>
      <c r="M106" s="410">
        <v>0.1</v>
      </c>
      <c r="N106" s="410">
        <v>0.1</v>
      </c>
      <c r="O106" s="410">
        <v>0.1</v>
      </c>
      <c r="P106" s="410">
        <v>0.1</v>
      </c>
      <c r="Q106" s="410">
        <v>0.1</v>
      </c>
      <c r="R106" s="410">
        <v>0.1</v>
      </c>
      <c r="S106" s="410">
        <v>0.1</v>
      </c>
      <c r="T106" s="410">
        <v>0.1</v>
      </c>
      <c r="U106" s="410">
        <v>0.02</v>
      </c>
      <c r="V106" s="241">
        <f t="shared" si="26"/>
        <v>0.99999999999999989</v>
      </c>
      <c r="W106" s="944">
        <v>0.45</v>
      </c>
      <c r="X106" s="122">
        <f>V106*W106</f>
        <v>0.44999999999999996</v>
      </c>
      <c r="Y106" s="738"/>
      <c r="Z106" s="733"/>
      <c r="AA106" s="733"/>
      <c r="AB106" s="733"/>
      <c r="AC106" s="733"/>
      <c r="AD106" s="733"/>
      <c r="AE106" s="733"/>
      <c r="AF106" s="733"/>
      <c r="AG106" s="733"/>
      <c r="AH106" s="733"/>
      <c r="AI106" s="733"/>
      <c r="AJ106" s="733"/>
    </row>
    <row r="107" spans="1:36" ht="15.75" customHeight="1">
      <c r="A107" s="782"/>
      <c r="B107" s="750"/>
      <c r="C107" s="751"/>
      <c r="D107" s="751"/>
      <c r="E107" s="751"/>
      <c r="F107" s="752"/>
      <c r="G107" s="766"/>
      <c r="H107" s="752"/>
      <c r="I107" s="412" t="s">
        <v>39</v>
      </c>
      <c r="J107" s="413"/>
      <c r="K107" s="413"/>
      <c r="L107" s="413"/>
      <c r="M107" s="413"/>
      <c r="N107" s="413"/>
      <c r="O107" s="413"/>
      <c r="P107" s="413"/>
      <c r="Q107" s="413"/>
      <c r="R107" s="413"/>
      <c r="S107" s="413"/>
      <c r="T107" s="413"/>
      <c r="U107" s="413"/>
      <c r="V107" s="241">
        <f t="shared" si="26"/>
        <v>0</v>
      </c>
      <c r="W107" s="766"/>
      <c r="X107" s="125">
        <f>+V107*W106</f>
        <v>0</v>
      </c>
      <c r="Y107" s="733"/>
      <c r="Z107" s="733"/>
      <c r="AA107" s="733"/>
      <c r="AB107" s="733"/>
      <c r="AC107" s="733"/>
      <c r="AD107" s="733"/>
      <c r="AE107" s="733"/>
      <c r="AF107" s="733"/>
      <c r="AG107" s="733"/>
      <c r="AH107" s="733"/>
      <c r="AI107" s="733"/>
      <c r="AJ107" s="733"/>
    </row>
    <row r="108" spans="1:36" ht="15.75" customHeight="1">
      <c r="A108" s="782"/>
      <c r="B108" s="931" t="s">
        <v>461</v>
      </c>
      <c r="C108" s="744"/>
      <c r="D108" s="744"/>
      <c r="E108" s="744"/>
      <c r="F108" s="726"/>
      <c r="G108" s="935" t="s">
        <v>435</v>
      </c>
      <c r="H108" s="932" t="s">
        <v>67</v>
      </c>
      <c r="I108" s="409" t="s">
        <v>9</v>
      </c>
      <c r="J108" s="410"/>
      <c r="K108" s="410">
        <v>0.1</v>
      </c>
      <c r="L108" s="410">
        <v>0.1</v>
      </c>
      <c r="M108" s="410">
        <v>0.1</v>
      </c>
      <c r="N108" s="410">
        <v>0.1</v>
      </c>
      <c r="O108" s="410">
        <v>0.1</v>
      </c>
      <c r="P108" s="410">
        <v>0.1</v>
      </c>
      <c r="Q108" s="410">
        <v>0.1</v>
      </c>
      <c r="R108" s="410">
        <v>0.1</v>
      </c>
      <c r="S108" s="410">
        <v>0.1</v>
      </c>
      <c r="T108" s="410">
        <v>0.1</v>
      </c>
      <c r="U108" s="410"/>
      <c r="V108" s="241">
        <f t="shared" si="26"/>
        <v>0.99999999999999989</v>
      </c>
      <c r="W108" s="944">
        <v>0.05</v>
      </c>
      <c r="X108" s="122">
        <f>V108*W108</f>
        <v>4.9999999999999996E-2</v>
      </c>
      <c r="Y108" s="738"/>
      <c r="Z108" s="733"/>
      <c r="AA108" s="733"/>
      <c r="AB108" s="733"/>
      <c r="AC108" s="733"/>
      <c r="AD108" s="733"/>
      <c r="AE108" s="733"/>
      <c r="AF108" s="733"/>
      <c r="AG108" s="733"/>
      <c r="AH108" s="733"/>
      <c r="AI108" s="733"/>
      <c r="AJ108" s="733"/>
    </row>
    <row r="109" spans="1:36" ht="15.75" customHeight="1">
      <c r="A109" s="782"/>
      <c r="B109" s="750"/>
      <c r="C109" s="751"/>
      <c r="D109" s="751"/>
      <c r="E109" s="751"/>
      <c r="F109" s="752"/>
      <c r="G109" s="766"/>
      <c r="H109" s="752"/>
      <c r="I109" s="412" t="s">
        <v>39</v>
      </c>
      <c r="J109" s="413"/>
      <c r="K109" s="413"/>
      <c r="L109" s="413"/>
      <c r="M109" s="413"/>
      <c r="N109" s="413"/>
      <c r="O109" s="413"/>
      <c r="P109" s="413"/>
      <c r="Q109" s="413"/>
      <c r="R109" s="413"/>
      <c r="S109" s="413"/>
      <c r="T109" s="413"/>
      <c r="U109" s="413"/>
      <c r="V109" s="241">
        <f t="shared" si="26"/>
        <v>0</v>
      </c>
      <c r="W109" s="766"/>
      <c r="X109" s="125">
        <f>+V109*W108</f>
        <v>0</v>
      </c>
      <c r="Y109" s="733"/>
      <c r="Z109" s="733"/>
      <c r="AA109" s="733"/>
      <c r="AB109" s="733"/>
      <c r="AC109" s="733"/>
      <c r="AD109" s="733"/>
      <c r="AE109" s="733"/>
      <c r="AF109" s="733"/>
      <c r="AG109" s="733"/>
      <c r="AH109" s="733"/>
      <c r="AI109" s="733"/>
      <c r="AJ109" s="733"/>
    </row>
    <row r="110" spans="1:36" ht="15.75" customHeight="1">
      <c r="A110" s="782"/>
      <c r="B110" s="931" t="s">
        <v>463</v>
      </c>
      <c r="C110" s="744"/>
      <c r="D110" s="744"/>
      <c r="E110" s="744"/>
      <c r="F110" s="726"/>
      <c r="G110" s="935" t="s">
        <v>435</v>
      </c>
      <c r="H110" s="932" t="s">
        <v>67</v>
      </c>
      <c r="I110" s="409" t="s">
        <v>9</v>
      </c>
      <c r="J110" s="410"/>
      <c r="K110" s="410">
        <v>0.3</v>
      </c>
      <c r="L110" s="410">
        <v>0</v>
      </c>
      <c r="M110" s="410">
        <v>0.2</v>
      </c>
      <c r="N110" s="410">
        <v>0</v>
      </c>
      <c r="O110" s="410">
        <v>0.2</v>
      </c>
      <c r="P110" s="410">
        <v>0</v>
      </c>
      <c r="Q110" s="410">
        <v>0</v>
      </c>
      <c r="R110" s="410">
        <v>0</v>
      </c>
      <c r="S110" s="410">
        <v>0.2</v>
      </c>
      <c r="T110" s="410">
        <v>0.1</v>
      </c>
      <c r="U110" s="410"/>
      <c r="V110" s="241">
        <f t="shared" si="26"/>
        <v>0.99999999999999989</v>
      </c>
      <c r="W110" s="944">
        <v>0.1</v>
      </c>
      <c r="X110" s="122">
        <f>V110*W110</f>
        <v>9.9999999999999992E-2</v>
      </c>
      <c r="Y110" s="738"/>
      <c r="Z110" s="733"/>
      <c r="AA110" s="733"/>
      <c r="AB110" s="733"/>
      <c r="AC110" s="733"/>
      <c r="AD110" s="733"/>
      <c r="AE110" s="733"/>
      <c r="AF110" s="733"/>
      <c r="AG110" s="733"/>
      <c r="AH110" s="733"/>
      <c r="AI110" s="733"/>
      <c r="AJ110" s="733"/>
    </row>
    <row r="111" spans="1:36" ht="15.75" customHeight="1">
      <c r="A111" s="782"/>
      <c r="B111" s="750"/>
      <c r="C111" s="751"/>
      <c r="D111" s="751"/>
      <c r="E111" s="751"/>
      <c r="F111" s="752"/>
      <c r="G111" s="766"/>
      <c r="H111" s="818"/>
      <c r="I111" s="409" t="s">
        <v>39</v>
      </c>
      <c r="J111" s="413"/>
      <c r="K111" s="413"/>
      <c r="L111" s="413"/>
      <c r="M111" s="413"/>
      <c r="N111" s="413"/>
      <c r="O111" s="413"/>
      <c r="P111" s="413"/>
      <c r="Q111" s="413"/>
      <c r="R111" s="413"/>
      <c r="S111" s="413"/>
      <c r="T111" s="413"/>
      <c r="U111" s="413"/>
      <c r="V111" s="241">
        <f t="shared" si="26"/>
        <v>0</v>
      </c>
      <c r="W111" s="861"/>
      <c r="X111" s="125">
        <f>+V111*W110</f>
        <v>0</v>
      </c>
      <c r="Y111" s="733"/>
      <c r="Z111" s="733"/>
      <c r="AA111" s="733"/>
      <c r="AB111" s="733"/>
      <c r="AC111" s="733"/>
      <c r="AD111" s="733"/>
      <c r="AE111" s="733"/>
      <c r="AF111" s="733"/>
      <c r="AG111" s="733"/>
      <c r="AH111" s="733"/>
      <c r="AI111" s="733"/>
      <c r="AJ111" s="733"/>
    </row>
    <row r="112" spans="1:36" ht="15.75" customHeight="1">
      <c r="A112" s="941"/>
      <c r="B112" s="934"/>
      <c r="C112" s="817"/>
      <c r="D112" s="817"/>
      <c r="E112" s="817"/>
      <c r="F112" s="818"/>
      <c r="G112" s="947"/>
      <c r="H112" s="992" t="s">
        <v>67</v>
      </c>
      <c r="I112" s="419" t="s">
        <v>9</v>
      </c>
      <c r="J112" s="382">
        <f t="shared" ref="J112:U112" si="27">J102*$W$102+J104*$W$104+J106*$W$106+J108*$W$108+J110*$W$110</f>
        <v>6.3500000000000001E-2</v>
      </c>
      <c r="K112" s="382">
        <f t="shared" si="27"/>
        <v>0.12250000000000001</v>
      </c>
      <c r="L112" s="382">
        <f t="shared" si="27"/>
        <v>8.0000000000000016E-2</v>
      </c>
      <c r="M112" s="382">
        <f t="shared" si="27"/>
        <v>0.10000000000000002</v>
      </c>
      <c r="N112" s="382">
        <f t="shared" si="27"/>
        <v>8.0000000000000016E-2</v>
      </c>
      <c r="O112" s="382">
        <f t="shared" si="27"/>
        <v>0.10000000000000002</v>
      </c>
      <c r="P112" s="382">
        <f t="shared" si="27"/>
        <v>8.0000000000000016E-2</v>
      </c>
      <c r="Q112" s="382">
        <f t="shared" si="27"/>
        <v>8.0000000000000016E-2</v>
      </c>
      <c r="R112" s="382">
        <f t="shared" si="27"/>
        <v>8.0000000000000016E-2</v>
      </c>
      <c r="S112" s="382">
        <f t="shared" si="27"/>
        <v>0.10000000000000002</v>
      </c>
      <c r="T112" s="382">
        <f t="shared" si="27"/>
        <v>9.0000000000000024E-2</v>
      </c>
      <c r="U112" s="382">
        <f t="shared" si="27"/>
        <v>2.4E-2</v>
      </c>
      <c r="V112" s="474">
        <f t="shared" si="26"/>
        <v>1.0000000000000002</v>
      </c>
      <c r="W112" s="475">
        <f>SUM(W102:W111)</f>
        <v>1.0000000000000002</v>
      </c>
      <c r="X112" s="122">
        <f t="shared" ref="X112:X113" si="28">V112*W112</f>
        <v>1.0000000000000004</v>
      </c>
      <c r="Y112" s="738"/>
      <c r="Z112" s="733"/>
      <c r="AA112" s="733"/>
      <c r="AB112" s="733"/>
      <c r="AC112" s="733"/>
      <c r="AD112" s="733"/>
      <c r="AE112" s="733"/>
      <c r="AF112" s="733"/>
      <c r="AG112" s="733"/>
      <c r="AH112" s="733"/>
      <c r="AI112" s="733"/>
      <c r="AJ112" s="733"/>
    </row>
    <row r="113" spans="1:36" ht="15.75" customHeight="1">
      <c r="A113" s="782"/>
      <c r="B113" s="817"/>
      <c r="C113" s="817"/>
      <c r="D113" s="817"/>
      <c r="E113" s="817"/>
      <c r="F113" s="818"/>
      <c r="G113" s="766"/>
      <c r="H113" s="993"/>
      <c r="I113" s="419" t="s">
        <v>39</v>
      </c>
      <c r="J113" s="382">
        <f t="shared" ref="J113:U113" si="29">J103*$W$102+J105*$W$104+J107*$W$106+J109*$W$108+J111*$W$110</f>
        <v>0</v>
      </c>
      <c r="K113" s="382">
        <f t="shared" si="29"/>
        <v>0</v>
      </c>
      <c r="L113" s="382">
        <f t="shared" si="29"/>
        <v>0</v>
      </c>
      <c r="M113" s="382">
        <f t="shared" si="29"/>
        <v>0</v>
      </c>
      <c r="N113" s="382">
        <f t="shared" si="29"/>
        <v>0</v>
      </c>
      <c r="O113" s="382">
        <f t="shared" si="29"/>
        <v>0</v>
      </c>
      <c r="P113" s="382">
        <f t="shared" si="29"/>
        <v>0</v>
      </c>
      <c r="Q113" s="382">
        <f t="shared" si="29"/>
        <v>0</v>
      </c>
      <c r="R113" s="382">
        <f t="shared" si="29"/>
        <v>0</v>
      </c>
      <c r="S113" s="382">
        <f t="shared" si="29"/>
        <v>0</v>
      </c>
      <c r="T113" s="382">
        <f t="shared" si="29"/>
        <v>0</v>
      </c>
      <c r="U113" s="382">
        <f t="shared" si="29"/>
        <v>0</v>
      </c>
      <c r="V113" s="241">
        <f t="shared" si="26"/>
        <v>0</v>
      </c>
      <c r="W113" s="476">
        <v>1</v>
      </c>
      <c r="X113" s="122">
        <f t="shared" si="28"/>
        <v>0</v>
      </c>
      <c r="Y113" s="733"/>
      <c r="Z113" s="733"/>
      <c r="AA113" s="733"/>
      <c r="AB113" s="733"/>
      <c r="AC113" s="733"/>
      <c r="AD113" s="733"/>
      <c r="AE113" s="733"/>
      <c r="AF113" s="733"/>
      <c r="AG113" s="733"/>
      <c r="AH113" s="733"/>
      <c r="AI113" s="733"/>
      <c r="AJ113" s="733"/>
    </row>
    <row r="114" spans="1:36" ht="18" customHeight="1">
      <c r="A114" s="985" t="s">
        <v>17</v>
      </c>
      <c r="B114" s="327" t="s">
        <v>42</v>
      </c>
      <c r="C114" s="477" t="s">
        <v>43</v>
      </c>
      <c r="D114" s="477" t="s">
        <v>19</v>
      </c>
      <c r="E114" s="477" t="s">
        <v>44</v>
      </c>
      <c r="F114" s="477" t="s">
        <v>45</v>
      </c>
      <c r="G114" s="394" t="s">
        <v>46</v>
      </c>
      <c r="H114" s="997" t="s">
        <v>47</v>
      </c>
      <c r="I114" s="724"/>
      <c r="J114" s="477" t="s">
        <v>48</v>
      </c>
      <c r="K114" s="477" t="s">
        <v>28</v>
      </c>
      <c r="L114" s="477" t="s">
        <v>31</v>
      </c>
      <c r="M114" s="477" t="s">
        <v>30</v>
      </c>
      <c r="N114" s="477" t="s">
        <v>49</v>
      </c>
      <c r="O114" s="477" t="s">
        <v>50</v>
      </c>
      <c r="P114" s="477" t="s">
        <v>34</v>
      </c>
      <c r="Q114" s="479" t="s">
        <v>36</v>
      </c>
      <c r="R114" s="477" t="s">
        <v>51</v>
      </c>
      <c r="S114" s="477" t="s">
        <v>52</v>
      </c>
      <c r="T114" s="477" t="s">
        <v>32</v>
      </c>
      <c r="U114" s="477" t="s">
        <v>29</v>
      </c>
      <c r="V114" s="327" t="s">
        <v>53</v>
      </c>
      <c r="W114" s="477" t="s">
        <v>54</v>
      </c>
      <c r="X114" s="479" t="s">
        <v>306</v>
      </c>
      <c r="Y114" s="697" t="s">
        <v>836</v>
      </c>
      <c r="Z114" s="697" t="s">
        <v>837</v>
      </c>
      <c r="AA114" s="697" t="s">
        <v>838</v>
      </c>
      <c r="AB114" s="697" t="s">
        <v>839</v>
      </c>
      <c r="AC114" s="697" t="s">
        <v>840</v>
      </c>
      <c r="AD114" s="697" t="s">
        <v>841</v>
      </c>
      <c r="AE114" s="697" t="s">
        <v>842</v>
      </c>
      <c r="AF114" s="697" t="s">
        <v>843</v>
      </c>
      <c r="AG114" s="697" t="s">
        <v>844</v>
      </c>
      <c r="AH114" s="697" t="s">
        <v>845</v>
      </c>
      <c r="AI114" s="697" t="s">
        <v>846</v>
      </c>
      <c r="AJ114" s="697" t="s">
        <v>847</v>
      </c>
    </row>
    <row r="115" spans="1:36" ht="15.75" customHeight="1">
      <c r="A115" s="782"/>
      <c r="B115" s="935" t="s">
        <v>347</v>
      </c>
      <c r="C115" s="989" t="s">
        <v>471</v>
      </c>
      <c r="D115" s="990">
        <v>115444</v>
      </c>
      <c r="E115" s="935" t="s">
        <v>472</v>
      </c>
      <c r="F115" s="989" t="s">
        <v>473</v>
      </c>
      <c r="G115" s="935" t="s">
        <v>435</v>
      </c>
      <c r="H115" s="996" t="s">
        <v>9</v>
      </c>
      <c r="I115" s="724"/>
      <c r="J115" s="481">
        <f t="shared" ref="J115:U115" si="30">$D$115*J120</f>
        <v>0</v>
      </c>
      <c r="K115" s="481">
        <f t="shared" si="30"/>
        <v>5772.2000000000007</v>
      </c>
      <c r="L115" s="481">
        <f t="shared" si="30"/>
        <v>11544.400000000001</v>
      </c>
      <c r="M115" s="481">
        <f t="shared" si="30"/>
        <v>11544.400000000001</v>
      </c>
      <c r="N115" s="481">
        <f t="shared" si="30"/>
        <v>11544.400000000001</v>
      </c>
      <c r="O115" s="481">
        <f t="shared" si="30"/>
        <v>11544.400000000001</v>
      </c>
      <c r="P115" s="481">
        <f t="shared" si="30"/>
        <v>11544.400000000001</v>
      </c>
      <c r="Q115" s="481">
        <f t="shared" si="30"/>
        <v>11544.400000000001</v>
      </c>
      <c r="R115" s="481">
        <f t="shared" si="30"/>
        <v>11544.400000000001</v>
      </c>
      <c r="S115" s="481">
        <f t="shared" si="30"/>
        <v>11544.400000000001</v>
      </c>
      <c r="T115" s="481">
        <f t="shared" si="30"/>
        <v>11544.400000000001</v>
      </c>
      <c r="U115" s="481">
        <f t="shared" si="30"/>
        <v>5772.2000000000007</v>
      </c>
      <c r="V115" s="352">
        <f>SUM(J115:U115)</f>
        <v>115443.99999999999</v>
      </c>
      <c r="W115" s="986">
        <v>2.5000000000000001E-2</v>
      </c>
      <c r="X115" s="250">
        <v>2.5000000000000001E-2</v>
      </c>
      <c r="Y115" s="738"/>
      <c r="Z115" s="733"/>
      <c r="AA115" s="733"/>
      <c r="AB115" s="733"/>
      <c r="AC115" s="733"/>
      <c r="AD115" s="733"/>
      <c r="AE115" s="733"/>
      <c r="AF115" s="733"/>
      <c r="AG115" s="733"/>
      <c r="AH115" s="733"/>
      <c r="AI115" s="733"/>
      <c r="AJ115" s="733"/>
    </row>
    <row r="116" spans="1:36" ht="15.75" customHeight="1">
      <c r="A116" s="766"/>
      <c r="B116" s="766"/>
      <c r="C116" s="766"/>
      <c r="D116" s="766"/>
      <c r="E116" s="766"/>
      <c r="F116" s="766"/>
      <c r="G116" s="766"/>
      <c r="H116" s="995" t="s">
        <v>39</v>
      </c>
      <c r="I116" s="752"/>
      <c r="J116" s="486"/>
      <c r="K116" s="487"/>
      <c r="L116" s="487"/>
      <c r="M116" s="487"/>
      <c r="N116" s="487"/>
      <c r="O116" s="487"/>
      <c r="P116" s="487"/>
      <c r="Q116" s="487"/>
      <c r="R116" s="487"/>
      <c r="S116" s="487"/>
      <c r="T116" s="487"/>
      <c r="U116" s="487"/>
      <c r="V116" s="398" t="s">
        <v>475</v>
      </c>
      <c r="W116" s="766"/>
      <c r="X116" s="250">
        <v>0</v>
      </c>
      <c r="Y116" s="733"/>
      <c r="Z116" s="733"/>
      <c r="AA116" s="733"/>
      <c r="AB116" s="733"/>
      <c r="AC116" s="733"/>
      <c r="AD116" s="733"/>
      <c r="AE116" s="733"/>
      <c r="AF116" s="733"/>
      <c r="AG116" s="733"/>
      <c r="AH116" s="733"/>
      <c r="AI116" s="733"/>
      <c r="AJ116" s="733"/>
    </row>
    <row r="117" spans="1:36" ht="25.5" customHeight="1">
      <c r="A117" s="935" t="s">
        <v>477</v>
      </c>
      <c r="B117" s="987"/>
      <c r="C117" s="728"/>
      <c r="D117" s="728"/>
      <c r="E117" s="728"/>
      <c r="F117" s="728"/>
      <c r="G117" s="728"/>
      <c r="H117" s="728"/>
      <c r="I117" s="728"/>
      <c r="J117" s="728"/>
      <c r="K117" s="728"/>
      <c r="L117" s="728"/>
      <c r="M117" s="728"/>
      <c r="N117" s="728"/>
      <c r="O117" s="728"/>
      <c r="P117" s="728"/>
      <c r="Q117" s="728"/>
      <c r="R117" s="728"/>
      <c r="S117" s="728"/>
      <c r="T117" s="728"/>
      <c r="U117" s="728"/>
      <c r="V117" s="728"/>
      <c r="W117" s="728"/>
      <c r="X117" s="729"/>
      <c r="Y117" s="736" t="s">
        <v>849</v>
      </c>
      <c r="Z117" s="736"/>
      <c r="AA117" s="736"/>
      <c r="AB117" s="736"/>
      <c r="AC117" s="736"/>
      <c r="AD117" s="736"/>
      <c r="AE117" s="736"/>
      <c r="AF117" s="736"/>
      <c r="AG117" s="736"/>
      <c r="AH117" s="736"/>
      <c r="AI117" s="736"/>
      <c r="AJ117" s="736"/>
    </row>
    <row r="118" spans="1:36" ht="25.5" customHeight="1">
      <c r="A118" s="782"/>
      <c r="B118" s="988" t="s">
        <v>478</v>
      </c>
      <c r="C118" s="744"/>
      <c r="D118" s="744"/>
      <c r="E118" s="744"/>
      <c r="F118" s="726"/>
      <c r="G118" s="935" t="s">
        <v>435</v>
      </c>
      <c r="H118" s="968" t="s">
        <v>67</v>
      </c>
      <c r="I118" s="488" t="s">
        <v>9</v>
      </c>
      <c r="J118" s="489"/>
      <c r="K118" s="491">
        <v>0.05</v>
      </c>
      <c r="L118" s="491">
        <v>0.1</v>
      </c>
      <c r="M118" s="491">
        <v>0.1</v>
      </c>
      <c r="N118" s="491">
        <v>0.1</v>
      </c>
      <c r="O118" s="491">
        <v>0.1</v>
      </c>
      <c r="P118" s="491">
        <v>0.1</v>
      </c>
      <c r="Q118" s="491">
        <v>0.1</v>
      </c>
      <c r="R118" s="491">
        <v>0.1</v>
      </c>
      <c r="S118" s="491">
        <v>0.1</v>
      </c>
      <c r="T118" s="491">
        <v>0.1</v>
      </c>
      <c r="U118" s="491">
        <v>0.05</v>
      </c>
      <c r="V118" s="241">
        <f t="shared" ref="V118:V121" si="31">SUM(J118:U118)</f>
        <v>0.99999999999999989</v>
      </c>
      <c r="W118" s="982">
        <v>1</v>
      </c>
      <c r="X118" s="493">
        <v>1</v>
      </c>
      <c r="Y118" s="738"/>
      <c r="Z118" s="733"/>
      <c r="AA118" s="733"/>
      <c r="AB118" s="733"/>
      <c r="AC118" s="733"/>
      <c r="AD118" s="733"/>
      <c r="AE118" s="733"/>
      <c r="AF118" s="733"/>
      <c r="AG118" s="733"/>
      <c r="AH118" s="733"/>
      <c r="AI118" s="733"/>
      <c r="AJ118" s="733"/>
    </row>
    <row r="119" spans="1:36" ht="25.5" customHeight="1">
      <c r="A119" s="782"/>
      <c r="B119" s="750"/>
      <c r="C119" s="751"/>
      <c r="D119" s="751"/>
      <c r="E119" s="751"/>
      <c r="F119" s="752"/>
      <c r="G119" s="766"/>
      <c r="H119" s="766"/>
      <c r="I119" s="494" t="s">
        <v>39</v>
      </c>
      <c r="J119" s="489"/>
      <c r="K119" s="489"/>
      <c r="L119" s="489"/>
      <c r="M119" s="489"/>
      <c r="N119" s="489"/>
      <c r="O119" s="489"/>
      <c r="P119" s="489"/>
      <c r="Q119" s="489"/>
      <c r="R119" s="489"/>
      <c r="S119" s="489"/>
      <c r="T119" s="489"/>
      <c r="U119" s="489"/>
      <c r="V119" s="241">
        <f t="shared" si="31"/>
        <v>0</v>
      </c>
      <c r="W119" s="766"/>
      <c r="X119" s="493">
        <v>0</v>
      </c>
      <c r="Y119" s="733"/>
      <c r="Z119" s="733"/>
      <c r="AA119" s="733"/>
      <c r="AB119" s="733"/>
      <c r="AC119" s="733"/>
      <c r="AD119" s="733"/>
      <c r="AE119" s="733"/>
      <c r="AF119" s="733"/>
      <c r="AG119" s="733"/>
      <c r="AH119" s="733"/>
      <c r="AI119" s="733"/>
      <c r="AJ119" s="733"/>
    </row>
    <row r="120" spans="1:36" ht="15.75" customHeight="1">
      <c r="A120" s="979"/>
      <c r="B120" s="984"/>
      <c r="C120" s="817"/>
      <c r="D120" s="817"/>
      <c r="E120" s="817"/>
      <c r="F120" s="818"/>
      <c r="G120" s="941"/>
      <c r="H120" s="994" t="s">
        <v>67</v>
      </c>
      <c r="I120" s="495" t="s">
        <v>9</v>
      </c>
      <c r="J120" s="496">
        <f t="shared" ref="J120:U120" si="32">J118*$W$118</f>
        <v>0</v>
      </c>
      <c r="K120" s="496">
        <f t="shared" si="32"/>
        <v>0.05</v>
      </c>
      <c r="L120" s="496">
        <f t="shared" si="32"/>
        <v>0.1</v>
      </c>
      <c r="M120" s="496">
        <f t="shared" si="32"/>
        <v>0.1</v>
      </c>
      <c r="N120" s="496">
        <f t="shared" si="32"/>
        <v>0.1</v>
      </c>
      <c r="O120" s="496">
        <f t="shared" si="32"/>
        <v>0.1</v>
      </c>
      <c r="P120" s="496">
        <f t="shared" si="32"/>
        <v>0.1</v>
      </c>
      <c r="Q120" s="496">
        <f t="shared" si="32"/>
        <v>0.1</v>
      </c>
      <c r="R120" s="496">
        <f t="shared" si="32"/>
        <v>0.1</v>
      </c>
      <c r="S120" s="496">
        <f t="shared" si="32"/>
        <v>0.1</v>
      </c>
      <c r="T120" s="496">
        <f t="shared" si="32"/>
        <v>0.1</v>
      </c>
      <c r="U120" s="496">
        <f t="shared" si="32"/>
        <v>0.05</v>
      </c>
      <c r="V120" s="241">
        <f t="shared" si="31"/>
        <v>0.99999999999999989</v>
      </c>
      <c r="W120" s="983">
        <v>1</v>
      </c>
      <c r="X120" s="497">
        <v>9.0899999999999995E-2</v>
      </c>
      <c r="Y120" s="738"/>
      <c r="Z120" s="733"/>
      <c r="AA120" s="733"/>
      <c r="AB120" s="733"/>
      <c r="AC120" s="733"/>
      <c r="AD120" s="733"/>
      <c r="AE120" s="733"/>
      <c r="AF120" s="733"/>
      <c r="AG120" s="733"/>
      <c r="AH120" s="733"/>
      <c r="AI120" s="733"/>
      <c r="AJ120" s="733"/>
    </row>
    <row r="121" spans="1:36" ht="15.75" customHeight="1">
      <c r="A121" s="766"/>
      <c r="B121" s="751"/>
      <c r="C121" s="751"/>
      <c r="D121" s="751"/>
      <c r="E121" s="751"/>
      <c r="F121" s="752"/>
      <c r="G121" s="766"/>
      <c r="H121" s="766"/>
      <c r="I121" s="498" t="s">
        <v>39</v>
      </c>
      <c r="J121" s="496">
        <f t="shared" ref="J121:U121" si="33">J119*$W$118</f>
        <v>0</v>
      </c>
      <c r="K121" s="496">
        <f t="shared" si="33"/>
        <v>0</v>
      </c>
      <c r="L121" s="496">
        <f t="shared" si="33"/>
        <v>0</v>
      </c>
      <c r="M121" s="496">
        <f t="shared" si="33"/>
        <v>0</v>
      </c>
      <c r="N121" s="496">
        <f t="shared" si="33"/>
        <v>0</v>
      </c>
      <c r="O121" s="496">
        <f t="shared" si="33"/>
        <v>0</v>
      </c>
      <c r="P121" s="496">
        <f t="shared" si="33"/>
        <v>0</v>
      </c>
      <c r="Q121" s="496">
        <f t="shared" si="33"/>
        <v>0</v>
      </c>
      <c r="R121" s="496">
        <f t="shared" si="33"/>
        <v>0</v>
      </c>
      <c r="S121" s="496">
        <f t="shared" si="33"/>
        <v>0</v>
      </c>
      <c r="T121" s="496">
        <f t="shared" si="33"/>
        <v>0</v>
      </c>
      <c r="U121" s="496">
        <f t="shared" si="33"/>
        <v>0</v>
      </c>
      <c r="V121" s="241">
        <f t="shared" si="31"/>
        <v>0</v>
      </c>
      <c r="W121" s="766"/>
      <c r="X121" s="499">
        <v>0</v>
      </c>
      <c r="Y121" s="733"/>
      <c r="Z121" s="733"/>
      <c r="AA121" s="733"/>
      <c r="AB121" s="733"/>
      <c r="AC121" s="733"/>
      <c r="AD121" s="733"/>
      <c r="AE121" s="733"/>
      <c r="AF121" s="733"/>
      <c r="AG121" s="733"/>
      <c r="AH121" s="733"/>
      <c r="AI121" s="733"/>
      <c r="AJ121" s="733"/>
    </row>
    <row r="122" spans="1:36" ht="20.25" customHeight="1">
      <c r="A122" s="966" t="s">
        <v>17</v>
      </c>
      <c r="B122" s="327" t="s">
        <v>42</v>
      </c>
      <c r="C122" s="327" t="s">
        <v>43</v>
      </c>
      <c r="D122" s="327" t="s">
        <v>19</v>
      </c>
      <c r="E122" s="327" t="s">
        <v>44</v>
      </c>
      <c r="F122" s="327" t="s">
        <v>45</v>
      </c>
      <c r="G122" s="394" t="s">
        <v>46</v>
      </c>
      <c r="H122" s="938" t="s">
        <v>47</v>
      </c>
      <c r="I122" s="724"/>
      <c r="J122" s="327" t="s">
        <v>48</v>
      </c>
      <c r="K122" s="327" t="s">
        <v>28</v>
      </c>
      <c r="L122" s="327" t="s">
        <v>31</v>
      </c>
      <c r="M122" s="327" t="s">
        <v>30</v>
      </c>
      <c r="N122" s="327" t="s">
        <v>49</v>
      </c>
      <c r="O122" s="327" t="s">
        <v>50</v>
      </c>
      <c r="P122" s="327" t="s">
        <v>34</v>
      </c>
      <c r="Q122" s="423" t="s">
        <v>36</v>
      </c>
      <c r="R122" s="327" t="s">
        <v>51</v>
      </c>
      <c r="S122" s="327" t="s">
        <v>52</v>
      </c>
      <c r="T122" s="327" t="s">
        <v>32</v>
      </c>
      <c r="U122" s="327" t="s">
        <v>29</v>
      </c>
      <c r="V122" s="327" t="s">
        <v>53</v>
      </c>
      <c r="W122" s="327" t="s">
        <v>54</v>
      </c>
      <c r="X122" s="423" t="s">
        <v>306</v>
      </c>
      <c r="Y122" s="697" t="s">
        <v>836</v>
      </c>
      <c r="Z122" s="697" t="s">
        <v>837</v>
      </c>
      <c r="AA122" s="697" t="s">
        <v>838</v>
      </c>
      <c r="AB122" s="697" t="s">
        <v>839</v>
      </c>
      <c r="AC122" s="697" t="s">
        <v>840</v>
      </c>
      <c r="AD122" s="697" t="s">
        <v>841</v>
      </c>
      <c r="AE122" s="697" t="s">
        <v>842</v>
      </c>
      <c r="AF122" s="697" t="s">
        <v>843</v>
      </c>
      <c r="AG122" s="697" t="s">
        <v>844</v>
      </c>
      <c r="AH122" s="697" t="s">
        <v>845</v>
      </c>
      <c r="AI122" s="697" t="s">
        <v>846</v>
      </c>
      <c r="AJ122" s="697" t="s">
        <v>847</v>
      </c>
    </row>
    <row r="123" spans="1:36" ht="15.75" customHeight="1">
      <c r="A123" s="782"/>
      <c r="B123" s="935" t="s">
        <v>347</v>
      </c>
      <c r="C123" s="935" t="s">
        <v>467</v>
      </c>
      <c r="D123" s="939">
        <v>0.95</v>
      </c>
      <c r="E123" s="935" t="s">
        <v>479</v>
      </c>
      <c r="F123" s="935" t="s">
        <v>473</v>
      </c>
      <c r="G123" s="935" t="s">
        <v>435</v>
      </c>
      <c r="H123" s="936" t="s">
        <v>9</v>
      </c>
      <c r="I123" s="724"/>
      <c r="J123" s="500" t="s">
        <v>475</v>
      </c>
      <c r="K123" s="501">
        <v>0.95</v>
      </c>
      <c r="L123" s="501">
        <v>0.95</v>
      </c>
      <c r="M123" s="501">
        <v>0.95</v>
      </c>
      <c r="N123" s="501">
        <v>0.95</v>
      </c>
      <c r="O123" s="501">
        <v>0.95</v>
      </c>
      <c r="P123" s="501">
        <v>0.95</v>
      </c>
      <c r="Q123" s="501">
        <v>0.95</v>
      </c>
      <c r="R123" s="501">
        <v>0.95</v>
      </c>
      <c r="S123" s="501">
        <v>0.95</v>
      </c>
      <c r="T123" s="501">
        <v>0.95</v>
      </c>
      <c r="U123" s="501">
        <v>0.95</v>
      </c>
      <c r="V123" s="502">
        <v>0.95</v>
      </c>
      <c r="W123" s="980">
        <v>2.5000000000000001E-2</v>
      </c>
      <c r="X123" s="354">
        <f>IF(OR(V123=0,W123=0),0,(V123/V123)*W123)</f>
        <v>2.5000000000000001E-2</v>
      </c>
      <c r="Y123" s="738"/>
      <c r="Z123" s="733"/>
      <c r="AA123" s="733"/>
      <c r="AB123" s="733"/>
      <c r="AC123" s="733"/>
      <c r="AD123" s="733"/>
      <c r="AE123" s="733"/>
      <c r="AF123" s="733"/>
      <c r="AG123" s="733"/>
      <c r="AH123" s="733"/>
      <c r="AI123" s="733"/>
      <c r="AJ123" s="733"/>
    </row>
    <row r="124" spans="1:36" ht="15.75" customHeight="1">
      <c r="A124" s="766"/>
      <c r="B124" s="766"/>
      <c r="C124" s="766"/>
      <c r="D124" s="766"/>
      <c r="E124" s="766"/>
      <c r="F124" s="766"/>
      <c r="G124" s="766"/>
      <c r="H124" s="937" t="s">
        <v>39</v>
      </c>
      <c r="I124" s="752"/>
      <c r="J124" s="473"/>
      <c r="K124" s="503">
        <v>0</v>
      </c>
      <c r="L124" s="503">
        <v>0</v>
      </c>
      <c r="M124" s="503">
        <v>0</v>
      </c>
      <c r="N124" s="503">
        <v>0</v>
      </c>
      <c r="O124" s="503">
        <v>0</v>
      </c>
      <c r="P124" s="503">
        <v>0</v>
      </c>
      <c r="Q124" s="503">
        <v>0</v>
      </c>
      <c r="R124" s="503">
        <v>0</v>
      </c>
      <c r="S124" s="503">
        <v>0</v>
      </c>
      <c r="T124" s="503">
        <v>0</v>
      </c>
      <c r="U124" s="503">
        <v>0</v>
      </c>
      <c r="V124" s="397">
        <f>SUM(J124:U124)</f>
        <v>0</v>
      </c>
      <c r="W124" s="766"/>
      <c r="X124" s="354">
        <f>IF(OR(V124=0,W123=0),0,(V124/V123*W123))</f>
        <v>0</v>
      </c>
      <c r="Y124" s="733"/>
      <c r="Z124" s="733"/>
      <c r="AA124" s="733"/>
      <c r="AB124" s="733"/>
      <c r="AC124" s="733"/>
      <c r="AD124" s="733"/>
      <c r="AE124" s="733"/>
      <c r="AF124" s="733"/>
      <c r="AG124" s="733"/>
      <c r="AH124" s="733"/>
      <c r="AI124" s="733"/>
      <c r="AJ124" s="733"/>
    </row>
    <row r="125" spans="1:36" ht="15.75" customHeight="1">
      <c r="A125" s="935" t="s">
        <v>480</v>
      </c>
      <c r="B125" s="946"/>
      <c r="C125" s="728"/>
      <c r="D125" s="728"/>
      <c r="E125" s="728"/>
      <c r="F125" s="728"/>
      <c r="G125" s="728"/>
      <c r="H125" s="728"/>
      <c r="I125" s="728"/>
      <c r="J125" s="728"/>
      <c r="K125" s="728"/>
      <c r="L125" s="728"/>
      <c r="M125" s="728"/>
      <c r="N125" s="728"/>
      <c r="O125" s="728"/>
      <c r="P125" s="728"/>
      <c r="Q125" s="728"/>
      <c r="R125" s="728"/>
      <c r="S125" s="728"/>
      <c r="T125" s="728"/>
      <c r="U125" s="728"/>
      <c r="V125" s="728"/>
      <c r="W125" s="728"/>
      <c r="X125" s="729"/>
      <c r="Y125" s="736" t="s">
        <v>849</v>
      </c>
      <c r="Z125" s="736"/>
      <c r="AA125" s="736"/>
      <c r="AB125" s="736"/>
      <c r="AC125" s="736"/>
      <c r="AD125" s="736"/>
      <c r="AE125" s="736"/>
      <c r="AF125" s="736"/>
      <c r="AG125" s="736"/>
      <c r="AH125" s="736"/>
      <c r="AI125" s="736"/>
      <c r="AJ125" s="736"/>
    </row>
    <row r="126" spans="1:36" ht="15.75" customHeight="1">
      <c r="A126" s="782"/>
      <c r="B126" s="931" t="s">
        <v>481</v>
      </c>
      <c r="C126" s="744"/>
      <c r="D126" s="744"/>
      <c r="E126" s="744"/>
      <c r="F126" s="726"/>
      <c r="G126" s="935" t="s">
        <v>435</v>
      </c>
      <c r="H126" s="935" t="s">
        <v>67</v>
      </c>
      <c r="I126" s="409" t="s">
        <v>9</v>
      </c>
      <c r="J126" s="413"/>
      <c r="K126" s="410">
        <v>0.95</v>
      </c>
      <c r="L126" s="410">
        <v>0.95</v>
      </c>
      <c r="M126" s="410">
        <v>0.95</v>
      </c>
      <c r="N126" s="410">
        <v>0.95</v>
      </c>
      <c r="O126" s="410">
        <v>0.95</v>
      </c>
      <c r="P126" s="410">
        <v>0.95</v>
      </c>
      <c r="Q126" s="410">
        <v>0.95</v>
      </c>
      <c r="R126" s="410">
        <v>0.95</v>
      </c>
      <c r="S126" s="410">
        <v>0.95</v>
      </c>
      <c r="T126" s="410">
        <v>0.95</v>
      </c>
      <c r="U126" s="410">
        <v>0.95</v>
      </c>
      <c r="V126" s="504">
        <v>0.95</v>
      </c>
      <c r="W126" s="944">
        <v>1</v>
      </c>
      <c r="X126" s="122">
        <f>V126*W126+5%</f>
        <v>1</v>
      </c>
      <c r="Y126" s="738"/>
      <c r="Z126" s="733"/>
      <c r="AA126" s="733"/>
      <c r="AB126" s="733"/>
      <c r="AC126" s="733"/>
      <c r="AD126" s="733"/>
      <c r="AE126" s="733"/>
      <c r="AF126" s="733"/>
      <c r="AG126" s="733"/>
      <c r="AH126" s="733"/>
      <c r="AI126" s="733"/>
      <c r="AJ126" s="733"/>
    </row>
    <row r="127" spans="1:36" ht="15.75" customHeight="1">
      <c r="A127" s="782"/>
      <c r="B127" s="750"/>
      <c r="C127" s="751"/>
      <c r="D127" s="751"/>
      <c r="E127" s="751"/>
      <c r="F127" s="752"/>
      <c r="G127" s="766"/>
      <c r="H127" s="766"/>
      <c r="I127" s="412" t="s">
        <v>39</v>
      </c>
      <c r="J127" s="413"/>
      <c r="K127" s="413"/>
      <c r="L127" s="413"/>
      <c r="M127" s="413"/>
      <c r="N127" s="413"/>
      <c r="O127" s="413"/>
      <c r="P127" s="413"/>
      <c r="Q127" s="413"/>
      <c r="R127" s="413"/>
      <c r="S127" s="413"/>
      <c r="T127" s="413"/>
      <c r="U127" s="413"/>
      <c r="V127" s="241">
        <f>SUM(J127:U127)</f>
        <v>0</v>
      </c>
      <c r="W127" s="766"/>
      <c r="X127" s="125">
        <f>+V127*W126</f>
        <v>0</v>
      </c>
      <c r="Y127" s="733"/>
      <c r="Z127" s="733"/>
      <c r="AA127" s="733"/>
      <c r="AB127" s="733"/>
      <c r="AC127" s="733"/>
      <c r="AD127" s="733"/>
      <c r="AE127" s="733"/>
      <c r="AF127" s="733"/>
      <c r="AG127" s="733"/>
      <c r="AH127" s="733"/>
      <c r="AI127" s="733"/>
      <c r="AJ127" s="733"/>
    </row>
    <row r="128" spans="1:36" ht="15.75" customHeight="1">
      <c r="A128" s="941"/>
      <c r="B128" s="934"/>
      <c r="C128" s="817"/>
      <c r="D128" s="817"/>
      <c r="E128" s="817"/>
      <c r="F128" s="818"/>
      <c r="G128" s="932"/>
      <c r="H128" s="947" t="s">
        <v>67</v>
      </c>
      <c r="I128" s="419" t="s">
        <v>9</v>
      </c>
      <c r="J128" s="505">
        <v>0</v>
      </c>
      <c r="K128" s="189">
        <v>0.95</v>
      </c>
      <c r="L128" s="189">
        <v>0.95</v>
      </c>
      <c r="M128" s="189">
        <v>0.95</v>
      </c>
      <c r="N128" s="189">
        <v>0.95</v>
      </c>
      <c r="O128" s="189">
        <v>0.95</v>
      </c>
      <c r="P128" s="189">
        <v>0.95</v>
      </c>
      <c r="Q128" s="189">
        <v>0.95</v>
      </c>
      <c r="R128" s="189">
        <v>0.95</v>
      </c>
      <c r="S128" s="189">
        <v>0.95</v>
      </c>
      <c r="T128" s="189">
        <v>0.95</v>
      </c>
      <c r="U128" s="189">
        <v>0.95</v>
      </c>
      <c r="V128" s="506">
        <v>0.95</v>
      </c>
      <c r="W128" s="945">
        <v>1</v>
      </c>
      <c r="X128" s="122">
        <f>V128*W128+5%</f>
        <v>1</v>
      </c>
      <c r="Y128" s="738"/>
      <c r="Z128" s="733"/>
      <c r="AA128" s="733"/>
      <c r="AB128" s="733"/>
      <c r="AC128" s="733"/>
      <c r="AD128" s="733"/>
      <c r="AE128" s="733"/>
      <c r="AF128" s="733"/>
      <c r="AG128" s="733"/>
      <c r="AH128" s="733"/>
      <c r="AI128" s="733"/>
      <c r="AJ128" s="733"/>
    </row>
    <row r="129" spans="1:36" ht="15.75" customHeight="1">
      <c r="A129" s="766"/>
      <c r="B129" s="751"/>
      <c r="C129" s="751"/>
      <c r="D129" s="751"/>
      <c r="E129" s="751"/>
      <c r="F129" s="752"/>
      <c r="G129" s="752"/>
      <c r="H129" s="766"/>
      <c r="I129" s="388" t="s">
        <v>39</v>
      </c>
      <c r="J129" s="505">
        <v>0</v>
      </c>
      <c r="K129" s="505">
        <v>0</v>
      </c>
      <c r="L129" s="505">
        <v>0</v>
      </c>
      <c r="M129" s="505">
        <v>0</v>
      </c>
      <c r="N129" s="505">
        <v>0</v>
      </c>
      <c r="O129" s="505">
        <v>0</v>
      </c>
      <c r="P129" s="505">
        <v>0</v>
      </c>
      <c r="Q129" s="505">
        <v>0</v>
      </c>
      <c r="R129" s="505">
        <v>0</v>
      </c>
      <c r="S129" s="505">
        <v>0</v>
      </c>
      <c r="T129" s="505">
        <v>0</v>
      </c>
      <c r="U129" s="505">
        <v>0</v>
      </c>
      <c r="V129" s="241">
        <f>SUM(J129:U129)</f>
        <v>0</v>
      </c>
      <c r="W129" s="766"/>
      <c r="X129" s="125">
        <f>+V129*W128</f>
        <v>0</v>
      </c>
      <c r="Y129" s="733"/>
      <c r="Z129" s="733"/>
      <c r="AA129" s="733"/>
      <c r="AB129" s="733"/>
      <c r="AC129" s="733"/>
      <c r="AD129" s="733"/>
      <c r="AE129" s="733"/>
      <c r="AF129" s="733"/>
      <c r="AG129" s="733"/>
      <c r="AH129" s="733"/>
      <c r="AI129" s="733"/>
      <c r="AJ129" s="733"/>
    </row>
    <row r="130" spans="1:36" ht="27" customHeight="1">
      <c r="A130" s="966" t="s">
        <v>17</v>
      </c>
      <c r="B130" s="327" t="s">
        <v>42</v>
      </c>
      <c r="C130" s="282" t="s">
        <v>43</v>
      </c>
      <c r="D130" s="282" t="s">
        <v>19</v>
      </c>
      <c r="E130" s="282" t="s">
        <v>44</v>
      </c>
      <c r="F130" s="282" t="s">
        <v>45</v>
      </c>
      <c r="G130" s="108" t="s">
        <v>46</v>
      </c>
      <c r="H130" s="938" t="s">
        <v>47</v>
      </c>
      <c r="I130" s="724"/>
      <c r="J130" s="327" t="s">
        <v>48</v>
      </c>
      <c r="K130" s="327" t="s">
        <v>28</v>
      </c>
      <c r="L130" s="327" t="s">
        <v>31</v>
      </c>
      <c r="M130" s="327" t="s">
        <v>30</v>
      </c>
      <c r="N130" s="327" t="s">
        <v>49</v>
      </c>
      <c r="O130" s="327" t="s">
        <v>50</v>
      </c>
      <c r="P130" s="327" t="s">
        <v>34</v>
      </c>
      <c r="Q130" s="423" t="s">
        <v>36</v>
      </c>
      <c r="R130" s="327" t="s">
        <v>51</v>
      </c>
      <c r="S130" s="327" t="s">
        <v>52</v>
      </c>
      <c r="T130" s="327" t="s">
        <v>32</v>
      </c>
      <c r="U130" s="327" t="s">
        <v>29</v>
      </c>
      <c r="V130" s="327" t="s">
        <v>53</v>
      </c>
      <c r="W130" s="282" t="s">
        <v>54</v>
      </c>
      <c r="X130" s="321" t="s">
        <v>306</v>
      </c>
      <c r="Y130" s="697" t="s">
        <v>836</v>
      </c>
      <c r="Z130" s="697" t="s">
        <v>837</v>
      </c>
      <c r="AA130" s="697" t="s">
        <v>838</v>
      </c>
      <c r="AB130" s="697" t="s">
        <v>839</v>
      </c>
      <c r="AC130" s="697" t="s">
        <v>840</v>
      </c>
      <c r="AD130" s="697" t="s">
        <v>841</v>
      </c>
      <c r="AE130" s="697" t="s">
        <v>842</v>
      </c>
      <c r="AF130" s="697" t="s">
        <v>843</v>
      </c>
      <c r="AG130" s="697" t="s">
        <v>844</v>
      </c>
      <c r="AH130" s="697" t="s">
        <v>845</v>
      </c>
      <c r="AI130" s="697" t="s">
        <v>846</v>
      </c>
      <c r="AJ130" s="697" t="s">
        <v>847</v>
      </c>
    </row>
    <row r="131" spans="1:36" ht="22.5" customHeight="1">
      <c r="A131" s="782"/>
      <c r="B131" s="935" t="s">
        <v>347</v>
      </c>
      <c r="C131" s="935" t="s">
        <v>73</v>
      </c>
      <c r="D131" s="939">
        <v>1</v>
      </c>
      <c r="E131" s="935" t="s">
        <v>482</v>
      </c>
      <c r="F131" s="935" t="s">
        <v>75</v>
      </c>
      <c r="G131" s="935" t="s">
        <v>483</v>
      </c>
      <c r="H131" s="936" t="s">
        <v>9</v>
      </c>
      <c r="I131" s="724"/>
      <c r="J131" s="507">
        <f t="shared" ref="J131:U131" si="34">J144</f>
        <v>1.4000000000000002E-2</v>
      </c>
      <c r="K131" s="507">
        <f t="shared" si="34"/>
        <v>4.018E-2</v>
      </c>
      <c r="L131" s="507">
        <f t="shared" si="34"/>
        <v>7.918E-2</v>
      </c>
      <c r="M131" s="507">
        <f t="shared" si="34"/>
        <v>8.4180000000000005E-2</v>
      </c>
      <c r="N131" s="507">
        <f t="shared" si="34"/>
        <v>8.8440000000000005E-2</v>
      </c>
      <c r="O131" s="507">
        <f t="shared" si="34"/>
        <v>9.1440000000000007E-2</v>
      </c>
      <c r="P131" s="507">
        <f t="shared" si="34"/>
        <v>9.5440000000000011E-2</v>
      </c>
      <c r="Q131" s="507">
        <f t="shared" si="34"/>
        <v>9.9440000000000001E-2</v>
      </c>
      <c r="R131" s="507">
        <f t="shared" si="34"/>
        <v>9.9440000000000001E-2</v>
      </c>
      <c r="S131" s="507">
        <f t="shared" si="34"/>
        <v>0.10144</v>
      </c>
      <c r="T131" s="507">
        <f t="shared" si="34"/>
        <v>0.10338</v>
      </c>
      <c r="U131" s="507">
        <f t="shared" si="34"/>
        <v>0.10344</v>
      </c>
      <c r="V131" s="397">
        <f t="shared" ref="V131:V132" si="35">SUM(J131:U131)</f>
        <v>1</v>
      </c>
      <c r="W131" s="943">
        <v>0.1</v>
      </c>
      <c r="X131" s="354">
        <f>IF(OR(V131=0,W131=0),0,(V131/V131)*W131)</f>
        <v>0.1</v>
      </c>
      <c r="Y131" s="738"/>
      <c r="Z131" s="733"/>
      <c r="AA131" s="733"/>
      <c r="AB131" s="733"/>
      <c r="AC131" s="733"/>
      <c r="AD131" s="733"/>
      <c r="AE131" s="733"/>
      <c r="AF131" s="733"/>
      <c r="AG131" s="733"/>
      <c r="AH131" s="733"/>
      <c r="AI131" s="733"/>
      <c r="AJ131" s="733"/>
    </row>
    <row r="132" spans="1:36" ht="25.5" customHeight="1">
      <c r="A132" s="766"/>
      <c r="B132" s="766"/>
      <c r="C132" s="766"/>
      <c r="D132" s="766"/>
      <c r="E132" s="766"/>
      <c r="F132" s="766"/>
      <c r="G132" s="766"/>
      <c r="H132" s="937" t="s">
        <v>39</v>
      </c>
      <c r="I132" s="752"/>
      <c r="J132" s="507">
        <f t="shared" ref="J132:U132" si="36">J145</f>
        <v>0</v>
      </c>
      <c r="K132" s="507">
        <f t="shared" si="36"/>
        <v>0</v>
      </c>
      <c r="L132" s="507">
        <f t="shared" si="36"/>
        <v>0</v>
      </c>
      <c r="M132" s="507">
        <f t="shared" si="36"/>
        <v>0</v>
      </c>
      <c r="N132" s="507">
        <f t="shared" si="36"/>
        <v>0</v>
      </c>
      <c r="O132" s="507">
        <f t="shared" si="36"/>
        <v>0</v>
      </c>
      <c r="P132" s="507">
        <f t="shared" si="36"/>
        <v>0</v>
      </c>
      <c r="Q132" s="507">
        <f t="shared" si="36"/>
        <v>0</v>
      </c>
      <c r="R132" s="507">
        <f t="shared" si="36"/>
        <v>0</v>
      </c>
      <c r="S132" s="507">
        <f t="shared" si="36"/>
        <v>0</v>
      </c>
      <c r="T132" s="507">
        <f t="shared" si="36"/>
        <v>0</v>
      </c>
      <c r="U132" s="507">
        <f t="shared" si="36"/>
        <v>0</v>
      </c>
      <c r="V132" s="508">
        <f t="shared" si="35"/>
        <v>0</v>
      </c>
      <c r="W132" s="766"/>
      <c r="X132" s="354">
        <f>IF(OR(V132=0,W131=0),0,(V132/V131*W131))</f>
        <v>0</v>
      </c>
      <c r="Y132" s="733"/>
      <c r="Z132" s="733"/>
      <c r="AA132" s="733"/>
      <c r="AB132" s="733"/>
      <c r="AC132" s="733"/>
      <c r="AD132" s="733"/>
      <c r="AE132" s="733"/>
      <c r="AF132" s="733"/>
      <c r="AG132" s="733"/>
      <c r="AH132" s="733"/>
      <c r="AI132" s="733"/>
      <c r="AJ132" s="733"/>
    </row>
    <row r="133" spans="1:36" ht="21" customHeight="1">
      <c r="A133" s="940" t="s">
        <v>484</v>
      </c>
      <c r="B133" s="946"/>
      <c r="C133" s="728"/>
      <c r="D133" s="728"/>
      <c r="E133" s="728"/>
      <c r="F133" s="728"/>
      <c r="G133" s="728"/>
      <c r="H133" s="728"/>
      <c r="I133" s="728"/>
      <c r="J133" s="728"/>
      <c r="K133" s="728"/>
      <c r="L133" s="728"/>
      <c r="M133" s="728"/>
      <c r="N133" s="728"/>
      <c r="O133" s="728"/>
      <c r="P133" s="728"/>
      <c r="Q133" s="728"/>
      <c r="R133" s="728"/>
      <c r="S133" s="728"/>
      <c r="T133" s="728"/>
      <c r="U133" s="728"/>
      <c r="V133" s="728"/>
      <c r="W133" s="728"/>
      <c r="X133" s="729"/>
      <c r="Y133" s="736" t="s">
        <v>849</v>
      </c>
      <c r="Z133" s="736"/>
      <c r="AA133" s="736"/>
      <c r="AB133" s="736"/>
      <c r="AC133" s="736"/>
      <c r="AD133" s="736"/>
      <c r="AE133" s="736"/>
      <c r="AF133" s="736"/>
      <c r="AG133" s="736"/>
      <c r="AH133" s="736"/>
      <c r="AI133" s="736"/>
      <c r="AJ133" s="736"/>
    </row>
    <row r="134" spans="1:36" ht="21" customHeight="1">
      <c r="A134" s="782"/>
      <c r="B134" s="931" t="s">
        <v>485</v>
      </c>
      <c r="C134" s="744"/>
      <c r="D134" s="744"/>
      <c r="E134" s="744"/>
      <c r="F134" s="726"/>
      <c r="G134" s="935" t="s">
        <v>483</v>
      </c>
      <c r="H134" s="935" t="s">
        <v>67</v>
      </c>
      <c r="I134" s="409" t="s">
        <v>9</v>
      </c>
      <c r="J134" s="509"/>
      <c r="K134" s="510">
        <v>0.02</v>
      </c>
      <c r="L134" s="510">
        <v>3.5000000000000003E-2</v>
      </c>
      <c r="M134" s="510">
        <v>0.05</v>
      </c>
      <c r="N134" s="510">
        <v>6.5000000000000002E-2</v>
      </c>
      <c r="O134" s="510">
        <v>0.08</v>
      </c>
      <c r="P134" s="510">
        <v>0.1</v>
      </c>
      <c r="Q134" s="510">
        <v>0.12</v>
      </c>
      <c r="R134" s="510">
        <v>0.12</v>
      </c>
      <c r="S134" s="510">
        <v>0.13</v>
      </c>
      <c r="T134" s="510">
        <v>0.14000000000000001</v>
      </c>
      <c r="U134" s="510">
        <v>0.14000000000000001</v>
      </c>
      <c r="V134" s="241">
        <f t="shared" ref="V134:V145" si="37">SUM(J134:U134)</f>
        <v>1</v>
      </c>
      <c r="W134" s="949">
        <v>0.2</v>
      </c>
      <c r="X134" s="122">
        <f>V134*W134</f>
        <v>0.2</v>
      </c>
      <c r="Y134" s="738"/>
      <c r="Z134" s="733"/>
      <c r="AA134" s="733"/>
      <c r="AB134" s="733"/>
      <c r="AC134" s="733"/>
      <c r="AD134" s="733"/>
      <c r="AE134" s="733"/>
      <c r="AF134" s="733"/>
      <c r="AG134" s="733"/>
      <c r="AH134" s="733"/>
      <c r="AI134" s="733"/>
      <c r="AJ134" s="733"/>
    </row>
    <row r="135" spans="1:36" ht="21" customHeight="1">
      <c r="A135" s="782"/>
      <c r="B135" s="750"/>
      <c r="C135" s="751"/>
      <c r="D135" s="751"/>
      <c r="E135" s="751"/>
      <c r="F135" s="752"/>
      <c r="G135" s="766"/>
      <c r="H135" s="766"/>
      <c r="I135" s="412" t="s">
        <v>39</v>
      </c>
      <c r="J135" s="509"/>
      <c r="K135" s="509"/>
      <c r="L135" s="509"/>
      <c r="M135" s="509"/>
      <c r="N135" s="509"/>
      <c r="O135" s="509"/>
      <c r="P135" s="509"/>
      <c r="Q135" s="509"/>
      <c r="R135" s="509"/>
      <c r="S135" s="509"/>
      <c r="T135" s="509"/>
      <c r="U135" s="509"/>
      <c r="V135" s="241">
        <f t="shared" si="37"/>
        <v>0</v>
      </c>
      <c r="W135" s="766"/>
      <c r="X135" s="125">
        <f>+V135*W134</f>
        <v>0</v>
      </c>
      <c r="Y135" s="733"/>
      <c r="Z135" s="733"/>
      <c r="AA135" s="733"/>
      <c r="AB135" s="733"/>
      <c r="AC135" s="733"/>
      <c r="AD135" s="733"/>
      <c r="AE135" s="733"/>
      <c r="AF135" s="733"/>
      <c r="AG135" s="733"/>
      <c r="AH135" s="733"/>
      <c r="AI135" s="733"/>
      <c r="AJ135" s="733"/>
    </row>
    <row r="136" spans="1:36" ht="21" customHeight="1">
      <c r="A136" s="782"/>
      <c r="B136" s="931" t="s">
        <v>487</v>
      </c>
      <c r="C136" s="744"/>
      <c r="D136" s="744"/>
      <c r="E136" s="744"/>
      <c r="F136" s="726"/>
      <c r="G136" s="935" t="s">
        <v>483</v>
      </c>
      <c r="H136" s="932" t="s">
        <v>67</v>
      </c>
      <c r="I136" s="409" t="s">
        <v>9</v>
      </c>
      <c r="J136" s="413"/>
      <c r="K136" s="410">
        <v>9.0899999999999995E-2</v>
      </c>
      <c r="L136" s="410">
        <v>9.0899999999999995E-2</v>
      </c>
      <c r="M136" s="410">
        <v>9.0899999999999995E-2</v>
      </c>
      <c r="N136" s="410">
        <v>9.0899999999999995E-2</v>
      </c>
      <c r="O136" s="410">
        <v>9.0899999999999995E-2</v>
      </c>
      <c r="P136" s="410">
        <v>9.0899999999999995E-2</v>
      </c>
      <c r="Q136" s="410">
        <v>9.0899999999999995E-2</v>
      </c>
      <c r="R136" s="410">
        <v>9.0899999999999995E-2</v>
      </c>
      <c r="S136" s="410">
        <v>9.0899999999999995E-2</v>
      </c>
      <c r="T136" s="410">
        <v>9.0899999999999995E-2</v>
      </c>
      <c r="U136" s="336">
        <v>9.0999999999999998E-2</v>
      </c>
      <c r="V136" s="241">
        <f t="shared" si="37"/>
        <v>0.99999999999999989</v>
      </c>
      <c r="W136" s="949">
        <v>0.2</v>
      </c>
      <c r="X136" s="122">
        <f>V136*W136</f>
        <v>0.19999999999999998</v>
      </c>
      <c r="Y136" s="738"/>
      <c r="Z136" s="733"/>
      <c r="AA136" s="733"/>
      <c r="AB136" s="733"/>
      <c r="AC136" s="733"/>
      <c r="AD136" s="733"/>
      <c r="AE136" s="733"/>
      <c r="AF136" s="733"/>
      <c r="AG136" s="733"/>
      <c r="AH136" s="733"/>
      <c r="AI136" s="733"/>
      <c r="AJ136" s="733"/>
    </row>
    <row r="137" spans="1:36" ht="21" customHeight="1">
      <c r="A137" s="782"/>
      <c r="B137" s="750"/>
      <c r="C137" s="751"/>
      <c r="D137" s="751"/>
      <c r="E137" s="751"/>
      <c r="F137" s="752"/>
      <c r="G137" s="766"/>
      <c r="H137" s="752"/>
      <c r="I137" s="412" t="s">
        <v>39</v>
      </c>
      <c r="J137" s="413"/>
      <c r="K137" s="413"/>
      <c r="L137" s="413"/>
      <c r="M137" s="413"/>
      <c r="N137" s="413"/>
      <c r="O137" s="413"/>
      <c r="P137" s="413"/>
      <c r="Q137" s="413"/>
      <c r="R137" s="413"/>
      <c r="S137" s="413"/>
      <c r="T137" s="413"/>
      <c r="U137" s="413"/>
      <c r="V137" s="241">
        <f t="shared" si="37"/>
        <v>0</v>
      </c>
      <c r="W137" s="766"/>
      <c r="X137" s="125">
        <f>+V137*W136</f>
        <v>0</v>
      </c>
      <c r="Y137" s="733"/>
      <c r="Z137" s="733"/>
      <c r="AA137" s="733"/>
      <c r="AB137" s="733"/>
      <c r="AC137" s="733"/>
      <c r="AD137" s="733"/>
      <c r="AE137" s="733"/>
      <c r="AF137" s="733"/>
      <c r="AG137" s="733"/>
      <c r="AH137" s="733"/>
      <c r="AI137" s="733"/>
      <c r="AJ137" s="733"/>
    </row>
    <row r="138" spans="1:36" ht="21" customHeight="1">
      <c r="A138" s="782"/>
      <c r="B138" s="931" t="s">
        <v>490</v>
      </c>
      <c r="C138" s="744"/>
      <c r="D138" s="744"/>
      <c r="E138" s="744"/>
      <c r="F138" s="726"/>
      <c r="G138" s="935" t="s">
        <v>483</v>
      </c>
      <c r="H138" s="932" t="s">
        <v>67</v>
      </c>
      <c r="I138" s="409" t="s">
        <v>9</v>
      </c>
      <c r="J138" s="410">
        <v>0.02</v>
      </c>
      <c r="K138" s="410">
        <v>0.04</v>
      </c>
      <c r="L138" s="410">
        <v>0.08</v>
      </c>
      <c r="M138" s="410">
        <v>0.09</v>
      </c>
      <c r="N138" s="410">
        <v>9.6299999999999997E-2</v>
      </c>
      <c r="O138" s="410">
        <v>9.6299999999999997E-2</v>
      </c>
      <c r="P138" s="410">
        <v>9.6299999999999997E-2</v>
      </c>
      <c r="Q138" s="410">
        <v>9.6299999999999997E-2</v>
      </c>
      <c r="R138" s="410">
        <v>9.6299999999999997E-2</v>
      </c>
      <c r="S138" s="410">
        <v>9.6299999999999997E-2</v>
      </c>
      <c r="T138" s="336">
        <v>9.6000000000000002E-2</v>
      </c>
      <c r="U138" s="336">
        <v>9.6199999999999994E-2</v>
      </c>
      <c r="V138" s="241">
        <f t="shared" si="37"/>
        <v>1</v>
      </c>
      <c r="W138" s="949">
        <v>0.2</v>
      </c>
      <c r="X138" s="122">
        <f>V138*W138</f>
        <v>0.2</v>
      </c>
      <c r="Y138" s="738"/>
      <c r="Z138" s="733"/>
      <c r="AA138" s="733"/>
      <c r="AB138" s="733"/>
      <c r="AC138" s="733"/>
      <c r="AD138" s="733"/>
      <c r="AE138" s="733"/>
      <c r="AF138" s="733"/>
      <c r="AG138" s="733"/>
      <c r="AH138" s="733"/>
      <c r="AI138" s="733"/>
      <c r="AJ138" s="733"/>
    </row>
    <row r="139" spans="1:36" ht="21" customHeight="1">
      <c r="A139" s="782"/>
      <c r="B139" s="750"/>
      <c r="C139" s="751"/>
      <c r="D139" s="751"/>
      <c r="E139" s="751"/>
      <c r="F139" s="752"/>
      <c r="G139" s="766"/>
      <c r="H139" s="752"/>
      <c r="I139" s="412" t="s">
        <v>39</v>
      </c>
      <c r="J139" s="413"/>
      <c r="K139" s="413"/>
      <c r="L139" s="413"/>
      <c r="M139" s="413"/>
      <c r="N139" s="413"/>
      <c r="O139" s="413"/>
      <c r="P139" s="413"/>
      <c r="Q139" s="413"/>
      <c r="R139" s="413"/>
      <c r="S139" s="413"/>
      <c r="T139" s="413"/>
      <c r="U139" s="413"/>
      <c r="V139" s="241">
        <f t="shared" si="37"/>
        <v>0</v>
      </c>
      <c r="W139" s="766"/>
      <c r="X139" s="125">
        <f>+V139*W138</f>
        <v>0</v>
      </c>
      <c r="Y139" s="733"/>
      <c r="Z139" s="733"/>
      <c r="AA139" s="733"/>
      <c r="AB139" s="733"/>
      <c r="AC139" s="733"/>
      <c r="AD139" s="733"/>
      <c r="AE139" s="733"/>
      <c r="AF139" s="733"/>
      <c r="AG139" s="733"/>
      <c r="AH139" s="733"/>
      <c r="AI139" s="733"/>
      <c r="AJ139" s="733"/>
    </row>
    <row r="140" spans="1:36" ht="21" customHeight="1">
      <c r="A140" s="782"/>
      <c r="B140" s="931" t="s">
        <v>493</v>
      </c>
      <c r="C140" s="744"/>
      <c r="D140" s="744"/>
      <c r="E140" s="744"/>
      <c r="F140" s="726"/>
      <c r="G140" s="935" t="s">
        <v>483</v>
      </c>
      <c r="H140" s="932" t="s">
        <v>67</v>
      </c>
      <c r="I140" s="409" t="s">
        <v>9</v>
      </c>
      <c r="J140" s="410">
        <v>0.05</v>
      </c>
      <c r="K140" s="410">
        <v>0.05</v>
      </c>
      <c r="L140" s="410">
        <v>0.09</v>
      </c>
      <c r="M140" s="410">
        <v>0.09</v>
      </c>
      <c r="N140" s="410">
        <v>0.09</v>
      </c>
      <c r="O140" s="410">
        <v>0.09</v>
      </c>
      <c r="P140" s="410">
        <v>0.09</v>
      </c>
      <c r="Q140" s="410">
        <v>0.09</v>
      </c>
      <c r="R140" s="410">
        <v>0.09</v>
      </c>
      <c r="S140" s="410">
        <v>0.09</v>
      </c>
      <c r="T140" s="410">
        <v>0.09</v>
      </c>
      <c r="U140" s="410">
        <v>0.09</v>
      </c>
      <c r="V140" s="241">
        <f t="shared" si="37"/>
        <v>0.99999999999999978</v>
      </c>
      <c r="W140" s="949">
        <v>0.2</v>
      </c>
      <c r="X140" s="122">
        <f>V140*W140</f>
        <v>0.19999999999999996</v>
      </c>
      <c r="Y140" s="738"/>
      <c r="Z140" s="733"/>
      <c r="AA140" s="733"/>
      <c r="AB140" s="733"/>
      <c r="AC140" s="733"/>
      <c r="AD140" s="733"/>
      <c r="AE140" s="733"/>
      <c r="AF140" s="733"/>
      <c r="AG140" s="733"/>
      <c r="AH140" s="733"/>
      <c r="AI140" s="733"/>
      <c r="AJ140" s="733"/>
    </row>
    <row r="141" spans="1:36" ht="21" customHeight="1">
      <c r="A141" s="782"/>
      <c r="B141" s="750"/>
      <c r="C141" s="751"/>
      <c r="D141" s="751"/>
      <c r="E141" s="751"/>
      <c r="F141" s="752"/>
      <c r="G141" s="766"/>
      <c r="H141" s="752"/>
      <c r="I141" s="412" t="s">
        <v>39</v>
      </c>
      <c r="J141" s="413"/>
      <c r="K141" s="413"/>
      <c r="L141" s="413"/>
      <c r="M141" s="413"/>
      <c r="N141" s="413"/>
      <c r="O141" s="413"/>
      <c r="P141" s="413"/>
      <c r="Q141" s="413"/>
      <c r="R141" s="413"/>
      <c r="S141" s="413"/>
      <c r="T141" s="413"/>
      <c r="U141" s="413"/>
      <c r="V141" s="241">
        <f t="shared" si="37"/>
        <v>0</v>
      </c>
      <c r="W141" s="766"/>
      <c r="X141" s="125">
        <f>+V141*W140</f>
        <v>0</v>
      </c>
      <c r="Y141" s="733"/>
      <c r="Z141" s="733"/>
      <c r="AA141" s="733"/>
      <c r="AB141" s="733"/>
      <c r="AC141" s="733"/>
      <c r="AD141" s="733"/>
      <c r="AE141" s="733"/>
      <c r="AF141" s="733"/>
      <c r="AG141" s="733"/>
      <c r="AH141" s="733"/>
      <c r="AI141" s="733"/>
      <c r="AJ141" s="733"/>
    </row>
    <row r="142" spans="1:36" ht="21" customHeight="1">
      <c r="A142" s="782"/>
      <c r="B142" s="931" t="s">
        <v>497</v>
      </c>
      <c r="C142" s="744"/>
      <c r="D142" s="744"/>
      <c r="E142" s="744"/>
      <c r="F142" s="726"/>
      <c r="G142" s="935" t="s">
        <v>483</v>
      </c>
      <c r="H142" s="932" t="s">
        <v>67</v>
      </c>
      <c r="I142" s="409" t="s">
        <v>9</v>
      </c>
      <c r="J142" s="413"/>
      <c r="K142" s="413"/>
      <c r="L142" s="410">
        <v>0.1</v>
      </c>
      <c r="M142" s="410">
        <v>0.1</v>
      </c>
      <c r="N142" s="410">
        <v>0.1</v>
      </c>
      <c r="O142" s="410">
        <v>0.1</v>
      </c>
      <c r="P142" s="410">
        <v>0.1</v>
      </c>
      <c r="Q142" s="410">
        <v>0.1</v>
      </c>
      <c r="R142" s="410">
        <v>0.1</v>
      </c>
      <c r="S142" s="410">
        <v>0.1</v>
      </c>
      <c r="T142" s="410">
        <v>0.1</v>
      </c>
      <c r="U142" s="410">
        <v>0.1</v>
      </c>
      <c r="V142" s="241">
        <f t="shared" si="37"/>
        <v>0.99999999999999989</v>
      </c>
      <c r="W142" s="949">
        <v>0.2</v>
      </c>
      <c r="X142" s="122">
        <f>V142*W142</f>
        <v>0.19999999999999998</v>
      </c>
      <c r="Y142" s="738"/>
      <c r="Z142" s="733"/>
      <c r="AA142" s="733"/>
      <c r="AB142" s="733"/>
      <c r="AC142" s="733"/>
      <c r="AD142" s="733"/>
      <c r="AE142" s="733"/>
      <c r="AF142" s="733"/>
      <c r="AG142" s="733"/>
      <c r="AH142" s="733"/>
      <c r="AI142" s="733"/>
      <c r="AJ142" s="733"/>
    </row>
    <row r="143" spans="1:36" ht="21" customHeight="1">
      <c r="A143" s="861"/>
      <c r="B143" s="750"/>
      <c r="C143" s="751"/>
      <c r="D143" s="751"/>
      <c r="E143" s="751"/>
      <c r="F143" s="752"/>
      <c r="G143" s="766"/>
      <c r="H143" s="752"/>
      <c r="I143" s="412" t="s">
        <v>39</v>
      </c>
      <c r="J143" s="413"/>
      <c r="K143" s="413"/>
      <c r="L143" s="413"/>
      <c r="M143" s="413"/>
      <c r="N143" s="413"/>
      <c r="O143" s="413"/>
      <c r="P143" s="413"/>
      <c r="Q143" s="413"/>
      <c r="R143" s="413"/>
      <c r="S143" s="413"/>
      <c r="T143" s="413"/>
      <c r="U143" s="413"/>
      <c r="V143" s="241">
        <f t="shared" si="37"/>
        <v>0</v>
      </c>
      <c r="W143" s="766"/>
      <c r="X143" s="125">
        <f>+V143*W142</f>
        <v>0</v>
      </c>
      <c r="Y143" s="733"/>
      <c r="Z143" s="733"/>
      <c r="AA143" s="733"/>
      <c r="AB143" s="733"/>
      <c r="AC143" s="733"/>
      <c r="AD143" s="733"/>
      <c r="AE143" s="733"/>
      <c r="AF143" s="733"/>
      <c r="AG143" s="733"/>
      <c r="AH143" s="733"/>
      <c r="AI143" s="733"/>
      <c r="AJ143" s="733"/>
    </row>
    <row r="144" spans="1:36" ht="15.75" customHeight="1">
      <c r="A144" s="941"/>
      <c r="B144" s="934"/>
      <c r="C144" s="817"/>
      <c r="D144" s="817"/>
      <c r="E144" s="817"/>
      <c r="F144" s="818"/>
      <c r="G144" s="932"/>
      <c r="H144" s="947" t="s">
        <v>67</v>
      </c>
      <c r="I144" s="419" t="s">
        <v>9</v>
      </c>
      <c r="J144" s="382">
        <f t="shared" ref="J144:U144" si="38">J134*$W$134+J136*$W$136+J138*$W$138+J140*$W$140+J142*$W$142</f>
        <v>1.4000000000000002E-2</v>
      </c>
      <c r="K144" s="382">
        <f t="shared" si="38"/>
        <v>4.018E-2</v>
      </c>
      <c r="L144" s="382">
        <f t="shared" si="38"/>
        <v>7.918E-2</v>
      </c>
      <c r="M144" s="382">
        <f t="shared" si="38"/>
        <v>8.4180000000000005E-2</v>
      </c>
      <c r="N144" s="382">
        <f t="shared" si="38"/>
        <v>8.8440000000000005E-2</v>
      </c>
      <c r="O144" s="382">
        <f t="shared" si="38"/>
        <v>9.1440000000000007E-2</v>
      </c>
      <c r="P144" s="382">
        <f t="shared" si="38"/>
        <v>9.5440000000000011E-2</v>
      </c>
      <c r="Q144" s="382">
        <f t="shared" si="38"/>
        <v>9.9440000000000001E-2</v>
      </c>
      <c r="R144" s="382">
        <f t="shared" si="38"/>
        <v>9.9440000000000001E-2</v>
      </c>
      <c r="S144" s="382">
        <f t="shared" si="38"/>
        <v>0.10144</v>
      </c>
      <c r="T144" s="382">
        <f t="shared" si="38"/>
        <v>0.10338</v>
      </c>
      <c r="U144" s="382">
        <f t="shared" si="38"/>
        <v>0.10344</v>
      </c>
      <c r="V144" s="513">
        <f t="shared" si="37"/>
        <v>1</v>
      </c>
      <c r="W144" s="945">
        <v>1</v>
      </c>
      <c r="X144" s="122">
        <f>V144*W144</f>
        <v>1</v>
      </c>
      <c r="Y144" s="738"/>
      <c r="Z144" s="733"/>
      <c r="AA144" s="733"/>
      <c r="AB144" s="733"/>
      <c r="AC144" s="733"/>
      <c r="AD144" s="733"/>
      <c r="AE144" s="733"/>
      <c r="AF144" s="733"/>
      <c r="AG144" s="733"/>
      <c r="AH144" s="733"/>
      <c r="AI144" s="733"/>
      <c r="AJ144" s="733"/>
    </row>
    <row r="145" spans="1:36" ht="15.75" customHeight="1">
      <c r="A145" s="766"/>
      <c r="B145" s="751"/>
      <c r="C145" s="751"/>
      <c r="D145" s="751"/>
      <c r="E145" s="751"/>
      <c r="F145" s="752"/>
      <c r="G145" s="752"/>
      <c r="H145" s="766"/>
      <c r="I145" s="388" t="s">
        <v>39</v>
      </c>
      <c r="J145" s="382">
        <f t="shared" ref="J145:U145" si="39">J135*$W$134+J137*$W$136+J139*$W$138+J141*$W$140+J143*$W$142</f>
        <v>0</v>
      </c>
      <c r="K145" s="382">
        <f t="shared" si="39"/>
        <v>0</v>
      </c>
      <c r="L145" s="382">
        <f t="shared" si="39"/>
        <v>0</v>
      </c>
      <c r="M145" s="382">
        <f t="shared" si="39"/>
        <v>0</v>
      </c>
      <c r="N145" s="382">
        <f t="shared" si="39"/>
        <v>0</v>
      </c>
      <c r="O145" s="382">
        <f t="shared" si="39"/>
        <v>0</v>
      </c>
      <c r="P145" s="382">
        <f t="shared" si="39"/>
        <v>0</v>
      </c>
      <c r="Q145" s="382">
        <f t="shared" si="39"/>
        <v>0</v>
      </c>
      <c r="R145" s="382">
        <f t="shared" si="39"/>
        <v>0</v>
      </c>
      <c r="S145" s="382">
        <f t="shared" si="39"/>
        <v>0</v>
      </c>
      <c r="T145" s="382">
        <f t="shared" si="39"/>
        <v>0</v>
      </c>
      <c r="U145" s="382">
        <f t="shared" si="39"/>
        <v>0</v>
      </c>
      <c r="V145" s="513">
        <f t="shared" si="37"/>
        <v>0</v>
      </c>
      <c r="W145" s="766"/>
      <c r="X145" s="125">
        <f>+V145*W144</f>
        <v>0</v>
      </c>
      <c r="Y145" s="733"/>
      <c r="Z145" s="733"/>
      <c r="AA145" s="733"/>
      <c r="AB145" s="733"/>
      <c r="AC145" s="733"/>
      <c r="AD145" s="733"/>
      <c r="AE145" s="733"/>
      <c r="AF145" s="733"/>
      <c r="AG145" s="733"/>
      <c r="AH145" s="733"/>
      <c r="AI145" s="733"/>
      <c r="AJ145" s="733"/>
    </row>
    <row r="146" spans="1:36" ht="23.25" customHeight="1">
      <c r="A146" s="966" t="s">
        <v>17</v>
      </c>
      <c r="B146" s="518" t="s">
        <v>42</v>
      </c>
      <c r="C146" s="282" t="s">
        <v>43</v>
      </c>
      <c r="D146" s="282" t="s">
        <v>19</v>
      </c>
      <c r="E146" s="431" t="s">
        <v>44</v>
      </c>
      <c r="F146" s="282" t="s">
        <v>45</v>
      </c>
      <c r="G146" s="394" t="s">
        <v>46</v>
      </c>
      <c r="H146" s="938" t="s">
        <v>47</v>
      </c>
      <c r="I146" s="724"/>
      <c r="J146" s="327" t="s">
        <v>48</v>
      </c>
      <c r="K146" s="327" t="s">
        <v>28</v>
      </c>
      <c r="L146" s="327" t="s">
        <v>31</v>
      </c>
      <c r="M146" s="327" t="s">
        <v>30</v>
      </c>
      <c r="N146" s="327" t="s">
        <v>49</v>
      </c>
      <c r="O146" s="327" t="s">
        <v>50</v>
      </c>
      <c r="P146" s="327" t="s">
        <v>34</v>
      </c>
      <c r="Q146" s="423" t="s">
        <v>36</v>
      </c>
      <c r="R146" s="327" t="s">
        <v>51</v>
      </c>
      <c r="S146" s="327" t="s">
        <v>52</v>
      </c>
      <c r="T146" s="327" t="s">
        <v>32</v>
      </c>
      <c r="U146" s="327" t="s">
        <v>29</v>
      </c>
      <c r="V146" s="282" t="s">
        <v>53</v>
      </c>
      <c r="W146" s="282" t="s">
        <v>54</v>
      </c>
      <c r="X146" s="321" t="s">
        <v>306</v>
      </c>
      <c r="Y146" s="697" t="s">
        <v>836</v>
      </c>
      <c r="Z146" s="697" t="s">
        <v>837</v>
      </c>
      <c r="AA146" s="697" t="s">
        <v>838</v>
      </c>
      <c r="AB146" s="697" t="s">
        <v>839</v>
      </c>
      <c r="AC146" s="697" t="s">
        <v>840</v>
      </c>
      <c r="AD146" s="697" t="s">
        <v>841</v>
      </c>
      <c r="AE146" s="697" t="s">
        <v>842</v>
      </c>
      <c r="AF146" s="697" t="s">
        <v>843</v>
      </c>
      <c r="AG146" s="697" t="s">
        <v>844</v>
      </c>
      <c r="AH146" s="697" t="s">
        <v>845</v>
      </c>
      <c r="AI146" s="697" t="s">
        <v>846</v>
      </c>
      <c r="AJ146" s="697" t="s">
        <v>847</v>
      </c>
    </row>
    <row r="147" spans="1:36" ht="35.25" customHeight="1">
      <c r="A147" s="782"/>
      <c r="B147" s="935" t="s">
        <v>347</v>
      </c>
      <c r="C147" s="935" t="s">
        <v>501</v>
      </c>
      <c r="D147" s="968">
        <v>4</v>
      </c>
      <c r="E147" s="969" t="s">
        <v>502</v>
      </c>
      <c r="F147" s="940" t="s">
        <v>75</v>
      </c>
      <c r="G147" s="935" t="s">
        <v>503</v>
      </c>
      <c r="H147" s="936" t="s">
        <v>9</v>
      </c>
      <c r="I147" s="724"/>
      <c r="J147" s="218"/>
      <c r="K147" s="260"/>
      <c r="L147" s="260"/>
      <c r="M147" s="260"/>
      <c r="N147" s="260"/>
      <c r="O147" s="260"/>
      <c r="P147" s="260"/>
      <c r="Q147" s="350"/>
      <c r="R147" s="260"/>
      <c r="S147" s="350"/>
      <c r="T147" s="350"/>
      <c r="U147" s="519">
        <v>4</v>
      </c>
      <c r="V147" s="398">
        <f t="shared" ref="V147:V148" si="40">SUM(J147:U147)</f>
        <v>4</v>
      </c>
      <c r="W147" s="943">
        <v>0.1</v>
      </c>
      <c r="X147" s="354">
        <f>IF(OR(V147=0,W147=0),0,(V147/V147)*W147)</f>
        <v>0.1</v>
      </c>
      <c r="Y147" s="738"/>
      <c r="Z147" s="733"/>
      <c r="AA147" s="733"/>
      <c r="AB147" s="733"/>
      <c r="AC147" s="733"/>
      <c r="AD147" s="733"/>
      <c r="AE147" s="733"/>
      <c r="AF147" s="733"/>
      <c r="AG147" s="733"/>
      <c r="AH147" s="733"/>
      <c r="AI147" s="733"/>
      <c r="AJ147" s="733"/>
    </row>
    <row r="148" spans="1:36" ht="15.75" customHeight="1">
      <c r="A148" s="766"/>
      <c r="B148" s="766"/>
      <c r="C148" s="782"/>
      <c r="D148" s="766"/>
      <c r="E148" s="861"/>
      <c r="F148" s="861"/>
      <c r="G148" s="766"/>
      <c r="H148" s="937" t="s">
        <v>39</v>
      </c>
      <c r="I148" s="752"/>
      <c r="J148" s="473"/>
      <c r="K148" s="260"/>
      <c r="L148" s="260"/>
      <c r="M148" s="260"/>
      <c r="N148" s="260"/>
      <c r="O148" s="260"/>
      <c r="P148" s="260"/>
      <c r="Q148" s="260"/>
      <c r="R148" s="350"/>
      <c r="S148" s="350"/>
      <c r="T148" s="350"/>
      <c r="U148" s="350"/>
      <c r="V148" s="356">
        <f t="shared" si="40"/>
        <v>0</v>
      </c>
      <c r="W148" s="766"/>
      <c r="X148" s="354">
        <f>IF(OR(V148=0,W147=0),0,(V148/V147*W147))</f>
        <v>0</v>
      </c>
      <c r="Y148" s="733"/>
      <c r="Z148" s="733"/>
      <c r="AA148" s="733"/>
      <c r="AB148" s="733"/>
      <c r="AC148" s="733"/>
      <c r="AD148" s="733"/>
      <c r="AE148" s="733"/>
      <c r="AF148" s="733"/>
      <c r="AG148" s="733"/>
      <c r="AH148" s="733"/>
      <c r="AI148" s="733"/>
      <c r="AJ148" s="733"/>
    </row>
    <row r="149" spans="1:36" ht="20.25" customHeight="1">
      <c r="A149" s="941" t="s">
        <v>504</v>
      </c>
      <c r="B149" s="981"/>
      <c r="C149" s="728"/>
      <c r="D149" s="728"/>
      <c r="E149" s="728"/>
      <c r="F149" s="728"/>
      <c r="G149" s="728"/>
      <c r="H149" s="728"/>
      <c r="I149" s="728"/>
      <c r="J149" s="728"/>
      <c r="K149" s="728"/>
      <c r="L149" s="728"/>
      <c r="M149" s="728"/>
      <c r="N149" s="728"/>
      <c r="O149" s="728"/>
      <c r="P149" s="728"/>
      <c r="Q149" s="728"/>
      <c r="R149" s="728"/>
      <c r="S149" s="728"/>
      <c r="T149" s="728"/>
      <c r="U149" s="728"/>
      <c r="V149" s="728"/>
      <c r="W149" s="728"/>
      <c r="X149" s="729"/>
      <c r="Y149" s="736" t="s">
        <v>849</v>
      </c>
      <c r="Z149" s="736"/>
      <c r="AA149" s="736"/>
      <c r="AB149" s="736"/>
      <c r="AC149" s="736"/>
      <c r="AD149" s="736"/>
      <c r="AE149" s="736"/>
      <c r="AF149" s="736"/>
      <c r="AG149" s="736"/>
      <c r="AH149" s="736"/>
      <c r="AI149" s="736"/>
      <c r="AJ149" s="736"/>
    </row>
    <row r="150" spans="1:36" ht="20.25" customHeight="1">
      <c r="A150" s="782"/>
      <c r="B150" s="900" t="s">
        <v>505</v>
      </c>
      <c r="C150" s="744"/>
      <c r="D150" s="744"/>
      <c r="E150" s="744"/>
      <c r="F150" s="726"/>
      <c r="G150" s="935" t="s">
        <v>503</v>
      </c>
      <c r="H150" s="935" t="s">
        <v>67</v>
      </c>
      <c r="I150" s="409" t="s">
        <v>9</v>
      </c>
      <c r="J150" s="520">
        <v>8.3400000000000002E-2</v>
      </c>
      <c r="K150" s="520">
        <v>8.3400000000000002E-2</v>
      </c>
      <c r="L150" s="520">
        <v>8.3400000000000002E-2</v>
      </c>
      <c r="M150" s="520">
        <v>8.3400000000000002E-2</v>
      </c>
      <c r="N150" s="520">
        <v>8.3299999999999999E-2</v>
      </c>
      <c r="O150" s="520">
        <v>8.3299999999999999E-2</v>
      </c>
      <c r="P150" s="520">
        <v>8.3299999999999999E-2</v>
      </c>
      <c r="Q150" s="520">
        <v>8.3299999999999999E-2</v>
      </c>
      <c r="R150" s="520">
        <v>8.3299999999999999E-2</v>
      </c>
      <c r="S150" s="520">
        <v>8.3299999999999999E-2</v>
      </c>
      <c r="T150" s="520">
        <v>8.3299999999999999E-2</v>
      </c>
      <c r="U150" s="520">
        <v>8.3299999999999999E-2</v>
      </c>
      <c r="V150" s="241">
        <f t="shared" ref="V150:V157" si="41">SUM(J150:U150)</f>
        <v>1.0000000000000002</v>
      </c>
      <c r="W150" s="949">
        <v>0.2</v>
      </c>
      <c r="X150" s="122">
        <f>V150*W150</f>
        <v>0.20000000000000007</v>
      </c>
      <c r="Y150" s="738"/>
      <c r="Z150" s="733"/>
      <c r="AA150" s="733"/>
      <c r="AB150" s="733"/>
      <c r="AC150" s="733"/>
      <c r="AD150" s="733"/>
      <c r="AE150" s="733"/>
      <c r="AF150" s="733"/>
      <c r="AG150" s="733"/>
      <c r="AH150" s="733"/>
      <c r="AI150" s="733"/>
      <c r="AJ150" s="733"/>
    </row>
    <row r="151" spans="1:36" ht="20.25" customHeight="1">
      <c r="A151" s="782"/>
      <c r="B151" s="750"/>
      <c r="C151" s="751"/>
      <c r="D151" s="751"/>
      <c r="E151" s="751"/>
      <c r="F151" s="752"/>
      <c r="G151" s="766"/>
      <c r="H151" s="766"/>
      <c r="I151" s="412" t="s">
        <v>39</v>
      </c>
      <c r="J151" s="521"/>
      <c r="K151" s="521"/>
      <c r="L151" s="521"/>
      <c r="M151" s="521"/>
      <c r="N151" s="521"/>
      <c r="O151" s="521"/>
      <c r="P151" s="521"/>
      <c r="Q151" s="521"/>
      <c r="R151" s="521"/>
      <c r="S151" s="521"/>
      <c r="T151" s="521"/>
      <c r="U151" s="521"/>
      <c r="V151" s="241">
        <f t="shared" si="41"/>
        <v>0</v>
      </c>
      <c r="W151" s="766"/>
      <c r="X151" s="125">
        <f>+V151*W150</f>
        <v>0</v>
      </c>
      <c r="Y151" s="733"/>
      <c r="Z151" s="733"/>
      <c r="AA151" s="733"/>
      <c r="AB151" s="733"/>
      <c r="AC151" s="733"/>
      <c r="AD151" s="733"/>
      <c r="AE151" s="733"/>
      <c r="AF151" s="733"/>
      <c r="AG151" s="733"/>
      <c r="AH151" s="733"/>
      <c r="AI151" s="733"/>
      <c r="AJ151" s="733"/>
    </row>
    <row r="152" spans="1:36" ht="20.25" customHeight="1">
      <c r="A152" s="782"/>
      <c r="B152" s="900" t="s">
        <v>506</v>
      </c>
      <c r="C152" s="744"/>
      <c r="D152" s="744"/>
      <c r="E152" s="744"/>
      <c r="F152" s="726"/>
      <c r="G152" s="935" t="s">
        <v>503</v>
      </c>
      <c r="H152" s="932" t="s">
        <v>67</v>
      </c>
      <c r="I152" s="409" t="s">
        <v>9</v>
      </c>
      <c r="J152" s="521"/>
      <c r="K152" s="520">
        <v>0.1</v>
      </c>
      <c r="L152" s="520">
        <v>0.1</v>
      </c>
      <c r="M152" s="520">
        <v>0.1</v>
      </c>
      <c r="N152" s="520">
        <v>0.1</v>
      </c>
      <c r="O152" s="520">
        <v>0.1</v>
      </c>
      <c r="P152" s="520">
        <v>0.1</v>
      </c>
      <c r="Q152" s="520">
        <v>0.1</v>
      </c>
      <c r="R152" s="520">
        <v>0.1</v>
      </c>
      <c r="S152" s="520">
        <v>0.1</v>
      </c>
      <c r="T152" s="520">
        <v>0.1</v>
      </c>
      <c r="U152" s="521"/>
      <c r="V152" s="241">
        <f t="shared" si="41"/>
        <v>0.99999999999999989</v>
      </c>
      <c r="W152" s="949">
        <v>0.3</v>
      </c>
      <c r="X152" s="122">
        <f>V152*W152</f>
        <v>0.29999999999999993</v>
      </c>
      <c r="Y152" s="738"/>
      <c r="Z152" s="733"/>
      <c r="AA152" s="733"/>
      <c r="AB152" s="733"/>
      <c r="AC152" s="733"/>
      <c r="AD152" s="733"/>
      <c r="AE152" s="733"/>
      <c r="AF152" s="733"/>
      <c r="AG152" s="733"/>
      <c r="AH152" s="733"/>
      <c r="AI152" s="733"/>
      <c r="AJ152" s="733"/>
    </row>
    <row r="153" spans="1:36" ht="20.25" customHeight="1">
      <c r="A153" s="782"/>
      <c r="B153" s="750"/>
      <c r="C153" s="751"/>
      <c r="D153" s="751"/>
      <c r="E153" s="751"/>
      <c r="F153" s="752"/>
      <c r="G153" s="766"/>
      <c r="H153" s="752"/>
      <c r="I153" s="412" t="s">
        <v>39</v>
      </c>
      <c r="J153" s="521"/>
      <c r="K153" s="521"/>
      <c r="L153" s="521"/>
      <c r="M153" s="521"/>
      <c r="N153" s="521"/>
      <c r="O153" s="521"/>
      <c r="P153" s="521"/>
      <c r="Q153" s="521"/>
      <c r="R153" s="521"/>
      <c r="S153" s="521"/>
      <c r="T153" s="521"/>
      <c r="U153" s="521"/>
      <c r="V153" s="241">
        <f t="shared" si="41"/>
        <v>0</v>
      </c>
      <c r="W153" s="766"/>
      <c r="X153" s="125">
        <f>+V153*W152</f>
        <v>0</v>
      </c>
      <c r="Y153" s="733"/>
      <c r="Z153" s="733"/>
      <c r="AA153" s="733"/>
      <c r="AB153" s="733"/>
      <c r="AC153" s="733"/>
      <c r="AD153" s="733"/>
      <c r="AE153" s="733"/>
      <c r="AF153" s="733"/>
      <c r="AG153" s="733"/>
      <c r="AH153" s="733"/>
      <c r="AI153" s="733"/>
      <c r="AJ153" s="733"/>
    </row>
    <row r="154" spans="1:36" ht="20.25" customHeight="1">
      <c r="A154" s="782"/>
      <c r="B154" s="900" t="s">
        <v>507</v>
      </c>
      <c r="C154" s="744"/>
      <c r="D154" s="744"/>
      <c r="E154" s="744"/>
      <c r="F154" s="726"/>
      <c r="G154" s="935" t="s">
        <v>503</v>
      </c>
      <c r="H154" s="932" t="s">
        <v>67</v>
      </c>
      <c r="I154" s="409" t="s">
        <v>9</v>
      </c>
      <c r="J154" s="521"/>
      <c r="K154" s="521"/>
      <c r="L154" s="521"/>
      <c r="M154" s="521"/>
      <c r="N154" s="520">
        <v>0.25</v>
      </c>
      <c r="O154" s="521"/>
      <c r="P154" s="520">
        <v>0.25</v>
      </c>
      <c r="Q154" s="521"/>
      <c r="R154" s="520">
        <v>0.25</v>
      </c>
      <c r="S154" s="521"/>
      <c r="T154" s="520">
        <v>0.25</v>
      </c>
      <c r="U154" s="521"/>
      <c r="V154" s="241">
        <f t="shared" si="41"/>
        <v>1</v>
      </c>
      <c r="W154" s="949">
        <v>0.3</v>
      </c>
      <c r="X154" s="122">
        <f>V154*W154</f>
        <v>0.3</v>
      </c>
      <c r="Y154" s="738"/>
      <c r="Z154" s="733"/>
      <c r="AA154" s="733"/>
      <c r="AB154" s="733"/>
      <c r="AC154" s="733"/>
      <c r="AD154" s="733"/>
      <c r="AE154" s="733"/>
      <c r="AF154" s="733"/>
      <c r="AG154" s="733"/>
      <c r="AH154" s="733"/>
      <c r="AI154" s="733"/>
      <c r="AJ154" s="733"/>
    </row>
    <row r="155" spans="1:36" ht="20.25" customHeight="1">
      <c r="A155" s="782"/>
      <c r="B155" s="750"/>
      <c r="C155" s="751"/>
      <c r="D155" s="751"/>
      <c r="E155" s="751"/>
      <c r="F155" s="752"/>
      <c r="G155" s="766"/>
      <c r="H155" s="752"/>
      <c r="I155" s="412" t="s">
        <v>39</v>
      </c>
      <c r="J155" s="521"/>
      <c r="K155" s="521"/>
      <c r="L155" s="521"/>
      <c r="M155" s="521"/>
      <c r="N155" s="521"/>
      <c r="O155" s="521"/>
      <c r="P155" s="521"/>
      <c r="Q155" s="521"/>
      <c r="R155" s="521"/>
      <c r="S155" s="521"/>
      <c r="T155" s="521"/>
      <c r="U155" s="521"/>
      <c r="V155" s="241">
        <f t="shared" si="41"/>
        <v>0</v>
      </c>
      <c r="W155" s="766"/>
      <c r="X155" s="125">
        <f>+V155*W154</f>
        <v>0</v>
      </c>
      <c r="Y155" s="733"/>
      <c r="Z155" s="733"/>
      <c r="AA155" s="733"/>
      <c r="AB155" s="733"/>
      <c r="AC155" s="733"/>
      <c r="AD155" s="733"/>
      <c r="AE155" s="733"/>
      <c r="AF155" s="733"/>
      <c r="AG155" s="733"/>
      <c r="AH155" s="733"/>
      <c r="AI155" s="733"/>
      <c r="AJ155" s="733"/>
    </row>
    <row r="156" spans="1:36" ht="20.25" customHeight="1">
      <c r="A156" s="782"/>
      <c r="B156" s="900" t="s">
        <v>510</v>
      </c>
      <c r="C156" s="744"/>
      <c r="D156" s="744"/>
      <c r="E156" s="744"/>
      <c r="F156" s="726"/>
      <c r="G156" s="935" t="s">
        <v>503</v>
      </c>
      <c r="H156" s="932" t="s">
        <v>67</v>
      </c>
      <c r="I156" s="409" t="s">
        <v>9</v>
      </c>
      <c r="J156" s="520">
        <v>8.3299999999999999E-2</v>
      </c>
      <c r="K156" s="520">
        <v>8.3299999999999999E-2</v>
      </c>
      <c r="L156" s="520">
        <v>8.3400000000000002E-2</v>
      </c>
      <c r="M156" s="520">
        <v>8.3299999999999999E-2</v>
      </c>
      <c r="N156" s="520">
        <v>8.3299999999999999E-2</v>
      </c>
      <c r="O156" s="520">
        <v>8.3400000000000002E-2</v>
      </c>
      <c r="P156" s="520">
        <v>8.3299999999999999E-2</v>
      </c>
      <c r="Q156" s="520">
        <v>8.3299999999999999E-2</v>
      </c>
      <c r="R156" s="520">
        <v>8.3400000000000002E-2</v>
      </c>
      <c r="S156" s="520">
        <v>8.3299999999999999E-2</v>
      </c>
      <c r="T156" s="520">
        <v>8.3299999999999999E-2</v>
      </c>
      <c r="U156" s="520">
        <v>8.3400000000000002E-2</v>
      </c>
      <c r="V156" s="241">
        <f t="shared" si="41"/>
        <v>1.0000000000000002</v>
      </c>
      <c r="W156" s="949">
        <v>0.2</v>
      </c>
      <c r="X156" s="122">
        <f>V156*W156</f>
        <v>0.20000000000000007</v>
      </c>
      <c r="Y156" s="738"/>
      <c r="Z156" s="733"/>
      <c r="AA156" s="733"/>
      <c r="AB156" s="733"/>
      <c r="AC156" s="733"/>
      <c r="AD156" s="733"/>
      <c r="AE156" s="733"/>
      <c r="AF156" s="733"/>
      <c r="AG156" s="733"/>
      <c r="AH156" s="733"/>
      <c r="AI156" s="733"/>
      <c r="AJ156" s="733"/>
    </row>
    <row r="157" spans="1:36" ht="20.25" customHeight="1">
      <c r="A157" s="782"/>
      <c r="B157" s="750"/>
      <c r="C157" s="751"/>
      <c r="D157" s="751"/>
      <c r="E157" s="751"/>
      <c r="F157" s="752"/>
      <c r="G157" s="766"/>
      <c r="H157" s="752"/>
      <c r="I157" s="412" t="s">
        <v>39</v>
      </c>
      <c r="J157" s="521"/>
      <c r="K157" s="521"/>
      <c r="L157" s="521"/>
      <c r="M157" s="521"/>
      <c r="N157" s="521"/>
      <c r="O157" s="521"/>
      <c r="P157" s="521"/>
      <c r="Q157" s="521"/>
      <c r="R157" s="521"/>
      <c r="S157" s="521"/>
      <c r="T157" s="521"/>
      <c r="U157" s="521"/>
      <c r="V157" s="241">
        <f t="shared" si="41"/>
        <v>0</v>
      </c>
      <c r="W157" s="766"/>
      <c r="X157" s="125">
        <f>+V157*W156</f>
        <v>0</v>
      </c>
      <c r="Y157" s="733"/>
      <c r="Z157" s="733"/>
      <c r="AA157" s="733"/>
      <c r="AB157" s="733"/>
      <c r="AC157" s="733"/>
      <c r="AD157" s="733"/>
      <c r="AE157" s="733"/>
      <c r="AF157" s="733"/>
      <c r="AG157" s="733"/>
      <c r="AH157" s="733"/>
      <c r="AI157" s="733"/>
      <c r="AJ157" s="733"/>
    </row>
    <row r="158" spans="1:36" ht="15.75" hidden="1" customHeight="1">
      <c r="A158" s="346"/>
      <c r="B158" s="967"/>
      <c r="C158" s="817"/>
      <c r="D158" s="817"/>
      <c r="E158" s="817"/>
      <c r="F158" s="817"/>
      <c r="G158" s="935" t="s">
        <v>503</v>
      </c>
      <c r="H158" s="932" t="s">
        <v>67</v>
      </c>
      <c r="I158" s="409" t="s">
        <v>9</v>
      </c>
      <c r="J158" s="413"/>
      <c r="K158" s="413"/>
      <c r="L158" s="413"/>
      <c r="M158" s="413"/>
      <c r="N158" s="413"/>
      <c r="O158" s="413"/>
      <c r="P158" s="413"/>
      <c r="Q158" s="413"/>
      <c r="R158" s="413"/>
      <c r="S158" s="413"/>
      <c r="T158" s="413"/>
      <c r="U158" s="413"/>
      <c r="V158" s="241">
        <v>0</v>
      </c>
      <c r="W158" s="935"/>
      <c r="X158" s="122">
        <f>V158*W158</f>
        <v>0</v>
      </c>
      <c r="Y158" s="340"/>
      <c r="Z158" s="340"/>
      <c r="AA158" s="340"/>
      <c r="AB158" s="340"/>
      <c r="AC158" s="340"/>
      <c r="AD158" s="340"/>
      <c r="AE158" s="340"/>
      <c r="AF158" s="340"/>
      <c r="AG158" s="340"/>
    </row>
    <row r="159" spans="1:36" ht="30.75" hidden="1" customHeight="1">
      <c r="A159" s="346"/>
      <c r="B159" s="817"/>
      <c r="C159" s="817"/>
      <c r="D159" s="817"/>
      <c r="E159" s="817"/>
      <c r="F159" s="817"/>
      <c r="G159" s="766"/>
      <c r="H159" s="752"/>
      <c r="I159" s="412" t="s">
        <v>39</v>
      </c>
      <c r="J159" s="413"/>
      <c r="K159" s="413"/>
      <c r="L159" s="413"/>
      <c r="M159" s="413"/>
      <c r="N159" s="413"/>
      <c r="O159" s="413"/>
      <c r="P159" s="413"/>
      <c r="Q159" s="413"/>
      <c r="R159" s="413"/>
      <c r="S159" s="413"/>
      <c r="T159" s="413"/>
      <c r="U159" s="413"/>
      <c r="V159" s="241">
        <v>0</v>
      </c>
      <c r="W159" s="766"/>
      <c r="X159" s="125">
        <f>+V159*W158</f>
        <v>0</v>
      </c>
      <c r="Y159" s="340"/>
      <c r="Z159" s="340"/>
      <c r="AA159" s="340"/>
      <c r="AB159" s="340"/>
      <c r="AC159" s="340"/>
      <c r="AD159" s="340"/>
      <c r="AE159" s="340"/>
      <c r="AF159" s="340"/>
      <c r="AG159" s="340"/>
    </row>
    <row r="160" spans="1:36" ht="15.75" customHeight="1">
      <c r="A160" s="941"/>
      <c r="B160" s="934"/>
      <c r="C160" s="817"/>
      <c r="D160" s="817"/>
      <c r="E160" s="817"/>
      <c r="F160" s="818"/>
      <c r="G160" s="941"/>
      <c r="H160" s="947" t="s">
        <v>67</v>
      </c>
      <c r="I160" s="419" t="s">
        <v>9</v>
      </c>
      <c r="J160" s="505">
        <f t="shared" ref="J160:U160" si="42">J150*$W$150+J152*$W$152+J154*$W$154+J156*$W$156</f>
        <v>3.3340000000000002E-2</v>
      </c>
      <c r="K160" s="505">
        <f t="shared" si="42"/>
        <v>6.3340000000000007E-2</v>
      </c>
      <c r="L160" s="505">
        <f t="shared" si="42"/>
        <v>6.336E-2</v>
      </c>
      <c r="M160" s="505">
        <f t="shared" si="42"/>
        <v>6.3340000000000007E-2</v>
      </c>
      <c r="N160" s="505">
        <f t="shared" si="42"/>
        <v>0.13832</v>
      </c>
      <c r="O160" s="505">
        <f t="shared" si="42"/>
        <v>6.3340000000000007E-2</v>
      </c>
      <c r="P160" s="505">
        <f t="shared" si="42"/>
        <v>0.13832</v>
      </c>
      <c r="Q160" s="505">
        <f t="shared" si="42"/>
        <v>6.3320000000000001E-2</v>
      </c>
      <c r="R160" s="505">
        <f t="shared" si="42"/>
        <v>0.13833999999999999</v>
      </c>
      <c r="S160" s="505">
        <f t="shared" si="42"/>
        <v>6.3320000000000001E-2</v>
      </c>
      <c r="T160" s="505">
        <f t="shared" si="42"/>
        <v>0.13832</v>
      </c>
      <c r="U160" s="505">
        <f t="shared" si="42"/>
        <v>3.3340000000000002E-2</v>
      </c>
      <c r="V160" s="241">
        <f t="shared" ref="V160:V161" si="43">SUM(J160:U160)</f>
        <v>1.0000000000000002</v>
      </c>
      <c r="W160" s="945">
        <v>1</v>
      </c>
      <c r="X160" s="122">
        <f>V160*W160</f>
        <v>1.0000000000000002</v>
      </c>
      <c r="Y160" s="738"/>
      <c r="Z160" s="733"/>
      <c r="AA160" s="733"/>
      <c r="AB160" s="733"/>
      <c r="AC160" s="733"/>
      <c r="AD160" s="733"/>
      <c r="AE160" s="733"/>
      <c r="AF160" s="733"/>
      <c r="AG160" s="733"/>
      <c r="AH160" s="733"/>
      <c r="AI160" s="733"/>
      <c r="AJ160" s="733"/>
    </row>
    <row r="161" spans="1:36" ht="15.75" customHeight="1">
      <c r="A161" s="766"/>
      <c r="B161" s="751"/>
      <c r="C161" s="751"/>
      <c r="D161" s="751"/>
      <c r="E161" s="751"/>
      <c r="F161" s="752"/>
      <c r="G161" s="766"/>
      <c r="H161" s="766"/>
      <c r="I161" s="388" t="s">
        <v>39</v>
      </c>
      <c r="J161" s="189">
        <f t="shared" ref="J161:U161" si="44">J151*$W$150+J153*$W$152+J155*$W$154+J157*$W$156</f>
        <v>0</v>
      </c>
      <c r="K161" s="189">
        <f t="shared" si="44"/>
        <v>0</v>
      </c>
      <c r="L161" s="189">
        <f t="shared" si="44"/>
        <v>0</v>
      </c>
      <c r="M161" s="189">
        <f t="shared" si="44"/>
        <v>0</v>
      </c>
      <c r="N161" s="189">
        <f t="shared" si="44"/>
        <v>0</v>
      </c>
      <c r="O161" s="189">
        <f t="shared" si="44"/>
        <v>0</v>
      </c>
      <c r="P161" s="189">
        <f t="shared" si="44"/>
        <v>0</v>
      </c>
      <c r="Q161" s="189">
        <f t="shared" si="44"/>
        <v>0</v>
      </c>
      <c r="R161" s="189">
        <f t="shared" si="44"/>
        <v>0</v>
      </c>
      <c r="S161" s="189">
        <f t="shared" si="44"/>
        <v>0</v>
      </c>
      <c r="T161" s="189">
        <f t="shared" si="44"/>
        <v>0</v>
      </c>
      <c r="U161" s="189">
        <f t="shared" si="44"/>
        <v>0</v>
      </c>
      <c r="V161" s="241">
        <f t="shared" si="43"/>
        <v>0</v>
      </c>
      <c r="W161" s="766"/>
      <c r="X161" s="125">
        <f>+V161*W160</f>
        <v>0</v>
      </c>
      <c r="Y161" s="733"/>
      <c r="Z161" s="733"/>
      <c r="AA161" s="733"/>
      <c r="AB161" s="733"/>
      <c r="AC161" s="733"/>
      <c r="AD161" s="733"/>
      <c r="AE161" s="733"/>
      <c r="AF161" s="733"/>
      <c r="AG161" s="733"/>
      <c r="AH161" s="733"/>
      <c r="AI161" s="733"/>
      <c r="AJ161" s="733"/>
    </row>
    <row r="162" spans="1:36" ht="21" customHeight="1">
      <c r="A162" s="966" t="s">
        <v>17</v>
      </c>
      <c r="B162" s="327" t="s">
        <v>42</v>
      </c>
      <c r="C162" s="282" t="s">
        <v>43</v>
      </c>
      <c r="D162" s="282" t="s">
        <v>19</v>
      </c>
      <c r="E162" s="282" t="s">
        <v>44</v>
      </c>
      <c r="F162" s="282" t="s">
        <v>45</v>
      </c>
      <c r="G162" s="394" t="s">
        <v>46</v>
      </c>
      <c r="H162" s="938" t="s">
        <v>47</v>
      </c>
      <c r="I162" s="724"/>
      <c r="J162" s="327" t="s">
        <v>48</v>
      </c>
      <c r="K162" s="327" t="s">
        <v>28</v>
      </c>
      <c r="L162" s="327" t="s">
        <v>31</v>
      </c>
      <c r="M162" s="327" t="s">
        <v>30</v>
      </c>
      <c r="N162" s="327" t="s">
        <v>49</v>
      </c>
      <c r="O162" s="327" t="s">
        <v>50</v>
      </c>
      <c r="P162" s="327" t="s">
        <v>34</v>
      </c>
      <c r="Q162" s="423" t="s">
        <v>36</v>
      </c>
      <c r="R162" s="327" t="s">
        <v>51</v>
      </c>
      <c r="S162" s="327" t="s">
        <v>52</v>
      </c>
      <c r="T162" s="327" t="s">
        <v>32</v>
      </c>
      <c r="U162" s="327" t="s">
        <v>29</v>
      </c>
      <c r="V162" s="282" t="s">
        <v>53</v>
      </c>
      <c r="W162" s="282" t="s">
        <v>54</v>
      </c>
      <c r="X162" s="321" t="s">
        <v>306</v>
      </c>
      <c r="Y162" s="697" t="s">
        <v>836</v>
      </c>
      <c r="Z162" s="697" t="s">
        <v>837</v>
      </c>
      <c r="AA162" s="697" t="s">
        <v>838</v>
      </c>
      <c r="AB162" s="697" t="s">
        <v>839</v>
      </c>
      <c r="AC162" s="697" t="s">
        <v>840</v>
      </c>
      <c r="AD162" s="697" t="s">
        <v>841</v>
      </c>
      <c r="AE162" s="697" t="s">
        <v>842</v>
      </c>
      <c r="AF162" s="697" t="s">
        <v>843</v>
      </c>
      <c r="AG162" s="697" t="s">
        <v>844</v>
      </c>
      <c r="AH162" s="697" t="s">
        <v>845</v>
      </c>
      <c r="AI162" s="697" t="s">
        <v>846</v>
      </c>
      <c r="AJ162" s="697" t="s">
        <v>847</v>
      </c>
    </row>
    <row r="163" spans="1:36" ht="24" customHeight="1">
      <c r="A163" s="782"/>
      <c r="B163" s="935" t="s">
        <v>347</v>
      </c>
      <c r="C163" s="935" t="s">
        <v>73</v>
      </c>
      <c r="D163" s="935">
        <v>100</v>
      </c>
      <c r="E163" s="940" t="s">
        <v>531</v>
      </c>
      <c r="F163" s="940" t="s">
        <v>75</v>
      </c>
      <c r="G163" s="935" t="s">
        <v>347</v>
      </c>
      <c r="H163" s="936" t="s">
        <v>9</v>
      </c>
      <c r="I163" s="724"/>
      <c r="J163" s="505">
        <v>0</v>
      </c>
      <c r="K163" s="505">
        <v>0.1</v>
      </c>
      <c r="L163" s="505">
        <v>0.09</v>
      </c>
      <c r="M163" s="505">
        <v>0.09</v>
      </c>
      <c r="N163" s="505">
        <v>0.09</v>
      </c>
      <c r="O163" s="505">
        <v>0.09</v>
      </c>
      <c r="P163" s="505">
        <v>0.09</v>
      </c>
      <c r="Q163" s="505">
        <v>0.09</v>
      </c>
      <c r="R163" s="505">
        <v>0.09</v>
      </c>
      <c r="S163" s="505">
        <v>0.09</v>
      </c>
      <c r="T163" s="505">
        <v>0.09</v>
      </c>
      <c r="U163" s="505">
        <v>0.09</v>
      </c>
      <c r="V163" s="397">
        <f t="shared" ref="V163:V164" si="45">SUM(J163:U163)</f>
        <v>0.99999999999999978</v>
      </c>
      <c r="W163" s="943">
        <v>0.1</v>
      </c>
      <c r="X163" s="354">
        <f>IF(OR(V163=0,W163=0),0,(V163/V163)*W163)</f>
        <v>0.1</v>
      </c>
      <c r="Y163" s="738"/>
      <c r="Z163" s="733"/>
      <c r="AA163" s="733"/>
      <c r="AB163" s="733"/>
      <c r="AC163" s="733"/>
      <c r="AD163" s="733"/>
      <c r="AE163" s="733"/>
      <c r="AF163" s="733"/>
      <c r="AG163" s="733"/>
      <c r="AH163" s="733"/>
      <c r="AI163" s="733"/>
      <c r="AJ163" s="733"/>
    </row>
    <row r="164" spans="1:36" ht="15.75" customHeight="1">
      <c r="A164" s="766"/>
      <c r="B164" s="766"/>
      <c r="C164" s="782"/>
      <c r="D164" s="766"/>
      <c r="E164" s="861"/>
      <c r="F164" s="861"/>
      <c r="G164" s="766"/>
      <c r="H164" s="937" t="s">
        <v>39</v>
      </c>
      <c r="I164" s="752"/>
      <c r="J164" s="505">
        <f t="shared" ref="J164:U164" si="46">J175</f>
        <v>0</v>
      </c>
      <c r="K164" s="505">
        <f t="shared" si="46"/>
        <v>0</v>
      </c>
      <c r="L164" s="505">
        <f t="shared" si="46"/>
        <v>0</v>
      </c>
      <c r="M164" s="505">
        <f t="shared" si="46"/>
        <v>0</v>
      </c>
      <c r="N164" s="505">
        <f t="shared" si="46"/>
        <v>0</v>
      </c>
      <c r="O164" s="505">
        <f t="shared" si="46"/>
        <v>0</v>
      </c>
      <c r="P164" s="505">
        <f t="shared" si="46"/>
        <v>0</v>
      </c>
      <c r="Q164" s="505">
        <f t="shared" si="46"/>
        <v>0</v>
      </c>
      <c r="R164" s="505">
        <f t="shared" si="46"/>
        <v>0</v>
      </c>
      <c r="S164" s="505">
        <f t="shared" si="46"/>
        <v>0</v>
      </c>
      <c r="T164" s="505">
        <f t="shared" si="46"/>
        <v>0</v>
      </c>
      <c r="U164" s="505">
        <f t="shared" si="46"/>
        <v>0</v>
      </c>
      <c r="V164" s="530">
        <f t="shared" si="45"/>
        <v>0</v>
      </c>
      <c r="W164" s="766"/>
      <c r="X164" s="354">
        <f>IF(OR(V164=0,W163=0),0,(V164/V163*W163))</f>
        <v>0</v>
      </c>
      <c r="Y164" s="733"/>
      <c r="Z164" s="733"/>
      <c r="AA164" s="733"/>
      <c r="AB164" s="733"/>
      <c r="AC164" s="733"/>
      <c r="AD164" s="733"/>
      <c r="AE164" s="733"/>
      <c r="AF164" s="733"/>
      <c r="AG164" s="733"/>
      <c r="AH164" s="733"/>
      <c r="AI164" s="733"/>
      <c r="AJ164" s="733"/>
    </row>
    <row r="165" spans="1:36" ht="15.75" customHeight="1">
      <c r="A165" s="970" t="s">
        <v>535</v>
      </c>
      <c r="B165" s="946"/>
      <c r="C165" s="728"/>
      <c r="D165" s="728"/>
      <c r="E165" s="728"/>
      <c r="F165" s="728"/>
      <c r="G165" s="728"/>
      <c r="H165" s="728"/>
      <c r="I165" s="728"/>
      <c r="J165" s="728"/>
      <c r="K165" s="728"/>
      <c r="L165" s="728"/>
      <c r="M165" s="728"/>
      <c r="N165" s="728"/>
      <c r="O165" s="728"/>
      <c r="P165" s="728"/>
      <c r="Q165" s="728"/>
      <c r="R165" s="728"/>
      <c r="S165" s="728"/>
      <c r="T165" s="728"/>
      <c r="U165" s="728"/>
      <c r="V165" s="728"/>
      <c r="W165" s="728"/>
      <c r="X165" s="729"/>
      <c r="Y165" s="736" t="s">
        <v>849</v>
      </c>
      <c r="Z165" s="736"/>
      <c r="AA165" s="736"/>
      <c r="AB165" s="736"/>
      <c r="AC165" s="736"/>
      <c r="AD165" s="736"/>
      <c r="AE165" s="736"/>
      <c r="AF165" s="736"/>
      <c r="AG165" s="736"/>
      <c r="AH165" s="736"/>
      <c r="AI165" s="736"/>
      <c r="AJ165" s="736"/>
    </row>
    <row r="166" spans="1:36" ht="15.75" customHeight="1">
      <c r="A166" s="782"/>
      <c r="B166" s="931" t="s">
        <v>536</v>
      </c>
      <c r="C166" s="744"/>
      <c r="D166" s="744"/>
      <c r="E166" s="744"/>
      <c r="F166" s="726"/>
      <c r="G166" s="935" t="s">
        <v>347</v>
      </c>
      <c r="H166" s="935" t="s">
        <v>67</v>
      </c>
      <c r="I166" s="409" t="s">
        <v>9</v>
      </c>
      <c r="J166" s="410"/>
      <c r="K166" s="410">
        <v>0.1</v>
      </c>
      <c r="L166" s="410">
        <v>0.09</v>
      </c>
      <c r="M166" s="410">
        <v>0.09</v>
      </c>
      <c r="N166" s="410">
        <v>0.09</v>
      </c>
      <c r="O166" s="410">
        <v>0.09</v>
      </c>
      <c r="P166" s="410">
        <v>0.09</v>
      </c>
      <c r="Q166" s="410">
        <v>0.09</v>
      </c>
      <c r="R166" s="410">
        <v>0.09</v>
      </c>
      <c r="S166" s="410">
        <v>0.09</v>
      </c>
      <c r="T166" s="410">
        <v>0.09</v>
      </c>
      <c r="U166" s="410">
        <v>0.09</v>
      </c>
      <c r="V166" s="241">
        <f t="shared" ref="V166:V175" si="47">SUM(J166:U166)</f>
        <v>0.99999999999999978</v>
      </c>
      <c r="W166" s="949">
        <v>0.25</v>
      </c>
      <c r="X166" s="122">
        <f>V166*W166</f>
        <v>0.24999999999999994</v>
      </c>
      <c r="Y166" s="738"/>
      <c r="Z166" s="733"/>
      <c r="AA166" s="733"/>
      <c r="AB166" s="733"/>
      <c r="AC166" s="733"/>
      <c r="AD166" s="733"/>
      <c r="AE166" s="733"/>
      <c r="AF166" s="733"/>
      <c r="AG166" s="733"/>
      <c r="AH166" s="733"/>
      <c r="AI166" s="733"/>
      <c r="AJ166" s="733"/>
    </row>
    <row r="167" spans="1:36" ht="15.75" customHeight="1">
      <c r="A167" s="782"/>
      <c r="B167" s="750"/>
      <c r="C167" s="751"/>
      <c r="D167" s="751"/>
      <c r="E167" s="751"/>
      <c r="F167" s="752"/>
      <c r="G167" s="766"/>
      <c r="H167" s="782"/>
      <c r="I167" s="409" t="s">
        <v>39</v>
      </c>
      <c r="J167" s="413"/>
      <c r="K167" s="413"/>
      <c r="L167" s="413"/>
      <c r="M167" s="413"/>
      <c r="N167" s="413"/>
      <c r="O167" s="413"/>
      <c r="P167" s="413"/>
      <c r="Q167" s="413"/>
      <c r="R167" s="413"/>
      <c r="S167" s="413"/>
      <c r="T167" s="413"/>
      <c r="U167" s="413"/>
      <c r="V167" s="241">
        <f t="shared" si="47"/>
        <v>0</v>
      </c>
      <c r="W167" s="766"/>
      <c r="X167" s="125">
        <f>+V167*W166</f>
        <v>0</v>
      </c>
      <c r="Y167" s="733"/>
      <c r="Z167" s="733"/>
      <c r="AA167" s="733"/>
      <c r="AB167" s="733"/>
      <c r="AC167" s="733"/>
      <c r="AD167" s="733"/>
      <c r="AE167" s="733"/>
      <c r="AF167" s="733"/>
      <c r="AG167" s="733"/>
      <c r="AH167" s="733"/>
      <c r="AI167" s="733"/>
      <c r="AJ167" s="733"/>
    </row>
    <row r="168" spans="1:36" ht="15.75" customHeight="1">
      <c r="A168" s="782"/>
      <c r="B168" s="931" t="s">
        <v>538</v>
      </c>
      <c r="C168" s="744"/>
      <c r="D168" s="744"/>
      <c r="E168" s="744"/>
      <c r="F168" s="744"/>
      <c r="G168" s="935" t="s">
        <v>347</v>
      </c>
      <c r="H168" s="941" t="s">
        <v>67</v>
      </c>
      <c r="I168" s="509" t="s">
        <v>9</v>
      </c>
      <c r="J168" s="474"/>
      <c r="K168" s="410">
        <v>0.1</v>
      </c>
      <c r="L168" s="410">
        <v>0.09</v>
      </c>
      <c r="M168" s="410">
        <v>0.09</v>
      </c>
      <c r="N168" s="410">
        <v>0.09</v>
      </c>
      <c r="O168" s="410">
        <v>0.09</v>
      </c>
      <c r="P168" s="410">
        <v>0.09</v>
      </c>
      <c r="Q168" s="410">
        <v>0.09</v>
      </c>
      <c r="R168" s="410">
        <v>0.09</v>
      </c>
      <c r="S168" s="410">
        <v>0.09</v>
      </c>
      <c r="T168" s="410">
        <v>0.09</v>
      </c>
      <c r="U168" s="410">
        <v>0.09</v>
      </c>
      <c r="V168" s="241">
        <f t="shared" si="47"/>
        <v>0.99999999999999978</v>
      </c>
      <c r="W168" s="949">
        <v>0.25</v>
      </c>
      <c r="X168" s="122">
        <f>V168*W168</f>
        <v>0.24999999999999994</v>
      </c>
      <c r="Y168" s="738"/>
      <c r="Z168" s="733"/>
      <c r="AA168" s="733"/>
      <c r="AB168" s="733"/>
      <c r="AC168" s="733"/>
      <c r="AD168" s="733"/>
      <c r="AE168" s="733"/>
      <c r="AF168" s="733"/>
      <c r="AG168" s="733"/>
      <c r="AH168" s="733"/>
      <c r="AI168" s="733"/>
      <c r="AJ168" s="733"/>
    </row>
    <row r="169" spans="1:36" ht="15.75" customHeight="1">
      <c r="A169" s="782"/>
      <c r="B169" s="750"/>
      <c r="C169" s="751"/>
      <c r="D169" s="751"/>
      <c r="E169" s="751"/>
      <c r="F169" s="751"/>
      <c r="G169" s="766"/>
      <c r="H169" s="766"/>
      <c r="I169" s="509" t="s">
        <v>39</v>
      </c>
      <c r="J169" s="350"/>
      <c r="K169" s="413"/>
      <c r="L169" s="413"/>
      <c r="M169" s="413"/>
      <c r="N169" s="413"/>
      <c r="O169" s="413"/>
      <c r="P169" s="413"/>
      <c r="Q169" s="413"/>
      <c r="R169" s="413"/>
      <c r="S169" s="413"/>
      <c r="T169" s="413"/>
      <c r="U169" s="413"/>
      <c r="V169" s="241">
        <f t="shared" si="47"/>
        <v>0</v>
      </c>
      <c r="W169" s="782"/>
      <c r="X169" s="125">
        <f>+V169*W168</f>
        <v>0</v>
      </c>
      <c r="Y169" s="733"/>
      <c r="Z169" s="733"/>
      <c r="AA169" s="733"/>
      <c r="AB169" s="733"/>
      <c r="AC169" s="733"/>
      <c r="AD169" s="733"/>
      <c r="AE169" s="733"/>
      <c r="AF169" s="733"/>
      <c r="AG169" s="733"/>
      <c r="AH169" s="733"/>
      <c r="AI169" s="733"/>
      <c r="AJ169" s="733"/>
    </row>
    <row r="170" spans="1:36" ht="15.75" customHeight="1">
      <c r="A170" s="782"/>
      <c r="B170" s="931" t="s">
        <v>539</v>
      </c>
      <c r="C170" s="744"/>
      <c r="D170" s="744"/>
      <c r="E170" s="744"/>
      <c r="F170" s="744"/>
      <c r="G170" s="935" t="s">
        <v>347</v>
      </c>
      <c r="H170" s="941" t="s">
        <v>67</v>
      </c>
      <c r="I170" s="509" t="s">
        <v>9</v>
      </c>
      <c r="J170" s="474"/>
      <c r="K170" s="410">
        <v>0.1</v>
      </c>
      <c r="L170" s="410">
        <v>0.09</v>
      </c>
      <c r="M170" s="410">
        <v>0.09</v>
      </c>
      <c r="N170" s="410">
        <v>0.09</v>
      </c>
      <c r="O170" s="410">
        <v>0.09</v>
      </c>
      <c r="P170" s="410">
        <v>0.09</v>
      </c>
      <c r="Q170" s="410">
        <v>0.09</v>
      </c>
      <c r="R170" s="410">
        <v>0.09</v>
      </c>
      <c r="S170" s="410">
        <v>0.09</v>
      </c>
      <c r="T170" s="410">
        <v>0.09</v>
      </c>
      <c r="U170" s="410">
        <v>0.09</v>
      </c>
      <c r="V170" s="241">
        <f t="shared" si="47"/>
        <v>0.99999999999999978</v>
      </c>
      <c r="W170" s="991">
        <v>0.25</v>
      </c>
      <c r="X170" s="122">
        <f>V170*W170</f>
        <v>0.24999999999999994</v>
      </c>
      <c r="Y170" s="738"/>
      <c r="Z170" s="733"/>
      <c r="AA170" s="733"/>
      <c r="AB170" s="733"/>
      <c r="AC170" s="733"/>
      <c r="AD170" s="733"/>
      <c r="AE170" s="733"/>
      <c r="AF170" s="733"/>
      <c r="AG170" s="733"/>
      <c r="AH170" s="733"/>
      <c r="AI170" s="733"/>
      <c r="AJ170" s="733"/>
    </row>
    <row r="171" spans="1:36" ht="15.75" customHeight="1">
      <c r="A171" s="782"/>
      <c r="B171" s="750"/>
      <c r="C171" s="751"/>
      <c r="D171" s="751"/>
      <c r="E171" s="751"/>
      <c r="F171" s="751"/>
      <c r="G171" s="766"/>
      <c r="H171" s="766"/>
      <c r="I171" s="509" t="s">
        <v>39</v>
      </c>
      <c r="J171" s="350"/>
      <c r="K171" s="413"/>
      <c r="L171" s="413"/>
      <c r="M171" s="413"/>
      <c r="N171" s="413"/>
      <c r="O171" s="413"/>
      <c r="P171" s="413"/>
      <c r="Q171" s="413"/>
      <c r="R171" s="413"/>
      <c r="S171" s="413"/>
      <c r="T171" s="413"/>
      <c r="U171" s="413"/>
      <c r="V171" s="241">
        <f t="shared" si="47"/>
        <v>0</v>
      </c>
      <c r="W171" s="766"/>
      <c r="X171" s="125">
        <f>+V171*W170</f>
        <v>0</v>
      </c>
      <c r="Y171" s="733"/>
      <c r="Z171" s="733"/>
      <c r="AA171" s="733"/>
      <c r="AB171" s="733"/>
      <c r="AC171" s="733"/>
      <c r="AD171" s="733"/>
      <c r="AE171" s="733"/>
      <c r="AF171" s="733"/>
      <c r="AG171" s="733"/>
      <c r="AH171" s="733"/>
      <c r="AI171" s="733"/>
      <c r="AJ171" s="733"/>
    </row>
    <row r="172" spans="1:36" ht="15.75" customHeight="1">
      <c r="A172" s="782"/>
      <c r="B172" s="931" t="s">
        <v>540</v>
      </c>
      <c r="C172" s="744"/>
      <c r="D172" s="744"/>
      <c r="E172" s="744"/>
      <c r="F172" s="744"/>
      <c r="G172" s="935" t="s">
        <v>347</v>
      </c>
      <c r="H172" s="941" t="s">
        <v>67</v>
      </c>
      <c r="I172" s="509" t="s">
        <v>9</v>
      </c>
      <c r="J172" s="474"/>
      <c r="K172" s="410">
        <v>0.1</v>
      </c>
      <c r="L172" s="410">
        <v>0.09</v>
      </c>
      <c r="M172" s="410">
        <v>0.09</v>
      </c>
      <c r="N172" s="410">
        <v>0.09</v>
      </c>
      <c r="O172" s="410">
        <v>0.09</v>
      </c>
      <c r="P172" s="410">
        <v>0.09</v>
      </c>
      <c r="Q172" s="410">
        <v>0.09</v>
      </c>
      <c r="R172" s="410">
        <v>0.09</v>
      </c>
      <c r="S172" s="410">
        <v>0.09</v>
      </c>
      <c r="T172" s="410">
        <v>0.09</v>
      </c>
      <c r="U172" s="410">
        <v>0.09</v>
      </c>
      <c r="V172" s="241">
        <f t="shared" si="47"/>
        <v>0.99999999999999978</v>
      </c>
      <c r="W172" s="991">
        <v>0.25</v>
      </c>
      <c r="X172" s="122">
        <f>V172*W172</f>
        <v>0.24999999999999994</v>
      </c>
      <c r="Y172" s="738"/>
      <c r="Z172" s="733"/>
      <c r="AA172" s="733"/>
      <c r="AB172" s="733"/>
      <c r="AC172" s="733"/>
      <c r="AD172" s="733"/>
      <c r="AE172" s="733"/>
      <c r="AF172" s="733"/>
      <c r="AG172" s="733"/>
      <c r="AH172" s="733"/>
      <c r="AI172" s="733"/>
      <c r="AJ172" s="733"/>
    </row>
    <row r="173" spans="1:36" ht="15.75" customHeight="1">
      <c r="A173" s="861"/>
      <c r="B173" s="750"/>
      <c r="C173" s="751"/>
      <c r="D173" s="751"/>
      <c r="E173" s="751"/>
      <c r="F173" s="751"/>
      <c r="G173" s="766"/>
      <c r="H173" s="766"/>
      <c r="I173" s="509" t="s">
        <v>39</v>
      </c>
      <c r="J173" s="350"/>
      <c r="K173" s="413"/>
      <c r="L173" s="413"/>
      <c r="M173" s="413"/>
      <c r="N173" s="413"/>
      <c r="O173" s="413"/>
      <c r="P173" s="413"/>
      <c r="Q173" s="413"/>
      <c r="R173" s="413"/>
      <c r="S173" s="413"/>
      <c r="T173" s="413"/>
      <c r="U173" s="413"/>
      <c r="V173" s="241">
        <f t="shared" si="47"/>
        <v>0</v>
      </c>
      <c r="W173" s="766"/>
      <c r="X173" s="125">
        <f>+V173*W172</f>
        <v>0</v>
      </c>
      <c r="Y173" s="733"/>
      <c r="Z173" s="733"/>
      <c r="AA173" s="733"/>
      <c r="AB173" s="733"/>
      <c r="AC173" s="733"/>
      <c r="AD173" s="733"/>
      <c r="AE173" s="733"/>
      <c r="AF173" s="733"/>
      <c r="AG173" s="733"/>
      <c r="AH173" s="733"/>
      <c r="AI173" s="733"/>
      <c r="AJ173" s="733"/>
    </row>
    <row r="174" spans="1:36" ht="15.75" customHeight="1">
      <c r="A174" s="941"/>
      <c r="B174" s="934"/>
      <c r="C174" s="817"/>
      <c r="D174" s="817"/>
      <c r="E174" s="817"/>
      <c r="F174" s="818"/>
      <c r="G174" s="932"/>
      <c r="H174" s="964" t="s">
        <v>67</v>
      </c>
      <c r="I174" s="388" t="s">
        <v>9</v>
      </c>
      <c r="J174" s="189">
        <f t="shared" ref="J174:U174" si="48">J166*$W$166+J168*$W$168+J170*$W$170+J172*$W$172</f>
        <v>0</v>
      </c>
      <c r="K174" s="189">
        <f t="shared" si="48"/>
        <v>0.1</v>
      </c>
      <c r="L174" s="189">
        <f t="shared" si="48"/>
        <v>0.09</v>
      </c>
      <c r="M174" s="189">
        <f t="shared" si="48"/>
        <v>0.09</v>
      </c>
      <c r="N174" s="189">
        <f t="shared" si="48"/>
        <v>0.09</v>
      </c>
      <c r="O174" s="189">
        <f t="shared" si="48"/>
        <v>0.09</v>
      </c>
      <c r="P174" s="189">
        <f t="shared" si="48"/>
        <v>0.09</v>
      </c>
      <c r="Q174" s="189">
        <f t="shared" si="48"/>
        <v>0.09</v>
      </c>
      <c r="R174" s="189">
        <f t="shared" si="48"/>
        <v>0.09</v>
      </c>
      <c r="S174" s="189">
        <f t="shared" si="48"/>
        <v>0.09</v>
      </c>
      <c r="T174" s="189">
        <f t="shared" si="48"/>
        <v>0.09</v>
      </c>
      <c r="U174" s="189">
        <f t="shared" si="48"/>
        <v>0.09</v>
      </c>
      <c r="V174" s="241">
        <f t="shared" si="47"/>
        <v>0.99999999999999978</v>
      </c>
      <c r="W174" s="948">
        <f>SUM(W166:W173)</f>
        <v>1</v>
      </c>
      <c r="X174" s="122">
        <f>V174*W174</f>
        <v>0.99999999999999978</v>
      </c>
      <c r="Y174" s="738"/>
      <c r="Z174" s="733"/>
      <c r="AA174" s="733"/>
      <c r="AB174" s="733"/>
      <c r="AC174" s="733"/>
      <c r="AD174" s="733"/>
      <c r="AE174" s="733"/>
      <c r="AF174" s="733"/>
      <c r="AG174" s="733"/>
      <c r="AH174" s="733"/>
      <c r="AI174" s="733"/>
      <c r="AJ174" s="733"/>
    </row>
    <row r="175" spans="1:36" ht="15.75" customHeight="1">
      <c r="A175" s="766"/>
      <c r="B175" s="751"/>
      <c r="C175" s="751"/>
      <c r="D175" s="751"/>
      <c r="E175" s="751"/>
      <c r="F175" s="752"/>
      <c r="G175" s="752"/>
      <c r="H175" s="766"/>
      <c r="I175" s="388" t="s">
        <v>39</v>
      </c>
      <c r="J175" s="189">
        <f t="shared" ref="J175:U175" si="49">J167*$W$166+J169*$W$168+J171*$W$170+J173*$W$172</f>
        <v>0</v>
      </c>
      <c r="K175" s="189">
        <f t="shared" si="49"/>
        <v>0</v>
      </c>
      <c r="L175" s="189">
        <f t="shared" si="49"/>
        <v>0</v>
      </c>
      <c r="M175" s="189">
        <f t="shared" si="49"/>
        <v>0</v>
      </c>
      <c r="N175" s="189">
        <f t="shared" si="49"/>
        <v>0</v>
      </c>
      <c r="O175" s="189">
        <f t="shared" si="49"/>
        <v>0</v>
      </c>
      <c r="P175" s="189">
        <f t="shared" si="49"/>
        <v>0</v>
      </c>
      <c r="Q175" s="189">
        <f t="shared" si="49"/>
        <v>0</v>
      </c>
      <c r="R175" s="189">
        <f t="shared" si="49"/>
        <v>0</v>
      </c>
      <c r="S175" s="189">
        <f t="shared" si="49"/>
        <v>0</v>
      </c>
      <c r="T175" s="189">
        <f t="shared" si="49"/>
        <v>0</v>
      </c>
      <c r="U175" s="189">
        <f t="shared" si="49"/>
        <v>0</v>
      </c>
      <c r="V175" s="241">
        <f t="shared" si="47"/>
        <v>0</v>
      </c>
      <c r="W175" s="766"/>
      <c r="X175" s="125">
        <f>+V175*W174</f>
        <v>0</v>
      </c>
      <c r="Y175" s="733"/>
      <c r="Z175" s="733"/>
      <c r="AA175" s="733"/>
      <c r="AB175" s="733"/>
      <c r="AC175" s="733"/>
      <c r="AD175" s="733"/>
      <c r="AE175" s="733"/>
      <c r="AF175" s="733"/>
      <c r="AG175" s="733"/>
      <c r="AH175" s="733"/>
      <c r="AI175" s="733"/>
      <c r="AJ175" s="733"/>
    </row>
    <row r="176" spans="1:36" ht="15.75" customHeight="1">
      <c r="A176" s="525"/>
      <c r="B176" s="525"/>
      <c r="C176" s="525"/>
      <c r="D176" s="525"/>
      <c r="E176" s="311"/>
      <c r="F176" s="525"/>
      <c r="G176" s="525"/>
      <c r="H176" s="525"/>
      <c r="I176" s="525"/>
      <c r="J176" s="525"/>
      <c r="K176" s="525"/>
      <c r="L176" s="525"/>
      <c r="M176" s="525"/>
      <c r="N176" s="525"/>
      <c r="O176" s="525"/>
      <c r="P176" s="525"/>
      <c r="Q176" s="525"/>
      <c r="R176" s="525"/>
      <c r="S176" s="525"/>
      <c r="T176" s="525"/>
      <c r="U176" s="525"/>
      <c r="V176" s="539"/>
      <c r="W176" s="525"/>
      <c r="X176" s="525"/>
      <c r="Y176" s="525"/>
      <c r="Z176" s="525"/>
      <c r="AA176" s="525"/>
      <c r="AB176" s="525"/>
      <c r="AC176" s="525"/>
      <c r="AD176" s="525"/>
      <c r="AE176" s="525"/>
      <c r="AF176" s="525"/>
      <c r="AG176" s="525"/>
    </row>
    <row r="177" spans="1:33" ht="15.75" customHeight="1">
      <c r="A177" s="525"/>
      <c r="B177" s="525"/>
      <c r="C177" s="525"/>
      <c r="D177" s="525"/>
      <c r="E177" s="311"/>
      <c r="F177" s="525"/>
      <c r="G177" s="525"/>
      <c r="H177" s="525"/>
      <c r="I177" s="525"/>
      <c r="J177" s="525"/>
      <c r="K177" s="525"/>
      <c r="L177" s="525"/>
      <c r="M177" s="525"/>
      <c r="N177" s="525"/>
      <c r="O177" s="525"/>
      <c r="P177" s="525"/>
      <c r="Q177" s="525"/>
      <c r="R177" s="525"/>
      <c r="S177" s="525"/>
      <c r="T177" s="525"/>
      <c r="U177" s="525"/>
      <c r="V177" s="539"/>
      <c r="W177" s="525"/>
      <c r="X177" s="525"/>
      <c r="Y177" s="525"/>
      <c r="Z177" s="525"/>
      <c r="AA177" s="525"/>
      <c r="AB177" s="525"/>
      <c r="AC177" s="525"/>
      <c r="AD177" s="525"/>
      <c r="AE177" s="525"/>
      <c r="AF177" s="525"/>
      <c r="AG177" s="525"/>
    </row>
    <row r="178" spans="1:33" ht="15.75" customHeight="1">
      <c r="A178" s="525"/>
      <c r="B178" s="525"/>
      <c r="C178" s="525"/>
      <c r="D178" s="525"/>
      <c r="E178" s="311"/>
      <c r="F178" s="525"/>
      <c r="G178" s="525"/>
      <c r="H178" s="525"/>
      <c r="I178" s="525"/>
      <c r="J178" s="525"/>
      <c r="K178" s="525"/>
      <c r="L178" s="525"/>
      <c r="M178" s="525"/>
      <c r="N178" s="525"/>
      <c r="O178" s="525"/>
      <c r="P178" s="525"/>
      <c r="Q178" s="525"/>
      <c r="R178" s="525"/>
      <c r="S178" s="525"/>
      <c r="T178" s="525"/>
      <c r="U178" s="525"/>
      <c r="V178" s="539"/>
      <c r="W178" s="525"/>
      <c r="X178" s="525"/>
      <c r="Y178" s="525"/>
      <c r="Z178" s="525"/>
      <c r="AA178" s="525"/>
      <c r="AB178" s="525"/>
      <c r="AC178" s="525"/>
      <c r="AD178" s="525"/>
      <c r="AE178" s="525"/>
      <c r="AF178" s="525"/>
      <c r="AG178" s="525"/>
    </row>
    <row r="179" spans="1:33" ht="15.75" customHeight="1">
      <c r="A179" s="525"/>
      <c r="B179" s="525"/>
      <c r="C179" s="525"/>
      <c r="D179" s="525"/>
      <c r="E179" s="311"/>
      <c r="F179" s="525"/>
      <c r="G179" s="525"/>
      <c r="H179" s="525"/>
      <c r="I179" s="525"/>
      <c r="J179" s="525"/>
      <c r="K179" s="525"/>
      <c r="L179" s="525"/>
      <c r="M179" s="525"/>
      <c r="N179" s="525"/>
      <c r="O179" s="525"/>
      <c r="P179" s="525"/>
      <c r="Q179" s="525"/>
      <c r="R179" s="525"/>
      <c r="S179" s="525"/>
      <c r="T179" s="525"/>
      <c r="U179" s="525"/>
      <c r="V179" s="539"/>
      <c r="W179" s="525"/>
      <c r="X179" s="525"/>
      <c r="Y179" s="525"/>
      <c r="Z179" s="525"/>
      <c r="AA179" s="525"/>
      <c r="AB179" s="525"/>
      <c r="AC179" s="525"/>
      <c r="AD179" s="525"/>
      <c r="AE179" s="525"/>
      <c r="AF179" s="525"/>
      <c r="AG179" s="525"/>
    </row>
    <row r="180" spans="1:33" ht="15.75" customHeight="1">
      <c r="A180" s="525"/>
      <c r="B180" s="525"/>
      <c r="C180" s="525"/>
      <c r="D180" s="525"/>
      <c r="E180" s="311"/>
      <c r="F180" s="525"/>
      <c r="G180" s="525"/>
      <c r="H180" s="525"/>
      <c r="I180" s="525"/>
      <c r="J180" s="525"/>
      <c r="K180" s="525"/>
      <c r="L180" s="525"/>
      <c r="M180" s="525"/>
      <c r="N180" s="525"/>
      <c r="O180" s="525"/>
      <c r="P180" s="525"/>
      <c r="Q180" s="525"/>
      <c r="R180" s="525"/>
      <c r="S180" s="525"/>
      <c r="T180" s="525"/>
      <c r="U180" s="525"/>
      <c r="V180" s="539"/>
      <c r="W180" s="525"/>
      <c r="X180" s="525"/>
      <c r="Y180" s="525"/>
      <c r="Z180" s="525"/>
      <c r="AA180" s="525"/>
      <c r="AB180" s="525"/>
      <c r="AC180" s="525"/>
      <c r="AD180" s="525"/>
      <c r="AE180" s="525"/>
      <c r="AF180" s="525"/>
      <c r="AG180" s="525"/>
    </row>
    <row r="181" spans="1:33" ht="15.75" customHeight="1">
      <c r="A181" s="525"/>
      <c r="B181" s="525"/>
      <c r="C181" s="525"/>
      <c r="D181" s="525"/>
      <c r="E181" s="311"/>
      <c r="F181" s="525"/>
      <c r="G181" s="525"/>
      <c r="H181" s="525"/>
      <c r="I181" s="525"/>
      <c r="J181" s="525"/>
      <c r="K181" s="525"/>
      <c r="L181" s="525"/>
      <c r="M181" s="525"/>
      <c r="N181" s="525"/>
      <c r="O181" s="525"/>
      <c r="P181" s="525"/>
      <c r="Q181" s="525"/>
      <c r="R181" s="525"/>
      <c r="S181" s="525"/>
      <c r="T181" s="525"/>
      <c r="U181" s="525"/>
      <c r="V181" s="539"/>
      <c r="W181" s="525"/>
      <c r="X181" s="525"/>
      <c r="Y181" s="525"/>
      <c r="Z181" s="525"/>
      <c r="AA181" s="525"/>
      <c r="AB181" s="525"/>
      <c r="AC181" s="525"/>
      <c r="AD181" s="525"/>
      <c r="AE181" s="525"/>
      <c r="AF181" s="525"/>
      <c r="AG181" s="525"/>
    </row>
    <row r="182" spans="1:33" ht="15.75" customHeight="1">
      <c r="A182" s="525"/>
      <c r="B182" s="525"/>
      <c r="C182" s="525"/>
      <c r="D182" s="525"/>
      <c r="E182" s="311"/>
      <c r="F182" s="525"/>
      <c r="G182" s="525"/>
      <c r="H182" s="525"/>
      <c r="I182" s="525"/>
      <c r="J182" s="525"/>
      <c r="K182" s="525"/>
      <c r="L182" s="525"/>
      <c r="M182" s="525"/>
      <c r="N182" s="525"/>
      <c r="O182" s="525"/>
      <c r="P182" s="525"/>
      <c r="Q182" s="525"/>
      <c r="R182" s="525"/>
      <c r="S182" s="525"/>
      <c r="T182" s="525"/>
      <c r="U182" s="525"/>
      <c r="V182" s="539"/>
      <c r="W182" s="525"/>
      <c r="X182" s="525"/>
      <c r="Y182" s="525"/>
      <c r="Z182" s="525"/>
      <c r="AA182" s="525"/>
      <c r="AB182" s="525"/>
      <c r="AC182" s="525"/>
      <c r="AD182" s="525"/>
      <c r="AE182" s="525"/>
      <c r="AF182" s="525"/>
      <c r="AG182" s="525"/>
    </row>
    <row r="183" spans="1:33" ht="15.75" customHeight="1">
      <c r="A183" s="525"/>
      <c r="B183" s="525"/>
      <c r="C183" s="525"/>
      <c r="D183" s="525"/>
      <c r="E183" s="311"/>
      <c r="F183" s="525"/>
      <c r="G183" s="525"/>
      <c r="H183" s="525"/>
      <c r="I183" s="525"/>
      <c r="J183" s="525"/>
      <c r="K183" s="525"/>
      <c r="L183" s="525"/>
      <c r="M183" s="525"/>
      <c r="N183" s="525"/>
      <c r="O183" s="525"/>
      <c r="P183" s="525"/>
      <c r="Q183" s="525"/>
      <c r="R183" s="525"/>
      <c r="S183" s="525"/>
      <c r="T183" s="525"/>
      <c r="U183" s="525"/>
      <c r="V183" s="539"/>
      <c r="W183" s="525"/>
      <c r="X183" s="525"/>
      <c r="Y183" s="525"/>
      <c r="Z183" s="525"/>
      <c r="AA183" s="525"/>
      <c r="AB183" s="525"/>
      <c r="AC183" s="525"/>
      <c r="AD183" s="525"/>
      <c r="AE183" s="525"/>
      <c r="AF183" s="525"/>
      <c r="AG183" s="525"/>
    </row>
    <row r="184" spans="1:33" ht="15.75" customHeight="1">
      <c r="A184" s="525"/>
      <c r="B184" s="525"/>
      <c r="C184" s="525"/>
      <c r="D184" s="525"/>
      <c r="E184" s="311"/>
      <c r="F184" s="525"/>
      <c r="G184" s="525"/>
      <c r="H184" s="525"/>
      <c r="I184" s="525"/>
      <c r="J184" s="525"/>
      <c r="K184" s="525"/>
      <c r="L184" s="525"/>
      <c r="M184" s="525"/>
      <c r="N184" s="525"/>
      <c r="O184" s="525"/>
      <c r="P184" s="525"/>
      <c r="Q184" s="525"/>
      <c r="R184" s="525"/>
      <c r="S184" s="525"/>
      <c r="T184" s="525"/>
      <c r="U184" s="525"/>
      <c r="V184" s="539"/>
      <c r="W184" s="525"/>
      <c r="X184" s="525"/>
      <c r="Y184" s="525"/>
      <c r="Z184" s="525"/>
      <c r="AA184" s="525"/>
      <c r="AB184" s="525"/>
      <c r="AC184" s="525"/>
      <c r="AD184" s="525"/>
      <c r="AE184" s="525"/>
      <c r="AF184" s="525"/>
      <c r="AG184" s="525"/>
    </row>
    <row r="185" spans="1:33" ht="15.75" customHeight="1">
      <c r="A185" s="525"/>
      <c r="B185" s="525"/>
      <c r="C185" s="525"/>
      <c r="D185" s="525"/>
      <c r="E185" s="311"/>
      <c r="F185" s="525"/>
      <c r="G185" s="525"/>
      <c r="H185" s="525"/>
      <c r="I185" s="525"/>
      <c r="J185" s="525"/>
      <c r="K185" s="525"/>
      <c r="L185" s="525"/>
      <c r="M185" s="525"/>
      <c r="N185" s="525"/>
      <c r="O185" s="525"/>
      <c r="P185" s="525"/>
      <c r="Q185" s="525"/>
      <c r="R185" s="525"/>
      <c r="S185" s="525"/>
      <c r="T185" s="525"/>
      <c r="U185" s="525"/>
      <c r="V185" s="539"/>
      <c r="W185" s="525"/>
      <c r="X185" s="525"/>
      <c r="Y185" s="525"/>
      <c r="Z185" s="525"/>
      <c r="AA185" s="525"/>
      <c r="AB185" s="525"/>
      <c r="AC185" s="525"/>
      <c r="AD185" s="525"/>
      <c r="AE185" s="525"/>
      <c r="AF185" s="525"/>
      <c r="AG185" s="525"/>
    </row>
    <row r="186" spans="1:33" ht="15.75" customHeight="1">
      <c r="A186" s="525"/>
      <c r="B186" s="525"/>
      <c r="C186" s="525"/>
      <c r="D186" s="525"/>
      <c r="E186" s="311"/>
      <c r="F186" s="525"/>
      <c r="G186" s="525"/>
      <c r="H186" s="525"/>
      <c r="I186" s="525"/>
      <c r="J186" s="525"/>
      <c r="K186" s="525"/>
      <c r="L186" s="525"/>
      <c r="M186" s="525"/>
      <c r="N186" s="525"/>
      <c r="O186" s="525"/>
      <c r="P186" s="525"/>
      <c r="Q186" s="525"/>
      <c r="R186" s="525"/>
      <c r="S186" s="525"/>
      <c r="T186" s="525"/>
      <c r="U186" s="525"/>
      <c r="V186" s="539"/>
      <c r="W186" s="525"/>
      <c r="X186" s="525"/>
      <c r="Y186" s="525"/>
      <c r="Z186" s="525"/>
      <c r="AA186" s="525"/>
      <c r="AB186" s="525"/>
      <c r="AC186" s="525"/>
      <c r="AD186" s="525"/>
      <c r="AE186" s="525"/>
      <c r="AF186" s="525"/>
      <c r="AG186" s="525"/>
    </row>
    <row r="187" spans="1:33" ht="15.75" customHeight="1">
      <c r="A187" s="525"/>
      <c r="B187" s="525"/>
      <c r="C187" s="525"/>
      <c r="D187" s="525"/>
      <c r="E187" s="311"/>
      <c r="F187" s="525"/>
      <c r="G187" s="525"/>
      <c r="H187" s="525"/>
      <c r="I187" s="525"/>
      <c r="J187" s="525"/>
      <c r="K187" s="525"/>
      <c r="L187" s="525"/>
      <c r="M187" s="525"/>
      <c r="N187" s="525"/>
      <c r="O187" s="525"/>
      <c r="P187" s="525"/>
      <c r="Q187" s="525"/>
      <c r="R187" s="525"/>
      <c r="S187" s="525"/>
      <c r="T187" s="525"/>
      <c r="U187" s="525"/>
      <c r="V187" s="539"/>
      <c r="W187" s="525"/>
      <c r="X187" s="525"/>
      <c r="Y187" s="525"/>
      <c r="Z187" s="525"/>
      <c r="AA187" s="525"/>
      <c r="AB187" s="525"/>
      <c r="AC187" s="525"/>
      <c r="AD187" s="525"/>
      <c r="AE187" s="525"/>
      <c r="AF187" s="525"/>
      <c r="AG187" s="525"/>
    </row>
    <row r="188" spans="1:33" ht="15.75" customHeight="1">
      <c r="A188" s="525"/>
      <c r="B188" s="525"/>
      <c r="C188" s="525"/>
      <c r="D188" s="525"/>
      <c r="E188" s="311"/>
      <c r="F188" s="525"/>
      <c r="G188" s="525"/>
      <c r="H188" s="525"/>
      <c r="I188" s="525"/>
      <c r="J188" s="525"/>
      <c r="K188" s="525"/>
      <c r="L188" s="525"/>
      <c r="M188" s="525"/>
      <c r="N188" s="525"/>
      <c r="O188" s="525"/>
      <c r="P188" s="525"/>
      <c r="Q188" s="525"/>
      <c r="R188" s="525"/>
      <c r="S188" s="525"/>
      <c r="T188" s="525"/>
      <c r="U188" s="525"/>
      <c r="V188" s="539"/>
      <c r="W188" s="525"/>
      <c r="X188" s="525"/>
      <c r="Y188" s="525"/>
      <c r="Z188" s="525"/>
      <c r="AA188" s="525"/>
      <c r="AB188" s="525"/>
      <c r="AC188" s="525"/>
      <c r="AD188" s="525"/>
      <c r="AE188" s="525"/>
      <c r="AF188" s="525"/>
      <c r="AG188" s="525"/>
    </row>
    <row r="189" spans="1:33" ht="15.75" customHeight="1">
      <c r="A189" s="525"/>
      <c r="B189" s="525"/>
      <c r="C189" s="525"/>
      <c r="D189" s="525"/>
      <c r="E189" s="311"/>
      <c r="F189" s="525"/>
      <c r="G189" s="525"/>
      <c r="H189" s="525"/>
      <c r="I189" s="525"/>
      <c r="J189" s="525"/>
      <c r="K189" s="525"/>
      <c r="L189" s="525"/>
      <c r="M189" s="525"/>
      <c r="N189" s="525"/>
      <c r="O189" s="525"/>
      <c r="P189" s="525"/>
      <c r="Q189" s="525"/>
      <c r="R189" s="525"/>
      <c r="S189" s="525"/>
      <c r="T189" s="525"/>
      <c r="U189" s="525"/>
      <c r="V189" s="539"/>
      <c r="W189" s="525"/>
      <c r="X189" s="525"/>
      <c r="Y189" s="525"/>
      <c r="Z189" s="525"/>
      <c r="AA189" s="525"/>
      <c r="AB189" s="525"/>
      <c r="AC189" s="525"/>
      <c r="AD189" s="525"/>
      <c r="AE189" s="525"/>
      <c r="AF189" s="525"/>
      <c r="AG189" s="525"/>
    </row>
    <row r="190" spans="1:33" ht="15.75" customHeight="1">
      <c r="A190" s="525"/>
      <c r="B190" s="525"/>
      <c r="C190" s="525"/>
      <c r="D190" s="525"/>
      <c r="E190" s="311"/>
      <c r="F190" s="525"/>
      <c r="G190" s="525"/>
      <c r="H190" s="525"/>
      <c r="I190" s="525"/>
      <c r="J190" s="525"/>
      <c r="K190" s="525"/>
      <c r="L190" s="525"/>
      <c r="M190" s="525"/>
      <c r="N190" s="525"/>
      <c r="O190" s="525"/>
      <c r="P190" s="525"/>
      <c r="Q190" s="525"/>
      <c r="R190" s="525"/>
      <c r="S190" s="525"/>
      <c r="T190" s="525"/>
      <c r="U190" s="525"/>
      <c r="V190" s="539"/>
      <c r="W190" s="525"/>
      <c r="X190" s="525"/>
      <c r="Y190" s="525"/>
      <c r="Z190" s="525"/>
      <c r="AA190" s="525"/>
      <c r="AB190" s="525"/>
      <c r="AC190" s="525"/>
      <c r="AD190" s="525"/>
      <c r="AE190" s="525"/>
      <c r="AF190" s="525"/>
      <c r="AG190" s="525"/>
    </row>
    <row r="191" spans="1:33" ht="15.75" customHeight="1">
      <c r="A191" s="525"/>
      <c r="B191" s="525"/>
      <c r="C191" s="525"/>
      <c r="D191" s="525"/>
      <c r="E191" s="311"/>
      <c r="F191" s="525"/>
      <c r="G191" s="525"/>
      <c r="H191" s="525"/>
      <c r="I191" s="525"/>
      <c r="J191" s="525"/>
      <c r="K191" s="525"/>
      <c r="L191" s="525"/>
      <c r="M191" s="525"/>
      <c r="N191" s="525"/>
      <c r="O191" s="525"/>
      <c r="P191" s="525"/>
      <c r="Q191" s="525"/>
      <c r="R191" s="525"/>
      <c r="S191" s="525"/>
      <c r="T191" s="525"/>
      <c r="U191" s="525"/>
      <c r="V191" s="539"/>
      <c r="W191" s="525"/>
      <c r="X191" s="525"/>
      <c r="Y191" s="525"/>
      <c r="Z191" s="525"/>
      <c r="AA191" s="525"/>
      <c r="AB191" s="525"/>
      <c r="AC191" s="525"/>
      <c r="AD191" s="525"/>
      <c r="AE191" s="525"/>
      <c r="AF191" s="525"/>
      <c r="AG191" s="525"/>
    </row>
    <row r="192" spans="1:33" ht="15.75" customHeight="1">
      <c r="A192" s="525"/>
      <c r="B192" s="525"/>
      <c r="C192" s="525"/>
      <c r="D192" s="525"/>
      <c r="E192" s="311"/>
      <c r="F192" s="525"/>
      <c r="G192" s="525"/>
      <c r="H192" s="525"/>
      <c r="I192" s="525"/>
      <c r="J192" s="525"/>
      <c r="K192" s="525"/>
      <c r="L192" s="525"/>
      <c r="M192" s="525"/>
      <c r="N192" s="525"/>
      <c r="O192" s="525"/>
      <c r="P192" s="525"/>
      <c r="Q192" s="525"/>
      <c r="R192" s="525"/>
      <c r="S192" s="525"/>
      <c r="T192" s="525"/>
      <c r="U192" s="525"/>
      <c r="V192" s="539"/>
      <c r="W192" s="525"/>
      <c r="X192" s="525"/>
      <c r="Y192" s="525"/>
      <c r="Z192" s="525"/>
      <c r="AA192" s="525"/>
      <c r="AB192" s="525"/>
      <c r="AC192" s="525"/>
      <c r="AD192" s="525"/>
      <c r="AE192" s="525"/>
      <c r="AF192" s="525"/>
      <c r="AG192" s="525"/>
    </row>
    <row r="193" spans="1:33" ht="15.75" customHeight="1">
      <c r="A193" s="525"/>
      <c r="B193" s="525"/>
      <c r="C193" s="525"/>
      <c r="D193" s="525"/>
      <c r="E193" s="311"/>
      <c r="F193" s="525"/>
      <c r="G193" s="525"/>
      <c r="H193" s="525"/>
      <c r="I193" s="525"/>
      <c r="J193" s="525"/>
      <c r="K193" s="525"/>
      <c r="L193" s="525"/>
      <c r="M193" s="525"/>
      <c r="N193" s="525"/>
      <c r="O193" s="525"/>
      <c r="P193" s="525"/>
      <c r="Q193" s="525"/>
      <c r="R193" s="525"/>
      <c r="S193" s="525"/>
      <c r="T193" s="525"/>
      <c r="U193" s="525"/>
      <c r="V193" s="539"/>
      <c r="W193" s="525"/>
      <c r="X193" s="525"/>
      <c r="Y193" s="525"/>
      <c r="Z193" s="525"/>
      <c r="AA193" s="525"/>
      <c r="AB193" s="525"/>
      <c r="AC193" s="525"/>
      <c r="AD193" s="525"/>
      <c r="AE193" s="525"/>
      <c r="AF193" s="525"/>
      <c r="AG193" s="525"/>
    </row>
    <row r="194" spans="1:33" ht="15.75" customHeight="1">
      <c r="A194" s="525"/>
      <c r="B194" s="525"/>
      <c r="C194" s="525"/>
      <c r="D194" s="525"/>
      <c r="E194" s="311"/>
      <c r="F194" s="525"/>
      <c r="G194" s="525"/>
      <c r="H194" s="525"/>
      <c r="I194" s="525"/>
      <c r="J194" s="525"/>
      <c r="K194" s="525"/>
      <c r="L194" s="525"/>
      <c r="M194" s="525"/>
      <c r="N194" s="525"/>
      <c r="O194" s="525"/>
      <c r="P194" s="525"/>
      <c r="Q194" s="525"/>
      <c r="R194" s="525"/>
      <c r="S194" s="525"/>
      <c r="T194" s="525"/>
      <c r="U194" s="525"/>
      <c r="V194" s="539"/>
      <c r="W194" s="525"/>
      <c r="X194" s="525"/>
      <c r="Y194" s="525"/>
      <c r="Z194" s="525"/>
      <c r="AA194" s="525"/>
      <c r="AB194" s="525"/>
      <c r="AC194" s="525"/>
      <c r="AD194" s="525"/>
      <c r="AE194" s="525"/>
      <c r="AF194" s="525"/>
      <c r="AG194" s="525"/>
    </row>
    <row r="195" spans="1:33" ht="15.75" customHeight="1">
      <c r="A195" s="525"/>
      <c r="B195" s="525"/>
      <c r="C195" s="525"/>
      <c r="D195" s="525"/>
      <c r="E195" s="311"/>
      <c r="F195" s="525"/>
      <c r="G195" s="525"/>
      <c r="H195" s="525"/>
      <c r="I195" s="525"/>
      <c r="J195" s="525"/>
      <c r="K195" s="525"/>
      <c r="L195" s="525"/>
      <c r="M195" s="525"/>
      <c r="N195" s="525"/>
      <c r="O195" s="525"/>
      <c r="P195" s="525"/>
      <c r="Q195" s="525"/>
      <c r="R195" s="525"/>
      <c r="S195" s="525"/>
      <c r="T195" s="525"/>
      <c r="U195" s="525"/>
      <c r="V195" s="539"/>
      <c r="W195" s="525"/>
      <c r="X195" s="525"/>
      <c r="Y195" s="525"/>
      <c r="Z195" s="525"/>
      <c r="AA195" s="525"/>
      <c r="AB195" s="525"/>
      <c r="AC195" s="525"/>
      <c r="AD195" s="525"/>
      <c r="AE195" s="525"/>
      <c r="AF195" s="525"/>
      <c r="AG195" s="525"/>
    </row>
    <row r="196" spans="1:33" ht="15.75" customHeight="1">
      <c r="A196" s="525"/>
      <c r="B196" s="525"/>
      <c r="C196" s="525"/>
      <c r="D196" s="525"/>
      <c r="E196" s="311"/>
      <c r="F196" s="525"/>
      <c r="G196" s="525"/>
      <c r="H196" s="525"/>
      <c r="I196" s="525"/>
      <c r="J196" s="525"/>
      <c r="K196" s="525"/>
      <c r="L196" s="525"/>
      <c r="M196" s="525"/>
      <c r="N196" s="525"/>
      <c r="O196" s="525"/>
      <c r="P196" s="525"/>
      <c r="Q196" s="525"/>
      <c r="R196" s="525"/>
      <c r="S196" s="525"/>
      <c r="T196" s="525"/>
      <c r="U196" s="525"/>
      <c r="V196" s="539"/>
      <c r="W196" s="525"/>
      <c r="X196" s="525"/>
      <c r="Y196" s="525"/>
      <c r="Z196" s="525"/>
      <c r="AA196" s="525"/>
      <c r="AB196" s="525"/>
      <c r="AC196" s="525"/>
      <c r="AD196" s="525"/>
      <c r="AE196" s="525"/>
      <c r="AF196" s="525"/>
      <c r="AG196" s="525"/>
    </row>
    <row r="197" spans="1:33" ht="15.75" customHeight="1">
      <c r="A197" s="525"/>
      <c r="B197" s="525"/>
      <c r="C197" s="525"/>
      <c r="D197" s="525"/>
      <c r="E197" s="311"/>
      <c r="F197" s="525"/>
      <c r="G197" s="525"/>
      <c r="H197" s="525"/>
      <c r="I197" s="525"/>
      <c r="J197" s="525"/>
      <c r="K197" s="525"/>
      <c r="L197" s="525"/>
      <c r="M197" s="525"/>
      <c r="N197" s="525"/>
      <c r="O197" s="525"/>
      <c r="P197" s="525"/>
      <c r="Q197" s="525"/>
      <c r="R197" s="525"/>
      <c r="S197" s="525"/>
      <c r="T197" s="525"/>
      <c r="U197" s="525"/>
      <c r="V197" s="539"/>
      <c r="W197" s="525"/>
      <c r="X197" s="525"/>
      <c r="Y197" s="525"/>
      <c r="Z197" s="525"/>
      <c r="AA197" s="525"/>
      <c r="AB197" s="525"/>
      <c r="AC197" s="525"/>
      <c r="AD197" s="525"/>
      <c r="AE197" s="525"/>
      <c r="AF197" s="525"/>
      <c r="AG197" s="525"/>
    </row>
    <row r="198" spans="1:33" ht="15.75" customHeight="1">
      <c r="A198" s="525"/>
      <c r="B198" s="525"/>
      <c r="C198" s="525"/>
      <c r="D198" s="525"/>
      <c r="E198" s="311"/>
      <c r="F198" s="525"/>
      <c r="G198" s="525"/>
      <c r="H198" s="525"/>
      <c r="I198" s="525"/>
      <c r="J198" s="525"/>
      <c r="K198" s="525"/>
      <c r="L198" s="525"/>
      <c r="M198" s="525"/>
      <c r="N198" s="525"/>
      <c r="O198" s="525"/>
      <c r="P198" s="525"/>
      <c r="Q198" s="525"/>
      <c r="R198" s="525"/>
      <c r="S198" s="525"/>
      <c r="T198" s="525"/>
      <c r="U198" s="525"/>
      <c r="V198" s="539"/>
      <c r="W198" s="525"/>
      <c r="X198" s="525"/>
      <c r="Y198" s="525"/>
      <c r="Z198" s="525"/>
      <c r="AA198" s="525"/>
      <c r="AB198" s="525"/>
      <c r="AC198" s="525"/>
      <c r="AD198" s="525"/>
      <c r="AE198" s="525"/>
      <c r="AF198" s="525"/>
      <c r="AG198" s="525"/>
    </row>
    <row r="199" spans="1:33" ht="15.75" customHeight="1">
      <c r="A199" s="525"/>
      <c r="B199" s="525"/>
      <c r="C199" s="525"/>
      <c r="D199" s="525"/>
      <c r="E199" s="311"/>
      <c r="F199" s="525"/>
      <c r="G199" s="525"/>
      <c r="H199" s="525"/>
      <c r="I199" s="525"/>
      <c r="J199" s="525"/>
      <c r="K199" s="525"/>
      <c r="L199" s="525"/>
      <c r="M199" s="525"/>
      <c r="N199" s="525"/>
      <c r="O199" s="525"/>
      <c r="P199" s="525"/>
      <c r="Q199" s="525"/>
      <c r="R199" s="525"/>
      <c r="S199" s="525"/>
      <c r="T199" s="525"/>
      <c r="U199" s="525"/>
      <c r="V199" s="539"/>
      <c r="W199" s="525"/>
      <c r="X199" s="525"/>
      <c r="Y199" s="525"/>
      <c r="Z199" s="525"/>
      <c r="AA199" s="525"/>
      <c r="AB199" s="525"/>
      <c r="AC199" s="525"/>
      <c r="AD199" s="525"/>
      <c r="AE199" s="525"/>
      <c r="AF199" s="525"/>
      <c r="AG199" s="525"/>
    </row>
    <row r="200" spans="1:33" ht="15.75" customHeight="1">
      <c r="A200" s="525"/>
      <c r="B200" s="525"/>
      <c r="C200" s="525"/>
      <c r="D200" s="525"/>
      <c r="E200" s="311"/>
      <c r="F200" s="525"/>
      <c r="G200" s="525"/>
      <c r="H200" s="525"/>
      <c r="I200" s="525"/>
      <c r="J200" s="525"/>
      <c r="K200" s="525"/>
      <c r="L200" s="525"/>
      <c r="M200" s="525"/>
      <c r="N200" s="525"/>
      <c r="O200" s="525"/>
      <c r="P200" s="525"/>
      <c r="Q200" s="525"/>
      <c r="R200" s="525"/>
      <c r="S200" s="525"/>
      <c r="T200" s="525"/>
      <c r="U200" s="525"/>
      <c r="V200" s="539"/>
      <c r="W200" s="525"/>
      <c r="X200" s="525"/>
      <c r="Y200" s="525"/>
      <c r="Z200" s="525"/>
      <c r="AA200" s="525"/>
      <c r="AB200" s="525"/>
      <c r="AC200" s="525"/>
      <c r="AD200" s="525"/>
      <c r="AE200" s="525"/>
      <c r="AF200" s="525"/>
      <c r="AG200" s="525"/>
    </row>
    <row r="201" spans="1:33" ht="15.75" customHeight="1">
      <c r="A201" s="525"/>
      <c r="B201" s="525"/>
      <c r="C201" s="525"/>
      <c r="D201" s="525"/>
      <c r="E201" s="311"/>
      <c r="F201" s="525"/>
      <c r="G201" s="525"/>
      <c r="H201" s="525"/>
      <c r="I201" s="525"/>
      <c r="J201" s="525"/>
      <c r="K201" s="525"/>
      <c r="L201" s="525"/>
      <c r="M201" s="525"/>
      <c r="N201" s="525"/>
      <c r="O201" s="525"/>
      <c r="P201" s="525"/>
      <c r="Q201" s="525"/>
      <c r="R201" s="525"/>
      <c r="S201" s="525"/>
      <c r="T201" s="525"/>
      <c r="U201" s="525"/>
      <c r="V201" s="539"/>
      <c r="W201" s="525"/>
      <c r="X201" s="525"/>
      <c r="Y201" s="525"/>
      <c r="Z201" s="525"/>
      <c r="AA201" s="525"/>
      <c r="AB201" s="525"/>
      <c r="AC201" s="525"/>
      <c r="AD201" s="525"/>
      <c r="AE201" s="525"/>
      <c r="AF201" s="525"/>
      <c r="AG201" s="525"/>
    </row>
    <row r="202" spans="1:33" ht="15.75" customHeight="1">
      <c r="A202" s="525"/>
      <c r="B202" s="525"/>
      <c r="C202" s="525"/>
      <c r="D202" s="525"/>
      <c r="E202" s="311"/>
      <c r="F202" s="525"/>
      <c r="G202" s="525"/>
      <c r="H202" s="525"/>
      <c r="I202" s="525"/>
      <c r="J202" s="525"/>
      <c r="K202" s="525"/>
      <c r="L202" s="525"/>
      <c r="M202" s="525"/>
      <c r="N202" s="525"/>
      <c r="O202" s="525"/>
      <c r="P202" s="525"/>
      <c r="Q202" s="525"/>
      <c r="R202" s="525"/>
      <c r="S202" s="525"/>
      <c r="T202" s="525"/>
      <c r="U202" s="525"/>
      <c r="V202" s="539"/>
      <c r="W202" s="525"/>
      <c r="X202" s="525"/>
      <c r="Y202" s="525"/>
      <c r="Z202" s="525"/>
      <c r="AA202" s="525"/>
      <c r="AB202" s="525"/>
      <c r="AC202" s="525"/>
      <c r="AD202" s="525"/>
      <c r="AE202" s="525"/>
      <c r="AF202" s="525"/>
      <c r="AG202" s="525"/>
    </row>
    <row r="203" spans="1:33" ht="15.75" customHeight="1">
      <c r="A203" s="525"/>
      <c r="B203" s="525"/>
      <c r="C203" s="525"/>
      <c r="D203" s="525"/>
      <c r="E203" s="311"/>
      <c r="F203" s="525"/>
      <c r="G203" s="525"/>
      <c r="H203" s="525"/>
      <c r="I203" s="525"/>
      <c r="J203" s="525"/>
      <c r="K203" s="525"/>
      <c r="L203" s="525"/>
      <c r="M203" s="525"/>
      <c r="N203" s="525"/>
      <c r="O203" s="525"/>
      <c r="P203" s="525"/>
      <c r="Q203" s="525"/>
      <c r="R203" s="525"/>
      <c r="S203" s="525"/>
      <c r="T203" s="525"/>
      <c r="U203" s="525"/>
      <c r="V203" s="539"/>
      <c r="W203" s="525"/>
      <c r="X203" s="525"/>
      <c r="Y203" s="525"/>
      <c r="Z203" s="525"/>
      <c r="AA203" s="525"/>
      <c r="AB203" s="525"/>
      <c r="AC203" s="525"/>
      <c r="AD203" s="525"/>
      <c r="AE203" s="525"/>
      <c r="AF203" s="525"/>
      <c r="AG203" s="525"/>
    </row>
    <row r="204" spans="1:33" ht="15.75" customHeight="1">
      <c r="A204" s="525"/>
      <c r="B204" s="525"/>
      <c r="C204" s="525"/>
      <c r="D204" s="525"/>
      <c r="E204" s="311"/>
      <c r="F204" s="525"/>
      <c r="G204" s="525"/>
      <c r="H204" s="525"/>
      <c r="I204" s="525"/>
      <c r="J204" s="525"/>
      <c r="K204" s="525"/>
      <c r="L204" s="525"/>
      <c r="M204" s="525"/>
      <c r="N204" s="525"/>
      <c r="O204" s="525"/>
      <c r="P204" s="525"/>
      <c r="Q204" s="525"/>
      <c r="R204" s="525"/>
      <c r="S204" s="525"/>
      <c r="T204" s="525"/>
      <c r="U204" s="525"/>
      <c r="V204" s="539"/>
      <c r="W204" s="525"/>
      <c r="X204" s="525"/>
      <c r="Y204" s="525"/>
      <c r="Z204" s="525"/>
      <c r="AA204" s="525"/>
      <c r="AB204" s="525"/>
      <c r="AC204" s="525"/>
      <c r="AD204" s="525"/>
      <c r="AE204" s="525"/>
      <c r="AF204" s="525"/>
      <c r="AG204" s="525"/>
    </row>
    <row r="205" spans="1:33" ht="15.75" customHeight="1">
      <c r="A205" s="525"/>
      <c r="B205" s="525"/>
      <c r="C205" s="525"/>
      <c r="D205" s="525"/>
      <c r="E205" s="311"/>
      <c r="F205" s="525"/>
      <c r="G205" s="525"/>
      <c r="H205" s="525"/>
      <c r="I205" s="525"/>
      <c r="J205" s="525"/>
      <c r="K205" s="525"/>
      <c r="L205" s="525"/>
      <c r="M205" s="525"/>
      <c r="N205" s="525"/>
      <c r="O205" s="525"/>
      <c r="P205" s="525"/>
      <c r="Q205" s="525"/>
      <c r="R205" s="525"/>
      <c r="S205" s="525"/>
      <c r="T205" s="525"/>
      <c r="U205" s="525"/>
      <c r="V205" s="539"/>
      <c r="W205" s="525"/>
      <c r="X205" s="525"/>
      <c r="Y205" s="525"/>
      <c r="Z205" s="525"/>
      <c r="AA205" s="525"/>
      <c r="AB205" s="525"/>
      <c r="AC205" s="525"/>
      <c r="AD205" s="525"/>
      <c r="AE205" s="525"/>
      <c r="AF205" s="525"/>
      <c r="AG205" s="525"/>
    </row>
    <row r="206" spans="1:33" ht="15.75" customHeight="1">
      <c r="A206" s="525"/>
      <c r="B206" s="525"/>
      <c r="C206" s="525"/>
      <c r="D206" s="525"/>
      <c r="E206" s="311"/>
      <c r="F206" s="525"/>
      <c r="G206" s="525"/>
      <c r="H206" s="525"/>
      <c r="I206" s="525"/>
      <c r="J206" s="525"/>
      <c r="K206" s="525"/>
      <c r="L206" s="525"/>
      <c r="M206" s="525"/>
      <c r="N206" s="525"/>
      <c r="O206" s="525"/>
      <c r="P206" s="525"/>
      <c r="Q206" s="525"/>
      <c r="R206" s="525"/>
      <c r="S206" s="525"/>
      <c r="T206" s="525"/>
      <c r="U206" s="525"/>
      <c r="V206" s="539"/>
      <c r="W206" s="525"/>
      <c r="X206" s="525"/>
      <c r="Y206" s="525"/>
      <c r="Z206" s="525"/>
      <c r="AA206" s="525"/>
      <c r="AB206" s="525"/>
      <c r="AC206" s="525"/>
      <c r="AD206" s="525"/>
      <c r="AE206" s="525"/>
      <c r="AF206" s="525"/>
      <c r="AG206" s="525"/>
    </row>
    <row r="207" spans="1:33" ht="15.75" customHeight="1">
      <c r="A207" s="525"/>
      <c r="B207" s="525"/>
      <c r="C207" s="525"/>
      <c r="D207" s="525"/>
      <c r="E207" s="311"/>
      <c r="F207" s="525"/>
      <c r="G207" s="525"/>
      <c r="H207" s="525"/>
      <c r="I207" s="525"/>
      <c r="J207" s="525"/>
      <c r="K207" s="525"/>
      <c r="L207" s="525"/>
      <c r="M207" s="525"/>
      <c r="N207" s="525"/>
      <c r="O207" s="525"/>
      <c r="P207" s="525"/>
      <c r="Q207" s="525"/>
      <c r="R207" s="525"/>
      <c r="S207" s="525"/>
      <c r="T207" s="525"/>
      <c r="U207" s="525"/>
      <c r="V207" s="539"/>
      <c r="W207" s="525"/>
      <c r="X207" s="525"/>
      <c r="Y207" s="525"/>
      <c r="Z207" s="525"/>
      <c r="AA207" s="525"/>
      <c r="AB207" s="525"/>
      <c r="AC207" s="525"/>
      <c r="AD207" s="525"/>
      <c r="AE207" s="525"/>
      <c r="AF207" s="525"/>
      <c r="AG207" s="525"/>
    </row>
    <row r="208" spans="1:33" ht="15.75" customHeight="1">
      <c r="A208" s="525"/>
      <c r="B208" s="525"/>
      <c r="C208" s="525"/>
      <c r="D208" s="525"/>
      <c r="E208" s="311"/>
      <c r="F208" s="525"/>
      <c r="G208" s="525"/>
      <c r="H208" s="525"/>
      <c r="I208" s="525"/>
      <c r="J208" s="525"/>
      <c r="K208" s="525"/>
      <c r="L208" s="525"/>
      <c r="M208" s="525"/>
      <c r="N208" s="525"/>
      <c r="O208" s="525"/>
      <c r="P208" s="525"/>
      <c r="Q208" s="525"/>
      <c r="R208" s="525"/>
      <c r="S208" s="525"/>
      <c r="T208" s="525"/>
      <c r="U208" s="525"/>
      <c r="V208" s="539"/>
      <c r="W208" s="525"/>
      <c r="X208" s="525"/>
      <c r="Y208" s="525"/>
      <c r="Z208" s="525"/>
      <c r="AA208" s="525"/>
      <c r="AB208" s="525"/>
      <c r="AC208" s="525"/>
      <c r="AD208" s="525"/>
      <c r="AE208" s="525"/>
      <c r="AF208" s="525"/>
      <c r="AG208" s="525"/>
    </row>
    <row r="209" spans="1:33" ht="15.75" customHeight="1">
      <c r="A209" s="525"/>
      <c r="B209" s="525"/>
      <c r="C209" s="525"/>
      <c r="D209" s="525"/>
      <c r="E209" s="311"/>
      <c r="F209" s="525"/>
      <c r="G209" s="525"/>
      <c r="H209" s="525"/>
      <c r="I209" s="525"/>
      <c r="J209" s="525"/>
      <c r="K209" s="525"/>
      <c r="L209" s="525"/>
      <c r="M209" s="525"/>
      <c r="N209" s="525"/>
      <c r="O209" s="525"/>
      <c r="P209" s="525"/>
      <c r="Q209" s="525"/>
      <c r="R209" s="525"/>
      <c r="S209" s="525"/>
      <c r="T209" s="525"/>
      <c r="U209" s="525"/>
      <c r="V209" s="539"/>
      <c r="W209" s="525"/>
      <c r="X209" s="525"/>
      <c r="Y209" s="525"/>
      <c r="Z209" s="525"/>
      <c r="AA209" s="525"/>
      <c r="AB209" s="525"/>
      <c r="AC209" s="525"/>
      <c r="AD209" s="525"/>
      <c r="AE209" s="525"/>
      <c r="AF209" s="525"/>
      <c r="AG209" s="525"/>
    </row>
    <row r="210" spans="1:33" ht="15.75" customHeight="1">
      <c r="A210" s="525"/>
      <c r="B210" s="525"/>
      <c r="C210" s="525"/>
      <c r="D210" s="525"/>
      <c r="E210" s="311"/>
      <c r="F210" s="525"/>
      <c r="G210" s="525"/>
      <c r="H210" s="525"/>
      <c r="I210" s="525"/>
      <c r="J210" s="525"/>
      <c r="K210" s="525"/>
      <c r="L210" s="525"/>
      <c r="M210" s="525"/>
      <c r="N210" s="525"/>
      <c r="O210" s="525"/>
      <c r="P210" s="525"/>
      <c r="Q210" s="525"/>
      <c r="R210" s="525"/>
      <c r="S210" s="525"/>
      <c r="T210" s="525"/>
      <c r="U210" s="525"/>
      <c r="V210" s="539"/>
      <c r="W210" s="525"/>
      <c r="X210" s="525"/>
      <c r="Y210" s="525"/>
      <c r="Z210" s="525"/>
      <c r="AA210" s="525"/>
      <c r="AB210" s="525"/>
      <c r="AC210" s="525"/>
      <c r="AD210" s="525"/>
      <c r="AE210" s="525"/>
      <c r="AF210" s="525"/>
      <c r="AG210" s="525"/>
    </row>
    <row r="211" spans="1:33" ht="15.75" customHeight="1">
      <c r="A211" s="525"/>
      <c r="B211" s="525"/>
      <c r="C211" s="525"/>
      <c r="D211" s="525"/>
      <c r="E211" s="311"/>
      <c r="F211" s="525"/>
      <c r="G211" s="525"/>
      <c r="H211" s="525"/>
      <c r="I211" s="525"/>
      <c r="J211" s="525"/>
      <c r="K211" s="525"/>
      <c r="L211" s="525"/>
      <c r="M211" s="525"/>
      <c r="N211" s="525"/>
      <c r="O211" s="525"/>
      <c r="P211" s="525"/>
      <c r="Q211" s="525"/>
      <c r="R211" s="525"/>
      <c r="S211" s="525"/>
      <c r="T211" s="525"/>
      <c r="U211" s="525"/>
      <c r="V211" s="539"/>
      <c r="W211" s="525"/>
      <c r="X211" s="525"/>
      <c r="Y211" s="525"/>
      <c r="Z211" s="525"/>
      <c r="AA211" s="525"/>
      <c r="AB211" s="525"/>
      <c r="AC211" s="525"/>
      <c r="AD211" s="525"/>
      <c r="AE211" s="525"/>
      <c r="AF211" s="525"/>
      <c r="AG211" s="525"/>
    </row>
    <row r="212" spans="1:33" ht="15.75" customHeight="1">
      <c r="A212" s="525"/>
      <c r="B212" s="525"/>
      <c r="C212" s="525"/>
      <c r="D212" s="525"/>
      <c r="E212" s="311"/>
      <c r="F212" s="525"/>
      <c r="G212" s="525"/>
      <c r="H212" s="525"/>
      <c r="I212" s="525"/>
      <c r="J212" s="525"/>
      <c r="K212" s="525"/>
      <c r="L212" s="525"/>
      <c r="M212" s="525"/>
      <c r="N212" s="525"/>
      <c r="O212" s="525"/>
      <c r="P212" s="525"/>
      <c r="Q212" s="525"/>
      <c r="R212" s="525"/>
      <c r="S212" s="525"/>
      <c r="T212" s="525"/>
      <c r="U212" s="525"/>
      <c r="V212" s="539"/>
      <c r="W212" s="525"/>
      <c r="X212" s="525"/>
      <c r="Y212" s="525"/>
      <c r="Z212" s="525"/>
      <c r="AA212" s="525"/>
      <c r="AB212" s="525"/>
      <c r="AC212" s="525"/>
      <c r="AD212" s="525"/>
      <c r="AE212" s="525"/>
      <c r="AF212" s="525"/>
      <c r="AG212" s="525"/>
    </row>
    <row r="213" spans="1:33" ht="15.75" customHeight="1">
      <c r="A213" s="525"/>
      <c r="B213" s="525"/>
      <c r="C213" s="525"/>
      <c r="D213" s="525"/>
      <c r="E213" s="311"/>
      <c r="F213" s="525"/>
      <c r="G213" s="525"/>
      <c r="H213" s="525"/>
      <c r="I213" s="525"/>
      <c r="J213" s="525"/>
      <c r="K213" s="525"/>
      <c r="L213" s="525"/>
      <c r="M213" s="525"/>
      <c r="N213" s="525"/>
      <c r="O213" s="525"/>
      <c r="P213" s="525"/>
      <c r="Q213" s="525"/>
      <c r="R213" s="525"/>
      <c r="S213" s="525"/>
      <c r="T213" s="525"/>
      <c r="U213" s="525"/>
      <c r="V213" s="539"/>
      <c r="W213" s="525"/>
      <c r="X213" s="525"/>
      <c r="Y213" s="525"/>
      <c r="Z213" s="525"/>
      <c r="AA213" s="525"/>
      <c r="AB213" s="525"/>
      <c r="AC213" s="525"/>
      <c r="AD213" s="525"/>
      <c r="AE213" s="525"/>
      <c r="AF213" s="525"/>
      <c r="AG213" s="525"/>
    </row>
    <row r="214" spans="1:33" ht="15.75" customHeight="1">
      <c r="A214" s="525"/>
      <c r="B214" s="525"/>
      <c r="C214" s="525"/>
      <c r="D214" s="525"/>
      <c r="E214" s="311"/>
      <c r="F214" s="525"/>
      <c r="G214" s="525"/>
      <c r="H214" s="525"/>
      <c r="I214" s="525"/>
      <c r="J214" s="525"/>
      <c r="K214" s="525"/>
      <c r="L214" s="525"/>
      <c r="M214" s="525"/>
      <c r="N214" s="525"/>
      <c r="O214" s="525"/>
      <c r="P214" s="525"/>
      <c r="Q214" s="525"/>
      <c r="R214" s="525"/>
      <c r="S214" s="525"/>
      <c r="T214" s="525"/>
      <c r="U214" s="525"/>
      <c r="V214" s="539"/>
      <c r="W214" s="525"/>
      <c r="X214" s="525"/>
      <c r="Y214" s="525"/>
      <c r="Z214" s="525"/>
      <c r="AA214" s="525"/>
      <c r="AB214" s="525"/>
      <c r="AC214" s="525"/>
      <c r="AD214" s="525"/>
      <c r="AE214" s="525"/>
      <c r="AF214" s="525"/>
      <c r="AG214" s="525"/>
    </row>
    <row r="215" spans="1:33" ht="15.75" customHeight="1">
      <c r="A215" s="525"/>
      <c r="B215" s="525"/>
      <c r="C215" s="525"/>
      <c r="D215" s="525"/>
      <c r="E215" s="311"/>
      <c r="F215" s="525"/>
      <c r="G215" s="525"/>
      <c r="H215" s="525"/>
      <c r="I215" s="525"/>
      <c r="J215" s="525"/>
      <c r="K215" s="525"/>
      <c r="L215" s="525"/>
      <c r="M215" s="525"/>
      <c r="N215" s="525"/>
      <c r="O215" s="525"/>
      <c r="P215" s="525"/>
      <c r="Q215" s="525"/>
      <c r="R215" s="525"/>
      <c r="S215" s="525"/>
      <c r="T215" s="525"/>
      <c r="U215" s="525"/>
      <c r="V215" s="539"/>
      <c r="W215" s="525"/>
      <c r="X215" s="525"/>
      <c r="Y215" s="525"/>
      <c r="Z215" s="525"/>
      <c r="AA215" s="525"/>
      <c r="AB215" s="525"/>
      <c r="AC215" s="525"/>
      <c r="AD215" s="525"/>
      <c r="AE215" s="525"/>
      <c r="AF215" s="525"/>
      <c r="AG215" s="525"/>
    </row>
    <row r="216" spans="1:33" ht="15.75" customHeight="1">
      <c r="A216" s="525"/>
      <c r="B216" s="525"/>
      <c r="C216" s="525"/>
      <c r="D216" s="525"/>
      <c r="E216" s="311"/>
      <c r="F216" s="525"/>
      <c r="G216" s="525"/>
      <c r="H216" s="525"/>
      <c r="I216" s="525"/>
      <c r="J216" s="525"/>
      <c r="K216" s="525"/>
      <c r="L216" s="525"/>
      <c r="M216" s="525"/>
      <c r="N216" s="525"/>
      <c r="O216" s="525"/>
      <c r="P216" s="525"/>
      <c r="Q216" s="525"/>
      <c r="R216" s="525"/>
      <c r="S216" s="525"/>
      <c r="T216" s="525"/>
      <c r="U216" s="525"/>
      <c r="V216" s="539"/>
      <c r="W216" s="525"/>
      <c r="X216" s="525"/>
      <c r="Y216" s="525"/>
      <c r="Z216" s="525"/>
      <c r="AA216" s="525"/>
      <c r="AB216" s="525"/>
      <c r="AC216" s="525"/>
      <c r="AD216" s="525"/>
      <c r="AE216" s="525"/>
      <c r="AF216" s="525"/>
      <c r="AG216" s="525"/>
    </row>
    <row r="217" spans="1:33" ht="15.75" customHeight="1">
      <c r="A217" s="525"/>
      <c r="B217" s="525"/>
      <c r="C217" s="525"/>
      <c r="D217" s="525"/>
      <c r="E217" s="311"/>
      <c r="F217" s="525"/>
      <c r="G217" s="525"/>
      <c r="H217" s="525"/>
      <c r="I217" s="525"/>
      <c r="J217" s="525"/>
      <c r="K217" s="525"/>
      <c r="L217" s="525"/>
      <c r="M217" s="525"/>
      <c r="N217" s="525"/>
      <c r="O217" s="525"/>
      <c r="P217" s="525"/>
      <c r="Q217" s="525"/>
      <c r="R217" s="525"/>
      <c r="S217" s="525"/>
      <c r="T217" s="525"/>
      <c r="U217" s="525"/>
      <c r="V217" s="539"/>
      <c r="W217" s="525"/>
      <c r="X217" s="525"/>
      <c r="Y217" s="525"/>
      <c r="Z217" s="525"/>
      <c r="AA217" s="525"/>
      <c r="AB217" s="525"/>
      <c r="AC217" s="525"/>
      <c r="AD217" s="525"/>
      <c r="AE217" s="525"/>
      <c r="AF217" s="525"/>
      <c r="AG217" s="525"/>
    </row>
    <row r="218" spans="1:33" ht="15.75" customHeight="1">
      <c r="A218" s="525"/>
      <c r="B218" s="525"/>
      <c r="C218" s="525"/>
      <c r="D218" s="525"/>
      <c r="E218" s="311"/>
      <c r="F218" s="525"/>
      <c r="G218" s="525"/>
      <c r="H218" s="525"/>
      <c r="I218" s="525"/>
      <c r="J218" s="525"/>
      <c r="K218" s="525"/>
      <c r="L218" s="525"/>
      <c r="M218" s="525"/>
      <c r="N218" s="525"/>
      <c r="O218" s="525"/>
      <c r="P218" s="525"/>
      <c r="Q218" s="525"/>
      <c r="R218" s="525"/>
      <c r="S218" s="525"/>
      <c r="T218" s="525"/>
      <c r="U218" s="525"/>
      <c r="V218" s="539"/>
      <c r="W218" s="525"/>
      <c r="X218" s="525"/>
      <c r="Y218" s="525"/>
      <c r="Z218" s="525"/>
      <c r="AA218" s="525"/>
      <c r="AB218" s="525"/>
      <c r="AC218" s="525"/>
      <c r="AD218" s="525"/>
      <c r="AE218" s="525"/>
      <c r="AF218" s="525"/>
      <c r="AG218" s="525"/>
    </row>
    <row r="219" spans="1:33" ht="15.75" customHeight="1">
      <c r="A219" s="525"/>
      <c r="B219" s="525"/>
      <c r="C219" s="525"/>
      <c r="D219" s="525"/>
      <c r="E219" s="311"/>
      <c r="F219" s="525"/>
      <c r="G219" s="525"/>
      <c r="H219" s="525"/>
      <c r="I219" s="525"/>
      <c r="J219" s="525"/>
      <c r="K219" s="525"/>
      <c r="L219" s="525"/>
      <c r="M219" s="525"/>
      <c r="N219" s="525"/>
      <c r="O219" s="525"/>
      <c r="P219" s="525"/>
      <c r="Q219" s="525"/>
      <c r="R219" s="525"/>
      <c r="S219" s="525"/>
      <c r="T219" s="525"/>
      <c r="U219" s="525"/>
      <c r="V219" s="539"/>
      <c r="W219" s="525"/>
      <c r="X219" s="525"/>
      <c r="Y219" s="525"/>
      <c r="Z219" s="525"/>
      <c r="AA219" s="525"/>
      <c r="AB219" s="525"/>
      <c r="AC219" s="525"/>
      <c r="AD219" s="525"/>
      <c r="AE219" s="525"/>
      <c r="AF219" s="525"/>
      <c r="AG219" s="525"/>
    </row>
    <row r="220" spans="1:33" ht="15.75" customHeight="1">
      <c r="A220" s="525"/>
      <c r="B220" s="525"/>
      <c r="C220" s="525"/>
      <c r="D220" s="525"/>
      <c r="E220" s="311"/>
      <c r="F220" s="525"/>
      <c r="G220" s="525"/>
      <c r="H220" s="525"/>
      <c r="I220" s="525"/>
      <c r="J220" s="525"/>
      <c r="K220" s="525"/>
      <c r="L220" s="525"/>
      <c r="M220" s="525"/>
      <c r="N220" s="525"/>
      <c r="O220" s="525"/>
      <c r="P220" s="525"/>
      <c r="Q220" s="525"/>
      <c r="R220" s="525"/>
      <c r="S220" s="525"/>
      <c r="T220" s="525"/>
      <c r="U220" s="525"/>
      <c r="V220" s="539"/>
      <c r="W220" s="525"/>
      <c r="X220" s="525"/>
      <c r="Y220" s="525"/>
      <c r="Z220" s="525"/>
      <c r="AA220" s="525"/>
      <c r="AB220" s="525"/>
      <c r="AC220" s="525"/>
      <c r="AD220" s="525"/>
      <c r="AE220" s="525"/>
      <c r="AF220" s="525"/>
      <c r="AG220" s="525"/>
    </row>
    <row r="221" spans="1:33" ht="15.75" customHeight="1">
      <c r="A221" s="525"/>
      <c r="B221" s="525"/>
      <c r="C221" s="525"/>
      <c r="D221" s="525"/>
      <c r="E221" s="311"/>
      <c r="F221" s="525"/>
      <c r="G221" s="525"/>
      <c r="H221" s="525"/>
      <c r="I221" s="525"/>
      <c r="J221" s="525"/>
      <c r="K221" s="525"/>
      <c r="L221" s="525"/>
      <c r="M221" s="525"/>
      <c r="N221" s="525"/>
      <c r="O221" s="525"/>
      <c r="P221" s="525"/>
      <c r="Q221" s="525"/>
      <c r="R221" s="525"/>
      <c r="S221" s="525"/>
      <c r="T221" s="525"/>
      <c r="U221" s="525"/>
      <c r="V221" s="539"/>
      <c r="W221" s="525"/>
      <c r="X221" s="525"/>
      <c r="Y221" s="525"/>
      <c r="Z221" s="525"/>
      <c r="AA221" s="525"/>
      <c r="AB221" s="525"/>
      <c r="AC221" s="525"/>
      <c r="AD221" s="525"/>
      <c r="AE221" s="525"/>
      <c r="AF221" s="525"/>
      <c r="AG221" s="525"/>
    </row>
    <row r="222" spans="1:33" ht="15.75" customHeight="1">
      <c r="A222" s="525"/>
      <c r="B222" s="525"/>
      <c r="C222" s="525"/>
      <c r="D222" s="525"/>
      <c r="E222" s="311"/>
      <c r="F222" s="525"/>
      <c r="G222" s="525"/>
      <c r="H222" s="525"/>
      <c r="I222" s="525"/>
      <c r="J222" s="525"/>
      <c r="K222" s="525"/>
      <c r="L222" s="525"/>
      <c r="M222" s="525"/>
      <c r="N222" s="525"/>
      <c r="O222" s="525"/>
      <c r="P222" s="525"/>
      <c r="Q222" s="525"/>
      <c r="R222" s="525"/>
      <c r="S222" s="525"/>
      <c r="T222" s="525"/>
      <c r="U222" s="525"/>
      <c r="V222" s="539"/>
      <c r="W222" s="525"/>
      <c r="X222" s="525"/>
      <c r="Y222" s="525"/>
      <c r="Z222" s="525"/>
      <c r="AA222" s="525"/>
      <c r="AB222" s="525"/>
      <c r="AC222" s="525"/>
      <c r="AD222" s="525"/>
      <c r="AE222" s="525"/>
      <c r="AF222" s="525"/>
      <c r="AG222" s="525"/>
    </row>
    <row r="223" spans="1:33" ht="15.75" customHeight="1">
      <c r="A223" s="525"/>
      <c r="B223" s="525"/>
      <c r="C223" s="525"/>
      <c r="D223" s="525"/>
      <c r="E223" s="311"/>
      <c r="F223" s="525"/>
      <c r="G223" s="525"/>
      <c r="H223" s="525"/>
      <c r="I223" s="525"/>
      <c r="J223" s="525"/>
      <c r="K223" s="525"/>
      <c r="L223" s="525"/>
      <c r="M223" s="525"/>
      <c r="N223" s="525"/>
      <c r="O223" s="525"/>
      <c r="P223" s="525"/>
      <c r="Q223" s="525"/>
      <c r="R223" s="525"/>
      <c r="S223" s="525"/>
      <c r="T223" s="525"/>
      <c r="U223" s="525"/>
      <c r="V223" s="539"/>
      <c r="W223" s="525"/>
      <c r="X223" s="525"/>
      <c r="Y223" s="525"/>
      <c r="Z223" s="525"/>
      <c r="AA223" s="525"/>
      <c r="AB223" s="525"/>
      <c r="AC223" s="525"/>
      <c r="AD223" s="525"/>
      <c r="AE223" s="525"/>
      <c r="AF223" s="525"/>
      <c r="AG223" s="525"/>
    </row>
    <row r="224" spans="1:33" ht="15.75" customHeight="1">
      <c r="A224" s="525"/>
      <c r="B224" s="525"/>
      <c r="C224" s="525"/>
      <c r="D224" s="525"/>
      <c r="E224" s="311"/>
      <c r="F224" s="525"/>
      <c r="G224" s="525"/>
      <c r="H224" s="525"/>
      <c r="I224" s="525"/>
      <c r="J224" s="525"/>
      <c r="K224" s="525"/>
      <c r="L224" s="525"/>
      <c r="M224" s="525"/>
      <c r="N224" s="525"/>
      <c r="O224" s="525"/>
      <c r="P224" s="525"/>
      <c r="Q224" s="525"/>
      <c r="R224" s="525"/>
      <c r="S224" s="525"/>
      <c r="T224" s="525"/>
      <c r="U224" s="525"/>
      <c r="V224" s="539"/>
      <c r="W224" s="525"/>
      <c r="X224" s="525"/>
      <c r="Y224" s="525"/>
      <c r="Z224" s="525"/>
      <c r="AA224" s="525"/>
      <c r="AB224" s="525"/>
      <c r="AC224" s="525"/>
      <c r="AD224" s="525"/>
      <c r="AE224" s="525"/>
      <c r="AF224" s="525"/>
      <c r="AG224" s="525"/>
    </row>
    <row r="225" spans="1:33" ht="15.75" customHeight="1">
      <c r="A225" s="525"/>
      <c r="B225" s="525"/>
      <c r="C225" s="525"/>
      <c r="D225" s="525"/>
      <c r="E225" s="311"/>
      <c r="F225" s="525"/>
      <c r="G225" s="525"/>
      <c r="H225" s="525"/>
      <c r="I225" s="525"/>
      <c r="J225" s="525"/>
      <c r="K225" s="525"/>
      <c r="L225" s="525"/>
      <c r="M225" s="525"/>
      <c r="N225" s="525"/>
      <c r="O225" s="525"/>
      <c r="P225" s="525"/>
      <c r="Q225" s="525"/>
      <c r="R225" s="525"/>
      <c r="S225" s="525"/>
      <c r="T225" s="525"/>
      <c r="U225" s="525"/>
      <c r="V225" s="539"/>
      <c r="W225" s="525"/>
      <c r="X225" s="525"/>
      <c r="Y225" s="525"/>
      <c r="Z225" s="525"/>
      <c r="AA225" s="525"/>
      <c r="AB225" s="525"/>
      <c r="AC225" s="525"/>
      <c r="AD225" s="525"/>
      <c r="AE225" s="525"/>
      <c r="AF225" s="525"/>
      <c r="AG225" s="525"/>
    </row>
    <row r="226" spans="1:33" ht="15.75" customHeight="1">
      <c r="A226" s="525"/>
      <c r="B226" s="525"/>
      <c r="C226" s="525"/>
      <c r="D226" s="525"/>
      <c r="E226" s="311"/>
      <c r="F226" s="525"/>
      <c r="G226" s="525"/>
      <c r="H226" s="525"/>
      <c r="I226" s="525"/>
      <c r="J226" s="525"/>
      <c r="K226" s="525"/>
      <c r="L226" s="525"/>
      <c r="M226" s="525"/>
      <c r="N226" s="525"/>
      <c r="O226" s="525"/>
      <c r="P226" s="525"/>
      <c r="Q226" s="525"/>
      <c r="R226" s="525"/>
      <c r="S226" s="525"/>
      <c r="T226" s="525"/>
      <c r="U226" s="525"/>
      <c r="V226" s="539"/>
      <c r="W226" s="525"/>
      <c r="X226" s="525"/>
      <c r="Y226" s="525"/>
      <c r="Z226" s="525"/>
      <c r="AA226" s="525"/>
      <c r="AB226" s="525"/>
      <c r="AC226" s="525"/>
      <c r="AD226" s="525"/>
      <c r="AE226" s="525"/>
      <c r="AF226" s="525"/>
      <c r="AG226" s="525"/>
    </row>
    <row r="227" spans="1:33" ht="15.75" customHeight="1">
      <c r="A227" s="525"/>
      <c r="B227" s="525"/>
      <c r="C227" s="525"/>
      <c r="D227" s="525"/>
      <c r="E227" s="311"/>
      <c r="F227" s="525"/>
      <c r="G227" s="525"/>
      <c r="H227" s="525"/>
      <c r="I227" s="525"/>
      <c r="J227" s="525"/>
      <c r="K227" s="525"/>
      <c r="L227" s="525"/>
      <c r="M227" s="525"/>
      <c r="N227" s="525"/>
      <c r="O227" s="525"/>
      <c r="P227" s="525"/>
      <c r="Q227" s="525"/>
      <c r="R227" s="525"/>
      <c r="S227" s="525"/>
      <c r="T227" s="525"/>
      <c r="U227" s="525"/>
      <c r="V227" s="539"/>
      <c r="W227" s="525"/>
      <c r="X227" s="525"/>
      <c r="Y227" s="525"/>
      <c r="Z227" s="525"/>
      <c r="AA227" s="525"/>
      <c r="AB227" s="525"/>
      <c r="AC227" s="525"/>
      <c r="AD227" s="525"/>
      <c r="AE227" s="525"/>
      <c r="AF227" s="525"/>
      <c r="AG227" s="525"/>
    </row>
    <row r="228" spans="1:33" ht="15.75" customHeight="1">
      <c r="A228" s="525"/>
      <c r="B228" s="525"/>
      <c r="C228" s="525"/>
      <c r="D228" s="525"/>
      <c r="E228" s="311"/>
      <c r="F228" s="525"/>
      <c r="G228" s="525"/>
      <c r="H228" s="525"/>
      <c r="I228" s="525"/>
      <c r="J228" s="525"/>
      <c r="K228" s="525"/>
      <c r="L228" s="525"/>
      <c r="M228" s="525"/>
      <c r="N228" s="525"/>
      <c r="O228" s="525"/>
      <c r="P228" s="525"/>
      <c r="Q228" s="525"/>
      <c r="R228" s="525"/>
      <c r="S228" s="525"/>
      <c r="T228" s="525"/>
      <c r="U228" s="525"/>
      <c r="V228" s="539"/>
      <c r="W228" s="525"/>
      <c r="X228" s="525"/>
      <c r="Y228" s="525"/>
      <c r="Z228" s="525"/>
      <c r="AA228" s="525"/>
      <c r="AB228" s="525"/>
      <c r="AC228" s="525"/>
      <c r="AD228" s="525"/>
      <c r="AE228" s="525"/>
      <c r="AF228" s="525"/>
      <c r="AG228" s="525"/>
    </row>
    <row r="229" spans="1:33" ht="15.75" customHeight="1">
      <c r="A229" s="525"/>
      <c r="B229" s="525"/>
      <c r="C229" s="525"/>
      <c r="D229" s="525"/>
      <c r="E229" s="311"/>
      <c r="F229" s="525"/>
      <c r="G229" s="525"/>
      <c r="H229" s="525"/>
      <c r="I229" s="525"/>
      <c r="J229" s="525"/>
      <c r="K229" s="525"/>
      <c r="L229" s="525"/>
      <c r="M229" s="525"/>
      <c r="N229" s="525"/>
      <c r="O229" s="525"/>
      <c r="P229" s="525"/>
      <c r="Q229" s="525"/>
      <c r="R229" s="525"/>
      <c r="S229" s="525"/>
      <c r="T229" s="525"/>
      <c r="U229" s="525"/>
      <c r="V229" s="539"/>
      <c r="W229" s="525"/>
      <c r="X229" s="525"/>
      <c r="Y229" s="525"/>
      <c r="Z229" s="525"/>
      <c r="AA229" s="525"/>
      <c r="AB229" s="525"/>
      <c r="AC229" s="525"/>
      <c r="AD229" s="525"/>
      <c r="AE229" s="525"/>
      <c r="AF229" s="525"/>
      <c r="AG229" s="525"/>
    </row>
    <row r="230" spans="1:33" ht="15.75" customHeight="1">
      <c r="A230" s="525"/>
      <c r="B230" s="525"/>
      <c r="C230" s="525"/>
      <c r="D230" s="525"/>
      <c r="E230" s="311"/>
      <c r="F230" s="525"/>
      <c r="G230" s="525"/>
      <c r="H230" s="525"/>
      <c r="I230" s="525"/>
      <c r="J230" s="525"/>
      <c r="K230" s="525"/>
      <c r="L230" s="525"/>
      <c r="M230" s="525"/>
      <c r="N230" s="525"/>
      <c r="O230" s="525"/>
      <c r="P230" s="525"/>
      <c r="Q230" s="525"/>
      <c r="R230" s="525"/>
      <c r="S230" s="525"/>
      <c r="T230" s="525"/>
      <c r="U230" s="525"/>
      <c r="V230" s="539"/>
      <c r="W230" s="525"/>
      <c r="X230" s="525"/>
      <c r="Y230" s="525"/>
      <c r="Z230" s="525"/>
      <c r="AA230" s="525"/>
      <c r="AB230" s="525"/>
      <c r="AC230" s="525"/>
      <c r="AD230" s="525"/>
      <c r="AE230" s="525"/>
      <c r="AF230" s="525"/>
      <c r="AG230" s="525"/>
    </row>
    <row r="231" spans="1:33" ht="15.75" customHeight="1">
      <c r="A231" s="525"/>
      <c r="B231" s="525"/>
      <c r="C231" s="525"/>
      <c r="D231" s="525"/>
      <c r="E231" s="311"/>
      <c r="F231" s="525"/>
      <c r="G231" s="525"/>
      <c r="H231" s="525"/>
      <c r="I231" s="525"/>
      <c r="J231" s="525"/>
      <c r="K231" s="525"/>
      <c r="L231" s="525"/>
      <c r="M231" s="525"/>
      <c r="N231" s="525"/>
      <c r="O231" s="525"/>
      <c r="P231" s="525"/>
      <c r="Q231" s="525"/>
      <c r="R231" s="525"/>
      <c r="S231" s="525"/>
      <c r="T231" s="525"/>
      <c r="U231" s="525"/>
      <c r="V231" s="539"/>
      <c r="W231" s="525"/>
      <c r="X231" s="525"/>
      <c r="Y231" s="525"/>
      <c r="Z231" s="525"/>
      <c r="AA231" s="525"/>
      <c r="AB231" s="525"/>
      <c r="AC231" s="525"/>
      <c r="AD231" s="525"/>
      <c r="AE231" s="525"/>
      <c r="AF231" s="525"/>
      <c r="AG231" s="525"/>
    </row>
    <row r="232" spans="1:33" ht="15.75" customHeight="1">
      <c r="A232" s="525"/>
      <c r="B232" s="525"/>
      <c r="C232" s="525"/>
      <c r="D232" s="525"/>
      <c r="E232" s="311"/>
      <c r="F232" s="525"/>
      <c r="G232" s="525"/>
      <c r="H232" s="525"/>
      <c r="I232" s="525"/>
      <c r="J232" s="525"/>
      <c r="K232" s="525"/>
      <c r="L232" s="525"/>
      <c r="M232" s="525"/>
      <c r="N232" s="525"/>
      <c r="O232" s="525"/>
      <c r="P232" s="525"/>
      <c r="Q232" s="525"/>
      <c r="R232" s="525"/>
      <c r="S232" s="525"/>
      <c r="T232" s="525"/>
      <c r="U232" s="525"/>
      <c r="V232" s="539"/>
      <c r="W232" s="525"/>
      <c r="X232" s="525"/>
      <c r="Y232" s="525"/>
      <c r="Z232" s="525"/>
      <c r="AA232" s="525"/>
      <c r="AB232" s="525"/>
      <c r="AC232" s="525"/>
      <c r="AD232" s="525"/>
      <c r="AE232" s="525"/>
      <c r="AF232" s="525"/>
      <c r="AG232" s="525"/>
    </row>
    <row r="233" spans="1:33" ht="15.75" customHeight="1">
      <c r="A233" s="525"/>
      <c r="B233" s="525"/>
      <c r="C233" s="525"/>
      <c r="D233" s="525"/>
      <c r="E233" s="311"/>
      <c r="F233" s="525"/>
      <c r="G233" s="525"/>
      <c r="H233" s="525"/>
      <c r="I233" s="525"/>
      <c r="J233" s="525"/>
      <c r="K233" s="525"/>
      <c r="L233" s="525"/>
      <c r="M233" s="525"/>
      <c r="N233" s="525"/>
      <c r="O233" s="525"/>
      <c r="P233" s="525"/>
      <c r="Q233" s="525"/>
      <c r="R233" s="525"/>
      <c r="S233" s="525"/>
      <c r="T233" s="525"/>
      <c r="U233" s="525"/>
      <c r="V233" s="539"/>
      <c r="W233" s="525"/>
      <c r="X233" s="525"/>
      <c r="Y233" s="525"/>
      <c r="Z233" s="525"/>
      <c r="AA233" s="525"/>
      <c r="AB233" s="525"/>
      <c r="AC233" s="525"/>
      <c r="AD233" s="525"/>
      <c r="AE233" s="525"/>
      <c r="AF233" s="525"/>
      <c r="AG233" s="525"/>
    </row>
    <row r="234" spans="1:33" ht="15.75" customHeight="1">
      <c r="A234" s="525"/>
      <c r="B234" s="525"/>
      <c r="C234" s="525"/>
      <c r="D234" s="525"/>
      <c r="E234" s="311"/>
      <c r="F234" s="525"/>
      <c r="G234" s="525"/>
      <c r="H234" s="525"/>
      <c r="I234" s="525"/>
      <c r="J234" s="525"/>
      <c r="K234" s="525"/>
      <c r="L234" s="525"/>
      <c r="M234" s="525"/>
      <c r="N234" s="525"/>
      <c r="O234" s="525"/>
      <c r="P234" s="525"/>
      <c r="Q234" s="525"/>
      <c r="R234" s="525"/>
      <c r="S234" s="525"/>
      <c r="T234" s="525"/>
      <c r="U234" s="525"/>
      <c r="V234" s="539"/>
      <c r="W234" s="525"/>
      <c r="X234" s="525"/>
      <c r="Y234" s="525"/>
      <c r="Z234" s="525"/>
      <c r="AA234" s="525"/>
      <c r="AB234" s="525"/>
      <c r="AC234" s="525"/>
      <c r="AD234" s="525"/>
      <c r="AE234" s="525"/>
      <c r="AF234" s="525"/>
      <c r="AG234" s="525"/>
    </row>
    <row r="235" spans="1:33" ht="15.75" customHeight="1">
      <c r="A235" s="525"/>
      <c r="B235" s="525"/>
      <c r="C235" s="525"/>
      <c r="D235" s="525"/>
      <c r="E235" s="311"/>
      <c r="F235" s="525"/>
      <c r="G235" s="525"/>
      <c r="H235" s="525"/>
      <c r="I235" s="525"/>
      <c r="J235" s="525"/>
      <c r="K235" s="525"/>
      <c r="L235" s="525"/>
      <c r="M235" s="525"/>
      <c r="N235" s="525"/>
      <c r="O235" s="525"/>
      <c r="P235" s="525"/>
      <c r="Q235" s="525"/>
      <c r="R235" s="525"/>
      <c r="S235" s="525"/>
      <c r="T235" s="525"/>
      <c r="U235" s="525"/>
      <c r="V235" s="539"/>
      <c r="W235" s="525"/>
      <c r="X235" s="525"/>
      <c r="Y235" s="525"/>
      <c r="Z235" s="525"/>
      <c r="AA235" s="525"/>
      <c r="AB235" s="525"/>
      <c r="AC235" s="525"/>
      <c r="AD235" s="525"/>
      <c r="AE235" s="525"/>
      <c r="AF235" s="525"/>
      <c r="AG235" s="525"/>
    </row>
    <row r="236" spans="1:33" ht="15.75" customHeight="1">
      <c r="A236" s="525"/>
      <c r="B236" s="525"/>
      <c r="C236" s="525"/>
      <c r="D236" s="525"/>
      <c r="E236" s="311"/>
      <c r="F236" s="525"/>
      <c r="G236" s="525"/>
      <c r="H236" s="525"/>
      <c r="I236" s="525"/>
      <c r="J236" s="525"/>
      <c r="K236" s="525"/>
      <c r="L236" s="525"/>
      <c r="M236" s="525"/>
      <c r="N236" s="525"/>
      <c r="O236" s="525"/>
      <c r="P236" s="525"/>
      <c r="Q236" s="525"/>
      <c r="R236" s="525"/>
      <c r="S236" s="525"/>
      <c r="T236" s="525"/>
      <c r="U236" s="525"/>
      <c r="V236" s="539"/>
      <c r="W236" s="525"/>
      <c r="X236" s="525"/>
      <c r="Y236" s="525"/>
      <c r="Z236" s="525"/>
      <c r="AA236" s="525"/>
      <c r="AB236" s="525"/>
      <c r="AC236" s="525"/>
      <c r="AD236" s="525"/>
      <c r="AE236" s="525"/>
      <c r="AF236" s="525"/>
      <c r="AG236" s="525"/>
    </row>
    <row r="237" spans="1:33" ht="15.75" customHeight="1">
      <c r="A237" s="525"/>
      <c r="B237" s="525"/>
      <c r="C237" s="525"/>
      <c r="D237" s="525"/>
      <c r="E237" s="311"/>
      <c r="F237" s="525"/>
      <c r="G237" s="525"/>
      <c r="H237" s="525"/>
      <c r="I237" s="525"/>
      <c r="J237" s="525"/>
      <c r="K237" s="525"/>
      <c r="L237" s="525"/>
      <c r="M237" s="525"/>
      <c r="N237" s="525"/>
      <c r="O237" s="525"/>
      <c r="P237" s="525"/>
      <c r="Q237" s="525"/>
      <c r="R237" s="525"/>
      <c r="S237" s="525"/>
      <c r="T237" s="525"/>
      <c r="U237" s="525"/>
      <c r="V237" s="539"/>
      <c r="W237" s="525"/>
      <c r="X237" s="525"/>
      <c r="Y237" s="525"/>
      <c r="Z237" s="525"/>
      <c r="AA237" s="525"/>
      <c r="AB237" s="525"/>
      <c r="AC237" s="525"/>
      <c r="AD237" s="525"/>
      <c r="AE237" s="525"/>
      <c r="AF237" s="525"/>
      <c r="AG237" s="525"/>
    </row>
    <row r="238" spans="1:33" ht="15.75" customHeight="1">
      <c r="A238" s="525"/>
      <c r="B238" s="525"/>
      <c r="C238" s="525"/>
      <c r="D238" s="525"/>
      <c r="E238" s="311"/>
      <c r="F238" s="525"/>
      <c r="G238" s="525"/>
      <c r="H238" s="525"/>
      <c r="I238" s="525"/>
      <c r="J238" s="525"/>
      <c r="K238" s="525"/>
      <c r="L238" s="525"/>
      <c r="M238" s="525"/>
      <c r="N238" s="525"/>
      <c r="O238" s="525"/>
      <c r="P238" s="525"/>
      <c r="Q238" s="525"/>
      <c r="R238" s="525"/>
      <c r="S238" s="525"/>
      <c r="T238" s="525"/>
      <c r="U238" s="525"/>
      <c r="V238" s="539"/>
      <c r="W238" s="525"/>
      <c r="X238" s="525"/>
      <c r="Y238" s="525"/>
      <c r="Z238" s="525"/>
      <c r="AA238" s="525"/>
      <c r="AB238" s="525"/>
      <c r="AC238" s="525"/>
      <c r="AD238" s="525"/>
      <c r="AE238" s="525"/>
      <c r="AF238" s="525"/>
      <c r="AG238" s="525"/>
    </row>
    <row r="239" spans="1:33" ht="15.75" customHeight="1">
      <c r="A239" s="525"/>
      <c r="B239" s="525"/>
      <c r="C239" s="525"/>
      <c r="D239" s="525"/>
      <c r="E239" s="311"/>
      <c r="F239" s="525"/>
      <c r="G239" s="525"/>
      <c r="H239" s="525"/>
      <c r="I239" s="525"/>
      <c r="J239" s="525"/>
      <c r="K239" s="525"/>
      <c r="L239" s="525"/>
      <c r="M239" s="525"/>
      <c r="N239" s="525"/>
      <c r="O239" s="525"/>
      <c r="P239" s="525"/>
      <c r="Q239" s="525"/>
      <c r="R239" s="525"/>
      <c r="S239" s="525"/>
      <c r="T239" s="525"/>
      <c r="U239" s="525"/>
      <c r="V239" s="539"/>
      <c r="W239" s="525"/>
      <c r="X239" s="525"/>
      <c r="Y239" s="525"/>
      <c r="Z239" s="525"/>
      <c r="AA239" s="525"/>
      <c r="AB239" s="525"/>
      <c r="AC239" s="525"/>
      <c r="AD239" s="525"/>
      <c r="AE239" s="525"/>
      <c r="AF239" s="525"/>
      <c r="AG239" s="525"/>
    </row>
    <row r="240" spans="1:33" ht="15.75" customHeight="1">
      <c r="A240" s="525"/>
      <c r="B240" s="525"/>
      <c r="C240" s="525"/>
      <c r="D240" s="525"/>
      <c r="E240" s="311"/>
      <c r="F240" s="525"/>
      <c r="G240" s="525"/>
      <c r="H240" s="525"/>
      <c r="I240" s="525"/>
      <c r="J240" s="525"/>
      <c r="K240" s="525"/>
      <c r="L240" s="525"/>
      <c r="M240" s="525"/>
      <c r="N240" s="525"/>
      <c r="O240" s="525"/>
      <c r="P240" s="525"/>
      <c r="Q240" s="525"/>
      <c r="R240" s="525"/>
      <c r="S240" s="525"/>
      <c r="T240" s="525"/>
      <c r="U240" s="525"/>
      <c r="V240" s="539"/>
      <c r="W240" s="525"/>
      <c r="X240" s="525"/>
      <c r="Y240" s="525"/>
      <c r="Z240" s="525"/>
      <c r="AA240" s="525"/>
      <c r="AB240" s="525"/>
      <c r="AC240" s="525"/>
      <c r="AD240" s="525"/>
      <c r="AE240" s="525"/>
      <c r="AF240" s="525"/>
      <c r="AG240" s="525"/>
    </row>
    <row r="241" spans="1:33" ht="15.75" customHeight="1">
      <c r="A241" s="525"/>
      <c r="B241" s="525"/>
      <c r="C241" s="525"/>
      <c r="D241" s="525"/>
      <c r="E241" s="311"/>
      <c r="F241" s="525"/>
      <c r="G241" s="525"/>
      <c r="H241" s="525"/>
      <c r="I241" s="525"/>
      <c r="J241" s="525"/>
      <c r="K241" s="525"/>
      <c r="L241" s="525"/>
      <c r="M241" s="525"/>
      <c r="N241" s="525"/>
      <c r="O241" s="525"/>
      <c r="P241" s="525"/>
      <c r="Q241" s="525"/>
      <c r="R241" s="525"/>
      <c r="S241" s="525"/>
      <c r="T241" s="525"/>
      <c r="U241" s="525"/>
      <c r="V241" s="539"/>
      <c r="W241" s="525"/>
      <c r="X241" s="525"/>
      <c r="Y241" s="525"/>
      <c r="Z241" s="525"/>
      <c r="AA241" s="525"/>
      <c r="AB241" s="525"/>
      <c r="AC241" s="525"/>
      <c r="AD241" s="525"/>
      <c r="AE241" s="525"/>
      <c r="AF241" s="525"/>
      <c r="AG241" s="525"/>
    </row>
    <row r="242" spans="1:33" ht="15.75" customHeight="1">
      <c r="A242" s="525"/>
      <c r="B242" s="525"/>
      <c r="C242" s="525"/>
      <c r="D242" s="525"/>
      <c r="E242" s="311"/>
      <c r="F242" s="525"/>
      <c r="G242" s="525"/>
      <c r="H242" s="525"/>
      <c r="I242" s="525"/>
      <c r="J242" s="525"/>
      <c r="K242" s="525"/>
      <c r="L242" s="525"/>
      <c r="M242" s="525"/>
      <c r="N242" s="525"/>
      <c r="O242" s="525"/>
      <c r="P242" s="525"/>
      <c r="Q242" s="525"/>
      <c r="R242" s="525"/>
      <c r="S242" s="525"/>
      <c r="T242" s="525"/>
      <c r="U242" s="525"/>
      <c r="V242" s="539"/>
      <c r="W242" s="525"/>
      <c r="X242" s="525"/>
      <c r="Y242" s="525"/>
      <c r="Z242" s="525"/>
      <c r="AA242" s="525"/>
      <c r="AB242" s="525"/>
      <c r="AC242" s="525"/>
      <c r="AD242" s="525"/>
      <c r="AE242" s="525"/>
      <c r="AF242" s="525"/>
      <c r="AG242" s="525"/>
    </row>
    <row r="243" spans="1:33" ht="15.75" customHeight="1">
      <c r="A243" s="525"/>
      <c r="B243" s="525"/>
      <c r="C243" s="525"/>
      <c r="D243" s="525"/>
      <c r="E243" s="311"/>
      <c r="F243" s="525"/>
      <c r="G243" s="525"/>
      <c r="H243" s="525"/>
      <c r="I243" s="525"/>
      <c r="J243" s="525"/>
      <c r="K243" s="525"/>
      <c r="L243" s="525"/>
      <c r="M243" s="525"/>
      <c r="N243" s="525"/>
      <c r="O243" s="525"/>
      <c r="P243" s="525"/>
      <c r="Q243" s="525"/>
      <c r="R243" s="525"/>
      <c r="S243" s="525"/>
      <c r="T243" s="525"/>
      <c r="U243" s="525"/>
      <c r="V243" s="539"/>
      <c r="W243" s="525"/>
      <c r="X243" s="525"/>
      <c r="Y243" s="525"/>
      <c r="Z243" s="525"/>
      <c r="AA243" s="525"/>
      <c r="AB243" s="525"/>
      <c r="AC243" s="525"/>
      <c r="AD243" s="525"/>
      <c r="AE243" s="525"/>
      <c r="AF243" s="525"/>
      <c r="AG243" s="525"/>
    </row>
    <row r="244" spans="1:33" ht="15.75" customHeight="1">
      <c r="A244" s="525"/>
      <c r="B244" s="525"/>
      <c r="C244" s="525"/>
      <c r="D244" s="525"/>
      <c r="E244" s="311"/>
      <c r="F244" s="525"/>
      <c r="G244" s="525"/>
      <c r="H244" s="525"/>
      <c r="I244" s="525"/>
      <c r="J244" s="525"/>
      <c r="K244" s="525"/>
      <c r="L244" s="525"/>
      <c r="M244" s="525"/>
      <c r="N244" s="525"/>
      <c r="O244" s="525"/>
      <c r="P244" s="525"/>
      <c r="Q244" s="525"/>
      <c r="R244" s="525"/>
      <c r="S244" s="525"/>
      <c r="T244" s="525"/>
      <c r="U244" s="525"/>
      <c r="V244" s="539"/>
      <c r="W244" s="525"/>
      <c r="X244" s="525"/>
      <c r="Y244" s="525"/>
      <c r="Z244" s="525"/>
      <c r="AA244" s="525"/>
      <c r="AB244" s="525"/>
      <c r="AC244" s="525"/>
      <c r="AD244" s="525"/>
      <c r="AE244" s="525"/>
      <c r="AF244" s="525"/>
      <c r="AG244" s="525"/>
    </row>
    <row r="245" spans="1:33" ht="15.75" customHeight="1">
      <c r="A245" s="525"/>
      <c r="B245" s="525"/>
      <c r="C245" s="525"/>
      <c r="D245" s="525"/>
      <c r="E245" s="311"/>
      <c r="F245" s="525"/>
      <c r="G245" s="525"/>
      <c r="H245" s="525"/>
      <c r="I245" s="525"/>
      <c r="J245" s="525"/>
      <c r="K245" s="525"/>
      <c r="L245" s="525"/>
      <c r="M245" s="525"/>
      <c r="N245" s="525"/>
      <c r="O245" s="525"/>
      <c r="P245" s="525"/>
      <c r="Q245" s="525"/>
      <c r="R245" s="525"/>
      <c r="S245" s="525"/>
      <c r="T245" s="525"/>
      <c r="U245" s="525"/>
      <c r="V245" s="539"/>
      <c r="W245" s="525"/>
      <c r="X245" s="525"/>
      <c r="Y245" s="525"/>
      <c r="Z245" s="525"/>
      <c r="AA245" s="525"/>
      <c r="AB245" s="525"/>
      <c r="AC245" s="525"/>
      <c r="AD245" s="525"/>
      <c r="AE245" s="525"/>
      <c r="AF245" s="525"/>
      <c r="AG245" s="525"/>
    </row>
    <row r="246" spans="1:33" ht="15.75" customHeight="1">
      <c r="A246" s="525"/>
      <c r="B246" s="525"/>
      <c r="C246" s="525"/>
      <c r="D246" s="525"/>
      <c r="E246" s="311"/>
      <c r="F246" s="525"/>
      <c r="G246" s="525"/>
      <c r="H246" s="525"/>
      <c r="I246" s="525"/>
      <c r="J246" s="525"/>
      <c r="K246" s="525"/>
      <c r="L246" s="525"/>
      <c r="M246" s="525"/>
      <c r="N246" s="525"/>
      <c r="O246" s="525"/>
      <c r="P246" s="525"/>
      <c r="Q246" s="525"/>
      <c r="R246" s="525"/>
      <c r="S246" s="525"/>
      <c r="T246" s="525"/>
      <c r="U246" s="525"/>
      <c r="V246" s="539"/>
      <c r="W246" s="525"/>
      <c r="X246" s="525"/>
      <c r="Y246" s="525"/>
      <c r="Z246" s="525"/>
      <c r="AA246" s="525"/>
      <c r="AB246" s="525"/>
      <c r="AC246" s="525"/>
      <c r="AD246" s="525"/>
      <c r="AE246" s="525"/>
      <c r="AF246" s="525"/>
      <c r="AG246" s="525"/>
    </row>
    <row r="247" spans="1:33" ht="15.75" customHeight="1">
      <c r="A247" s="525"/>
      <c r="B247" s="525"/>
      <c r="C247" s="525"/>
      <c r="D247" s="525"/>
      <c r="E247" s="311"/>
      <c r="F247" s="525"/>
      <c r="G247" s="525"/>
      <c r="H247" s="525"/>
      <c r="I247" s="525"/>
      <c r="J247" s="525"/>
      <c r="K247" s="525"/>
      <c r="L247" s="525"/>
      <c r="M247" s="525"/>
      <c r="N247" s="525"/>
      <c r="O247" s="525"/>
      <c r="P247" s="525"/>
      <c r="Q247" s="525"/>
      <c r="R247" s="525"/>
      <c r="S247" s="525"/>
      <c r="T247" s="525"/>
      <c r="U247" s="525"/>
      <c r="V247" s="539"/>
      <c r="W247" s="525"/>
      <c r="X247" s="525"/>
      <c r="Y247" s="525"/>
      <c r="Z247" s="525"/>
      <c r="AA247" s="525"/>
      <c r="AB247" s="525"/>
      <c r="AC247" s="525"/>
      <c r="AD247" s="525"/>
      <c r="AE247" s="525"/>
      <c r="AF247" s="525"/>
      <c r="AG247" s="525"/>
    </row>
    <row r="248" spans="1:33" ht="15.75" customHeight="1">
      <c r="A248" s="525"/>
      <c r="B248" s="525"/>
      <c r="C248" s="525"/>
      <c r="D248" s="525"/>
      <c r="E248" s="311"/>
      <c r="F248" s="525"/>
      <c r="G248" s="525"/>
      <c r="H248" s="525"/>
      <c r="I248" s="525"/>
      <c r="J248" s="525"/>
      <c r="K248" s="525"/>
      <c r="L248" s="525"/>
      <c r="M248" s="525"/>
      <c r="N248" s="525"/>
      <c r="O248" s="525"/>
      <c r="P248" s="525"/>
      <c r="Q248" s="525"/>
      <c r="R248" s="525"/>
      <c r="S248" s="525"/>
      <c r="T248" s="525"/>
      <c r="U248" s="525"/>
      <c r="V248" s="539"/>
      <c r="W248" s="525"/>
      <c r="X248" s="525"/>
      <c r="Y248" s="525"/>
      <c r="Z248" s="525"/>
      <c r="AA248" s="525"/>
      <c r="AB248" s="525"/>
      <c r="AC248" s="525"/>
      <c r="AD248" s="525"/>
      <c r="AE248" s="525"/>
      <c r="AF248" s="525"/>
      <c r="AG248" s="525"/>
    </row>
    <row r="249" spans="1:33" ht="15.75" customHeight="1">
      <c r="A249" s="525"/>
      <c r="B249" s="525"/>
      <c r="C249" s="525"/>
      <c r="D249" s="525"/>
      <c r="E249" s="311"/>
      <c r="F249" s="525"/>
      <c r="G249" s="525"/>
      <c r="H249" s="525"/>
      <c r="I249" s="525"/>
      <c r="J249" s="525"/>
      <c r="K249" s="525"/>
      <c r="L249" s="525"/>
      <c r="M249" s="525"/>
      <c r="N249" s="525"/>
      <c r="O249" s="525"/>
      <c r="P249" s="525"/>
      <c r="Q249" s="525"/>
      <c r="R249" s="525"/>
      <c r="S249" s="525"/>
      <c r="T249" s="525"/>
      <c r="U249" s="525"/>
      <c r="V249" s="539"/>
      <c r="W249" s="525"/>
      <c r="X249" s="525"/>
      <c r="Y249" s="525"/>
      <c r="Z249" s="525"/>
      <c r="AA249" s="525"/>
      <c r="AB249" s="525"/>
      <c r="AC249" s="525"/>
      <c r="AD249" s="525"/>
      <c r="AE249" s="525"/>
      <c r="AF249" s="525"/>
      <c r="AG249" s="525"/>
    </row>
    <row r="250" spans="1:33" ht="15.75" customHeight="1">
      <c r="A250" s="525"/>
      <c r="B250" s="525"/>
      <c r="C250" s="525"/>
      <c r="D250" s="525"/>
      <c r="E250" s="311"/>
      <c r="F250" s="525"/>
      <c r="G250" s="525"/>
      <c r="H250" s="525"/>
      <c r="I250" s="525"/>
      <c r="J250" s="525"/>
      <c r="K250" s="525"/>
      <c r="L250" s="525"/>
      <c r="M250" s="525"/>
      <c r="N250" s="525"/>
      <c r="O250" s="525"/>
      <c r="P250" s="525"/>
      <c r="Q250" s="525"/>
      <c r="R250" s="525"/>
      <c r="S250" s="525"/>
      <c r="T250" s="525"/>
      <c r="U250" s="525"/>
      <c r="V250" s="539"/>
      <c r="W250" s="525"/>
      <c r="X250" s="525"/>
      <c r="Y250" s="525"/>
      <c r="Z250" s="525"/>
      <c r="AA250" s="525"/>
      <c r="AB250" s="525"/>
      <c r="AC250" s="525"/>
      <c r="AD250" s="525"/>
      <c r="AE250" s="525"/>
      <c r="AF250" s="525"/>
      <c r="AG250" s="525"/>
    </row>
    <row r="251" spans="1:33" ht="15.75" customHeight="1">
      <c r="A251" s="525"/>
      <c r="B251" s="525"/>
      <c r="C251" s="525"/>
      <c r="D251" s="525"/>
      <c r="E251" s="311"/>
      <c r="F251" s="525"/>
      <c r="G251" s="525"/>
      <c r="H251" s="525"/>
      <c r="I251" s="525"/>
      <c r="J251" s="525"/>
      <c r="K251" s="525"/>
      <c r="L251" s="525"/>
      <c r="M251" s="525"/>
      <c r="N251" s="525"/>
      <c r="O251" s="525"/>
      <c r="P251" s="525"/>
      <c r="Q251" s="525"/>
      <c r="R251" s="525"/>
      <c r="S251" s="525"/>
      <c r="T251" s="525"/>
      <c r="U251" s="525"/>
      <c r="V251" s="539"/>
      <c r="W251" s="525"/>
      <c r="X251" s="525"/>
      <c r="Y251" s="525"/>
      <c r="Z251" s="525"/>
      <c r="AA251" s="525"/>
      <c r="AB251" s="525"/>
      <c r="AC251" s="525"/>
      <c r="AD251" s="525"/>
      <c r="AE251" s="525"/>
      <c r="AF251" s="525"/>
      <c r="AG251" s="525"/>
    </row>
    <row r="252" spans="1:33" ht="15.75" customHeight="1">
      <c r="A252" s="525"/>
      <c r="B252" s="525"/>
      <c r="C252" s="525"/>
      <c r="D252" s="525"/>
      <c r="E252" s="311"/>
      <c r="F252" s="525"/>
      <c r="G252" s="525"/>
      <c r="H252" s="525"/>
      <c r="I252" s="525"/>
      <c r="J252" s="525"/>
      <c r="K252" s="525"/>
      <c r="L252" s="525"/>
      <c r="M252" s="525"/>
      <c r="N252" s="525"/>
      <c r="O252" s="525"/>
      <c r="P252" s="525"/>
      <c r="Q252" s="525"/>
      <c r="R252" s="525"/>
      <c r="S252" s="525"/>
      <c r="T252" s="525"/>
      <c r="U252" s="525"/>
      <c r="V252" s="539"/>
      <c r="W252" s="525"/>
      <c r="X252" s="525"/>
      <c r="Y252" s="525"/>
      <c r="Z252" s="525"/>
      <c r="AA252" s="525"/>
      <c r="AB252" s="525"/>
      <c r="AC252" s="525"/>
      <c r="AD252" s="525"/>
      <c r="AE252" s="525"/>
      <c r="AF252" s="525"/>
      <c r="AG252" s="525"/>
    </row>
    <row r="253" spans="1:33" ht="15.75" customHeight="1">
      <c r="A253" s="525"/>
      <c r="B253" s="525"/>
      <c r="C253" s="525"/>
      <c r="D253" s="525"/>
      <c r="E253" s="311"/>
      <c r="F253" s="525"/>
      <c r="G253" s="525"/>
      <c r="H253" s="525"/>
      <c r="I253" s="525"/>
      <c r="J253" s="525"/>
      <c r="K253" s="525"/>
      <c r="L253" s="525"/>
      <c r="M253" s="525"/>
      <c r="N253" s="525"/>
      <c r="O253" s="525"/>
      <c r="P253" s="525"/>
      <c r="Q253" s="525"/>
      <c r="R253" s="525"/>
      <c r="S253" s="525"/>
      <c r="T253" s="525"/>
      <c r="U253" s="525"/>
      <c r="V253" s="539"/>
      <c r="W253" s="525"/>
      <c r="X253" s="525"/>
      <c r="Y253" s="525"/>
      <c r="Z253" s="525"/>
      <c r="AA253" s="525"/>
      <c r="AB253" s="525"/>
      <c r="AC253" s="525"/>
      <c r="AD253" s="525"/>
      <c r="AE253" s="525"/>
      <c r="AF253" s="525"/>
      <c r="AG253" s="525"/>
    </row>
    <row r="254" spans="1:33" ht="15.75" customHeight="1">
      <c r="A254" s="525"/>
      <c r="B254" s="525"/>
      <c r="C254" s="525"/>
      <c r="D254" s="525"/>
      <c r="E254" s="311"/>
      <c r="F254" s="525"/>
      <c r="G254" s="525"/>
      <c r="H254" s="525"/>
      <c r="I254" s="525"/>
      <c r="J254" s="525"/>
      <c r="K254" s="525"/>
      <c r="L254" s="525"/>
      <c r="M254" s="525"/>
      <c r="N254" s="525"/>
      <c r="O254" s="525"/>
      <c r="P254" s="525"/>
      <c r="Q254" s="525"/>
      <c r="R254" s="525"/>
      <c r="S254" s="525"/>
      <c r="T254" s="525"/>
      <c r="U254" s="525"/>
      <c r="V254" s="539"/>
      <c r="W254" s="525"/>
      <c r="X254" s="525"/>
      <c r="Y254" s="525"/>
      <c r="Z254" s="525"/>
      <c r="AA254" s="525"/>
      <c r="AB254" s="525"/>
      <c r="AC254" s="525"/>
      <c r="AD254" s="525"/>
      <c r="AE254" s="525"/>
      <c r="AF254" s="525"/>
      <c r="AG254" s="525"/>
    </row>
    <row r="255" spans="1:33" ht="15.75" customHeight="1">
      <c r="A255" s="525"/>
      <c r="B255" s="525"/>
      <c r="C255" s="525"/>
      <c r="D255" s="525"/>
      <c r="E255" s="311"/>
      <c r="F255" s="525"/>
      <c r="G255" s="525"/>
      <c r="H255" s="525"/>
      <c r="I255" s="525"/>
      <c r="J255" s="525"/>
      <c r="K255" s="525"/>
      <c r="L255" s="525"/>
      <c r="M255" s="525"/>
      <c r="N255" s="525"/>
      <c r="O255" s="525"/>
      <c r="P255" s="525"/>
      <c r="Q255" s="525"/>
      <c r="R255" s="525"/>
      <c r="S255" s="525"/>
      <c r="T255" s="525"/>
      <c r="U255" s="525"/>
      <c r="V255" s="539"/>
      <c r="W255" s="525"/>
      <c r="X255" s="525"/>
      <c r="Y255" s="525"/>
      <c r="Z255" s="525"/>
      <c r="AA255" s="525"/>
      <c r="AB255" s="525"/>
      <c r="AC255" s="525"/>
      <c r="AD255" s="525"/>
      <c r="AE255" s="525"/>
      <c r="AF255" s="525"/>
      <c r="AG255" s="525"/>
    </row>
    <row r="256" spans="1:33" ht="15.75" customHeight="1">
      <c r="A256" s="525"/>
      <c r="B256" s="525"/>
      <c r="C256" s="525"/>
      <c r="D256" s="525"/>
      <c r="E256" s="311"/>
      <c r="F256" s="525"/>
      <c r="G256" s="525"/>
      <c r="H256" s="525"/>
      <c r="I256" s="525"/>
      <c r="J256" s="525"/>
      <c r="K256" s="525"/>
      <c r="L256" s="525"/>
      <c r="M256" s="525"/>
      <c r="N256" s="525"/>
      <c r="O256" s="525"/>
      <c r="P256" s="525"/>
      <c r="Q256" s="525"/>
      <c r="R256" s="525"/>
      <c r="S256" s="525"/>
      <c r="T256" s="525"/>
      <c r="U256" s="525"/>
      <c r="V256" s="539"/>
      <c r="W256" s="525"/>
      <c r="X256" s="525"/>
      <c r="Y256" s="525"/>
      <c r="Z256" s="525"/>
      <c r="AA256" s="525"/>
      <c r="AB256" s="525"/>
      <c r="AC256" s="525"/>
      <c r="AD256" s="525"/>
      <c r="AE256" s="525"/>
      <c r="AF256" s="525"/>
      <c r="AG256" s="525"/>
    </row>
    <row r="257" spans="1:33" ht="15.75" customHeight="1">
      <c r="A257" s="525"/>
      <c r="B257" s="525"/>
      <c r="C257" s="525"/>
      <c r="D257" s="525"/>
      <c r="E257" s="311"/>
      <c r="F257" s="525"/>
      <c r="G257" s="525"/>
      <c r="H257" s="525"/>
      <c r="I257" s="525"/>
      <c r="J257" s="525"/>
      <c r="K257" s="525"/>
      <c r="L257" s="525"/>
      <c r="M257" s="525"/>
      <c r="N257" s="525"/>
      <c r="O257" s="525"/>
      <c r="P257" s="525"/>
      <c r="Q257" s="525"/>
      <c r="R257" s="525"/>
      <c r="S257" s="525"/>
      <c r="T257" s="525"/>
      <c r="U257" s="525"/>
      <c r="V257" s="539"/>
      <c r="W257" s="525"/>
      <c r="X257" s="525"/>
      <c r="Y257" s="525"/>
      <c r="Z257" s="525"/>
      <c r="AA257" s="525"/>
      <c r="AB257" s="525"/>
      <c r="AC257" s="525"/>
      <c r="AD257" s="525"/>
      <c r="AE257" s="525"/>
      <c r="AF257" s="525"/>
      <c r="AG257" s="525"/>
    </row>
    <row r="258" spans="1:33" ht="15.75" customHeight="1">
      <c r="A258" s="525"/>
      <c r="B258" s="525"/>
      <c r="C258" s="525"/>
      <c r="D258" s="525"/>
      <c r="E258" s="311"/>
      <c r="F258" s="525"/>
      <c r="G258" s="525"/>
      <c r="H258" s="525"/>
      <c r="I258" s="525"/>
      <c r="J258" s="525"/>
      <c r="K258" s="525"/>
      <c r="L258" s="525"/>
      <c r="M258" s="525"/>
      <c r="N258" s="525"/>
      <c r="O258" s="525"/>
      <c r="P258" s="525"/>
      <c r="Q258" s="525"/>
      <c r="R258" s="525"/>
      <c r="S258" s="525"/>
      <c r="T258" s="525"/>
      <c r="U258" s="525"/>
      <c r="V258" s="539"/>
      <c r="W258" s="525"/>
      <c r="X258" s="525"/>
      <c r="Y258" s="525"/>
      <c r="Z258" s="525"/>
      <c r="AA258" s="525"/>
      <c r="AB258" s="525"/>
      <c r="AC258" s="525"/>
      <c r="AD258" s="525"/>
      <c r="AE258" s="525"/>
      <c r="AF258" s="525"/>
      <c r="AG258" s="525"/>
    </row>
    <row r="259" spans="1:33" ht="15.75" customHeight="1">
      <c r="A259" s="525"/>
      <c r="B259" s="525"/>
      <c r="C259" s="525"/>
      <c r="D259" s="525"/>
      <c r="E259" s="311"/>
      <c r="F259" s="525"/>
      <c r="G259" s="525"/>
      <c r="H259" s="525"/>
      <c r="I259" s="525"/>
      <c r="J259" s="525"/>
      <c r="K259" s="525"/>
      <c r="L259" s="525"/>
      <c r="M259" s="525"/>
      <c r="N259" s="525"/>
      <c r="O259" s="525"/>
      <c r="P259" s="525"/>
      <c r="Q259" s="525"/>
      <c r="R259" s="525"/>
      <c r="S259" s="525"/>
      <c r="T259" s="525"/>
      <c r="U259" s="525"/>
      <c r="V259" s="539"/>
      <c r="W259" s="525"/>
      <c r="X259" s="525"/>
      <c r="Y259" s="525"/>
      <c r="Z259" s="525"/>
      <c r="AA259" s="525"/>
      <c r="AB259" s="525"/>
      <c r="AC259" s="525"/>
      <c r="AD259" s="525"/>
      <c r="AE259" s="525"/>
      <c r="AF259" s="525"/>
      <c r="AG259" s="525"/>
    </row>
    <row r="260" spans="1:33" ht="15.75" customHeight="1">
      <c r="A260" s="525"/>
      <c r="B260" s="525"/>
      <c r="C260" s="525"/>
      <c r="D260" s="525"/>
      <c r="E260" s="311"/>
      <c r="F260" s="525"/>
      <c r="G260" s="525"/>
      <c r="H260" s="525"/>
      <c r="I260" s="525"/>
      <c r="J260" s="525"/>
      <c r="K260" s="525"/>
      <c r="L260" s="525"/>
      <c r="M260" s="525"/>
      <c r="N260" s="525"/>
      <c r="O260" s="525"/>
      <c r="P260" s="525"/>
      <c r="Q260" s="525"/>
      <c r="R260" s="525"/>
      <c r="S260" s="525"/>
      <c r="T260" s="525"/>
      <c r="U260" s="525"/>
      <c r="V260" s="539"/>
      <c r="W260" s="525"/>
      <c r="X260" s="525"/>
      <c r="Y260" s="525"/>
      <c r="Z260" s="525"/>
      <c r="AA260" s="525"/>
      <c r="AB260" s="525"/>
      <c r="AC260" s="525"/>
      <c r="AD260" s="525"/>
      <c r="AE260" s="525"/>
      <c r="AF260" s="525"/>
      <c r="AG260" s="525"/>
    </row>
    <row r="261" spans="1:33" ht="15.75" customHeight="1">
      <c r="A261" s="525"/>
      <c r="B261" s="525"/>
      <c r="C261" s="525"/>
      <c r="D261" s="525"/>
      <c r="E261" s="311"/>
      <c r="F261" s="525"/>
      <c r="G261" s="525"/>
      <c r="H261" s="525"/>
      <c r="I261" s="525"/>
      <c r="J261" s="525"/>
      <c r="K261" s="525"/>
      <c r="L261" s="525"/>
      <c r="M261" s="525"/>
      <c r="N261" s="525"/>
      <c r="O261" s="525"/>
      <c r="P261" s="525"/>
      <c r="Q261" s="525"/>
      <c r="R261" s="525"/>
      <c r="S261" s="525"/>
      <c r="T261" s="525"/>
      <c r="U261" s="525"/>
      <c r="V261" s="539"/>
      <c r="W261" s="525"/>
      <c r="X261" s="525"/>
      <c r="Y261" s="525"/>
      <c r="Z261" s="525"/>
      <c r="AA261" s="525"/>
      <c r="AB261" s="525"/>
      <c r="AC261" s="525"/>
      <c r="AD261" s="525"/>
      <c r="AE261" s="525"/>
      <c r="AF261" s="525"/>
      <c r="AG261" s="525"/>
    </row>
    <row r="262" spans="1:33" ht="15.75" customHeight="1">
      <c r="A262" s="525"/>
      <c r="B262" s="525"/>
      <c r="C262" s="525"/>
      <c r="D262" s="525"/>
      <c r="E262" s="311"/>
      <c r="F262" s="525"/>
      <c r="G262" s="525"/>
      <c r="H262" s="525"/>
      <c r="I262" s="525"/>
      <c r="J262" s="525"/>
      <c r="K262" s="525"/>
      <c r="L262" s="525"/>
      <c r="M262" s="525"/>
      <c r="N262" s="525"/>
      <c r="O262" s="525"/>
      <c r="P262" s="525"/>
      <c r="Q262" s="525"/>
      <c r="R262" s="525"/>
      <c r="S262" s="525"/>
      <c r="T262" s="525"/>
      <c r="U262" s="525"/>
      <c r="V262" s="539"/>
      <c r="W262" s="525"/>
      <c r="X262" s="525"/>
      <c r="Y262" s="525"/>
      <c r="Z262" s="525"/>
      <c r="AA262" s="525"/>
      <c r="AB262" s="525"/>
      <c r="AC262" s="525"/>
      <c r="AD262" s="525"/>
      <c r="AE262" s="525"/>
      <c r="AF262" s="525"/>
      <c r="AG262" s="525"/>
    </row>
    <row r="263" spans="1:33" ht="15.75" customHeight="1">
      <c r="A263" s="525"/>
      <c r="B263" s="525"/>
      <c r="C263" s="525"/>
      <c r="D263" s="525"/>
      <c r="E263" s="311"/>
      <c r="F263" s="525"/>
      <c r="G263" s="525"/>
      <c r="H263" s="525"/>
      <c r="I263" s="525"/>
      <c r="J263" s="525"/>
      <c r="K263" s="525"/>
      <c r="L263" s="525"/>
      <c r="M263" s="525"/>
      <c r="N263" s="525"/>
      <c r="O263" s="525"/>
      <c r="P263" s="525"/>
      <c r="Q263" s="525"/>
      <c r="R263" s="525"/>
      <c r="S263" s="525"/>
      <c r="T263" s="525"/>
      <c r="U263" s="525"/>
      <c r="V263" s="539"/>
      <c r="W263" s="525"/>
      <c r="X263" s="525"/>
      <c r="Y263" s="525"/>
      <c r="Z263" s="525"/>
      <c r="AA263" s="525"/>
      <c r="AB263" s="525"/>
      <c r="AC263" s="525"/>
      <c r="AD263" s="525"/>
      <c r="AE263" s="525"/>
      <c r="AF263" s="525"/>
      <c r="AG263" s="525"/>
    </row>
    <row r="264" spans="1:33" ht="15.75" customHeight="1">
      <c r="A264" s="525"/>
      <c r="B264" s="525"/>
      <c r="C264" s="525"/>
      <c r="D264" s="525"/>
      <c r="E264" s="311"/>
      <c r="F264" s="525"/>
      <c r="G264" s="525"/>
      <c r="H264" s="525"/>
      <c r="I264" s="525"/>
      <c r="J264" s="525"/>
      <c r="K264" s="525"/>
      <c r="L264" s="525"/>
      <c r="M264" s="525"/>
      <c r="N264" s="525"/>
      <c r="O264" s="525"/>
      <c r="P264" s="525"/>
      <c r="Q264" s="525"/>
      <c r="R264" s="525"/>
      <c r="S264" s="525"/>
      <c r="T264" s="525"/>
      <c r="U264" s="525"/>
      <c r="V264" s="539"/>
      <c r="W264" s="525"/>
      <c r="X264" s="525"/>
      <c r="Y264" s="525"/>
      <c r="Z264" s="525"/>
      <c r="AA264" s="525"/>
      <c r="AB264" s="525"/>
      <c r="AC264" s="525"/>
      <c r="AD264" s="525"/>
      <c r="AE264" s="525"/>
      <c r="AF264" s="525"/>
      <c r="AG264" s="525"/>
    </row>
    <row r="265" spans="1:33" ht="15.75" customHeight="1">
      <c r="A265" s="525"/>
      <c r="B265" s="525"/>
      <c r="C265" s="525"/>
      <c r="D265" s="525"/>
      <c r="E265" s="311"/>
      <c r="F265" s="525"/>
      <c r="G265" s="525"/>
      <c r="H265" s="525"/>
      <c r="I265" s="525"/>
      <c r="J265" s="525"/>
      <c r="K265" s="525"/>
      <c r="L265" s="525"/>
      <c r="M265" s="525"/>
      <c r="N265" s="525"/>
      <c r="O265" s="525"/>
      <c r="P265" s="525"/>
      <c r="Q265" s="525"/>
      <c r="R265" s="525"/>
      <c r="S265" s="525"/>
      <c r="T265" s="525"/>
      <c r="U265" s="525"/>
      <c r="V265" s="539"/>
      <c r="W265" s="525"/>
      <c r="X265" s="525"/>
      <c r="Y265" s="525"/>
      <c r="Z265" s="525"/>
      <c r="AA265" s="525"/>
      <c r="AB265" s="525"/>
      <c r="AC265" s="525"/>
      <c r="AD265" s="525"/>
      <c r="AE265" s="525"/>
      <c r="AF265" s="525"/>
      <c r="AG265" s="525"/>
    </row>
    <row r="266" spans="1:33" ht="15.75" customHeight="1">
      <c r="A266" s="525"/>
      <c r="B266" s="525"/>
      <c r="C266" s="525"/>
      <c r="D266" s="525"/>
      <c r="E266" s="311"/>
      <c r="F266" s="525"/>
      <c r="G266" s="525"/>
      <c r="H266" s="525"/>
      <c r="I266" s="525"/>
      <c r="J266" s="525"/>
      <c r="K266" s="525"/>
      <c r="L266" s="525"/>
      <c r="M266" s="525"/>
      <c r="N266" s="525"/>
      <c r="O266" s="525"/>
      <c r="P266" s="525"/>
      <c r="Q266" s="525"/>
      <c r="R266" s="525"/>
      <c r="S266" s="525"/>
      <c r="T266" s="525"/>
      <c r="U266" s="525"/>
      <c r="V266" s="539"/>
      <c r="W266" s="525"/>
      <c r="X266" s="525"/>
      <c r="Y266" s="525"/>
      <c r="Z266" s="525"/>
      <c r="AA266" s="525"/>
      <c r="AB266" s="525"/>
      <c r="AC266" s="525"/>
      <c r="AD266" s="525"/>
      <c r="AE266" s="525"/>
      <c r="AF266" s="525"/>
      <c r="AG266" s="525"/>
    </row>
    <row r="267" spans="1:33" ht="15.75" customHeight="1">
      <c r="A267" s="525"/>
      <c r="B267" s="525"/>
      <c r="C267" s="525"/>
      <c r="D267" s="525"/>
      <c r="E267" s="311"/>
      <c r="F267" s="525"/>
      <c r="G267" s="525"/>
      <c r="H267" s="525"/>
      <c r="I267" s="525"/>
      <c r="J267" s="525"/>
      <c r="K267" s="525"/>
      <c r="L267" s="525"/>
      <c r="M267" s="525"/>
      <c r="N267" s="525"/>
      <c r="O267" s="525"/>
      <c r="P267" s="525"/>
      <c r="Q267" s="525"/>
      <c r="R267" s="525"/>
      <c r="S267" s="525"/>
      <c r="T267" s="525"/>
      <c r="U267" s="525"/>
      <c r="V267" s="539"/>
      <c r="W267" s="525"/>
      <c r="X267" s="525"/>
      <c r="Y267" s="525"/>
      <c r="Z267" s="525"/>
      <c r="AA267" s="525"/>
      <c r="AB267" s="525"/>
      <c r="AC267" s="525"/>
      <c r="AD267" s="525"/>
      <c r="AE267" s="525"/>
      <c r="AF267" s="525"/>
      <c r="AG267" s="525"/>
    </row>
    <row r="268" spans="1:33" ht="15.75" customHeight="1">
      <c r="A268" s="525"/>
      <c r="B268" s="525"/>
      <c r="C268" s="525"/>
      <c r="D268" s="525"/>
      <c r="E268" s="311"/>
      <c r="F268" s="525"/>
      <c r="G268" s="525"/>
      <c r="H268" s="525"/>
      <c r="I268" s="525"/>
      <c r="J268" s="525"/>
      <c r="K268" s="525"/>
      <c r="L268" s="525"/>
      <c r="M268" s="525"/>
      <c r="N268" s="525"/>
      <c r="O268" s="525"/>
      <c r="P268" s="525"/>
      <c r="Q268" s="525"/>
      <c r="R268" s="525"/>
      <c r="S268" s="525"/>
      <c r="T268" s="525"/>
      <c r="U268" s="525"/>
      <c r="V268" s="539"/>
      <c r="W268" s="525"/>
      <c r="X268" s="525"/>
      <c r="Y268" s="525"/>
      <c r="Z268" s="525"/>
      <c r="AA268" s="525"/>
      <c r="AB268" s="525"/>
      <c r="AC268" s="525"/>
      <c r="AD268" s="525"/>
      <c r="AE268" s="525"/>
      <c r="AF268" s="525"/>
      <c r="AG268" s="525"/>
    </row>
    <row r="269" spans="1:33" ht="15.75" customHeight="1">
      <c r="A269" s="525"/>
      <c r="B269" s="525"/>
      <c r="C269" s="525"/>
      <c r="D269" s="525"/>
      <c r="E269" s="311"/>
      <c r="F269" s="525"/>
      <c r="G269" s="525"/>
      <c r="H269" s="525"/>
      <c r="I269" s="525"/>
      <c r="J269" s="525"/>
      <c r="K269" s="525"/>
      <c r="L269" s="525"/>
      <c r="M269" s="525"/>
      <c r="N269" s="525"/>
      <c r="O269" s="525"/>
      <c r="P269" s="525"/>
      <c r="Q269" s="525"/>
      <c r="R269" s="525"/>
      <c r="S269" s="525"/>
      <c r="T269" s="525"/>
      <c r="U269" s="525"/>
      <c r="V269" s="539"/>
      <c r="W269" s="525"/>
      <c r="X269" s="525"/>
      <c r="Y269" s="525"/>
      <c r="Z269" s="525"/>
      <c r="AA269" s="525"/>
      <c r="AB269" s="525"/>
      <c r="AC269" s="525"/>
      <c r="AD269" s="525"/>
      <c r="AE269" s="525"/>
      <c r="AF269" s="525"/>
      <c r="AG269" s="525"/>
    </row>
    <row r="270" spans="1:33" ht="15.75" customHeight="1">
      <c r="A270" s="525"/>
      <c r="B270" s="525"/>
      <c r="C270" s="525"/>
      <c r="D270" s="525"/>
      <c r="E270" s="311"/>
      <c r="F270" s="525"/>
      <c r="G270" s="525"/>
      <c r="H270" s="525"/>
      <c r="I270" s="525"/>
      <c r="J270" s="525"/>
      <c r="K270" s="525"/>
      <c r="L270" s="525"/>
      <c r="M270" s="525"/>
      <c r="N270" s="525"/>
      <c r="O270" s="525"/>
      <c r="P270" s="525"/>
      <c r="Q270" s="525"/>
      <c r="R270" s="525"/>
      <c r="S270" s="525"/>
      <c r="T270" s="525"/>
      <c r="U270" s="525"/>
      <c r="V270" s="539"/>
      <c r="W270" s="525"/>
      <c r="X270" s="525"/>
      <c r="Y270" s="525"/>
      <c r="Z270" s="525"/>
      <c r="AA270" s="525"/>
      <c r="AB270" s="525"/>
      <c r="AC270" s="525"/>
      <c r="AD270" s="525"/>
      <c r="AE270" s="525"/>
      <c r="AF270" s="525"/>
      <c r="AG270" s="525"/>
    </row>
    <row r="271" spans="1:33" ht="15.75" customHeight="1">
      <c r="A271" s="525"/>
      <c r="B271" s="525"/>
      <c r="C271" s="525"/>
      <c r="D271" s="525"/>
      <c r="E271" s="311"/>
      <c r="F271" s="525"/>
      <c r="G271" s="525"/>
      <c r="H271" s="525"/>
      <c r="I271" s="525"/>
      <c r="J271" s="525"/>
      <c r="K271" s="525"/>
      <c r="L271" s="525"/>
      <c r="M271" s="525"/>
      <c r="N271" s="525"/>
      <c r="O271" s="525"/>
      <c r="P271" s="525"/>
      <c r="Q271" s="525"/>
      <c r="R271" s="525"/>
      <c r="S271" s="525"/>
      <c r="T271" s="525"/>
      <c r="U271" s="525"/>
      <c r="V271" s="539"/>
      <c r="W271" s="525"/>
      <c r="X271" s="525"/>
      <c r="Y271" s="525"/>
      <c r="Z271" s="525"/>
      <c r="AA271" s="525"/>
      <c r="AB271" s="525"/>
      <c r="AC271" s="525"/>
      <c r="AD271" s="525"/>
      <c r="AE271" s="525"/>
      <c r="AF271" s="525"/>
      <c r="AG271" s="525"/>
    </row>
    <row r="272" spans="1:33" ht="15.75" customHeight="1">
      <c r="A272" s="525"/>
      <c r="B272" s="525"/>
      <c r="C272" s="525"/>
      <c r="D272" s="525"/>
      <c r="E272" s="311"/>
      <c r="F272" s="525"/>
      <c r="G272" s="525"/>
      <c r="H272" s="525"/>
      <c r="I272" s="525"/>
      <c r="J272" s="525"/>
      <c r="K272" s="525"/>
      <c r="L272" s="525"/>
      <c r="M272" s="525"/>
      <c r="N272" s="525"/>
      <c r="O272" s="525"/>
      <c r="P272" s="525"/>
      <c r="Q272" s="525"/>
      <c r="R272" s="525"/>
      <c r="S272" s="525"/>
      <c r="T272" s="525"/>
      <c r="U272" s="525"/>
      <c r="V272" s="539"/>
      <c r="W272" s="525"/>
      <c r="X272" s="525"/>
      <c r="Y272" s="525"/>
      <c r="Z272" s="525"/>
      <c r="AA272" s="525"/>
      <c r="AB272" s="525"/>
      <c r="AC272" s="525"/>
      <c r="AD272" s="525"/>
      <c r="AE272" s="525"/>
      <c r="AF272" s="525"/>
      <c r="AG272" s="525"/>
    </row>
    <row r="273" spans="1:33" ht="15.75" customHeight="1">
      <c r="A273" s="525"/>
      <c r="B273" s="525"/>
      <c r="C273" s="525"/>
      <c r="D273" s="525"/>
      <c r="E273" s="311"/>
      <c r="F273" s="525"/>
      <c r="G273" s="525"/>
      <c r="H273" s="525"/>
      <c r="I273" s="525"/>
      <c r="J273" s="525"/>
      <c r="K273" s="525"/>
      <c r="L273" s="525"/>
      <c r="M273" s="525"/>
      <c r="N273" s="525"/>
      <c r="O273" s="525"/>
      <c r="P273" s="525"/>
      <c r="Q273" s="525"/>
      <c r="R273" s="525"/>
      <c r="S273" s="525"/>
      <c r="T273" s="525"/>
      <c r="U273" s="525"/>
      <c r="V273" s="539"/>
      <c r="W273" s="525"/>
      <c r="X273" s="525"/>
      <c r="Y273" s="525"/>
      <c r="Z273" s="525"/>
      <c r="AA273" s="525"/>
      <c r="AB273" s="525"/>
      <c r="AC273" s="525"/>
      <c r="AD273" s="525"/>
      <c r="AE273" s="525"/>
      <c r="AF273" s="525"/>
      <c r="AG273" s="525"/>
    </row>
    <row r="274" spans="1:33" ht="15.75" customHeight="1">
      <c r="A274" s="525"/>
      <c r="B274" s="525"/>
      <c r="C274" s="525"/>
      <c r="D274" s="525"/>
      <c r="E274" s="311"/>
      <c r="F274" s="525"/>
      <c r="G274" s="525"/>
      <c r="H274" s="525"/>
      <c r="I274" s="525"/>
      <c r="J274" s="525"/>
      <c r="K274" s="525"/>
      <c r="L274" s="525"/>
      <c r="M274" s="525"/>
      <c r="N274" s="525"/>
      <c r="O274" s="525"/>
      <c r="P274" s="525"/>
      <c r="Q274" s="525"/>
      <c r="R274" s="525"/>
      <c r="S274" s="525"/>
      <c r="T274" s="525"/>
      <c r="U274" s="525"/>
      <c r="V274" s="539"/>
      <c r="W274" s="525"/>
      <c r="X274" s="525"/>
      <c r="Y274" s="525"/>
      <c r="Z274" s="525"/>
      <c r="AA274" s="525"/>
      <c r="AB274" s="525"/>
      <c r="AC274" s="525"/>
      <c r="AD274" s="525"/>
      <c r="AE274" s="525"/>
      <c r="AF274" s="525"/>
      <c r="AG274" s="525"/>
    </row>
    <row r="275" spans="1:33" ht="15.75" customHeight="1">
      <c r="A275" s="525"/>
      <c r="B275" s="525"/>
      <c r="C275" s="525"/>
      <c r="D275" s="525"/>
      <c r="E275" s="311"/>
      <c r="F275" s="525"/>
      <c r="G275" s="525"/>
      <c r="H275" s="525"/>
      <c r="I275" s="525"/>
      <c r="J275" s="525"/>
      <c r="K275" s="525"/>
      <c r="L275" s="525"/>
      <c r="M275" s="525"/>
      <c r="N275" s="525"/>
      <c r="O275" s="525"/>
      <c r="P275" s="525"/>
      <c r="Q275" s="525"/>
      <c r="R275" s="525"/>
      <c r="S275" s="525"/>
      <c r="T275" s="525"/>
      <c r="U275" s="525"/>
      <c r="V275" s="539"/>
      <c r="W275" s="525"/>
      <c r="X275" s="525"/>
      <c r="Y275" s="525"/>
      <c r="Z275" s="525"/>
      <c r="AA275" s="525"/>
      <c r="AB275" s="525"/>
      <c r="AC275" s="525"/>
      <c r="AD275" s="525"/>
      <c r="AE275" s="525"/>
      <c r="AF275" s="525"/>
      <c r="AG275" s="525"/>
    </row>
    <row r="276" spans="1:33" ht="15.75" customHeight="1">
      <c r="A276" s="525"/>
      <c r="B276" s="525"/>
      <c r="C276" s="525"/>
      <c r="D276" s="525"/>
      <c r="E276" s="311"/>
      <c r="F276" s="525"/>
      <c r="G276" s="525"/>
      <c r="H276" s="525"/>
      <c r="I276" s="525"/>
      <c r="J276" s="525"/>
      <c r="K276" s="525"/>
      <c r="L276" s="525"/>
      <c r="M276" s="525"/>
      <c r="N276" s="525"/>
      <c r="O276" s="525"/>
      <c r="P276" s="525"/>
      <c r="Q276" s="525"/>
      <c r="R276" s="525"/>
      <c r="S276" s="525"/>
      <c r="T276" s="525"/>
      <c r="U276" s="525"/>
      <c r="V276" s="539"/>
      <c r="W276" s="525"/>
      <c r="X276" s="525"/>
      <c r="Y276" s="525"/>
      <c r="Z276" s="525"/>
      <c r="AA276" s="525"/>
      <c r="AB276" s="525"/>
      <c r="AC276" s="525"/>
      <c r="AD276" s="525"/>
      <c r="AE276" s="525"/>
      <c r="AF276" s="525"/>
      <c r="AG276" s="525"/>
    </row>
    <row r="277" spans="1:33" ht="15.75" customHeight="1">
      <c r="A277" s="525"/>
      <c r="B277" s="525"/>
      <c r="C277" s="525"/>
      <c r="D277" s="525"/>
      <c r="E277" s="311"/>
      <c r="F277" s="525"/>
      <c r="G277" s="525"/>
      <c r="H277" s="525"/>
      <c r="I277" s="525"/>
      <c r="J277" s="525"/>
      <c r="K277" s="525"/>
      <c r="L277" s="525"/>
      <c r="M277" s="525"/>
      <c r="N277" s="525"/>
      <c r="O277" s="525"/>
      <c r="P277" s="525"/>
      <c r="Q277" s="525"/>
      <c r="R277" s="525"/>
      <c r="S277" s="525"/>
      <c r="T277" s="525"/>
      <c r="U277" s="525"/>
      <c r="V277" s="539"/>
      <c r="W277" s="525"/>
      <c r="X277" s="525"/>
      <c r="Y277" s="525"/>
      <c r="Z277" s="525"/>
      <c r="AA277" s="525"/>
      <c r="AB277" s="525"/>
      <c r="AC277" s="525"/>
      <c r="AD277" s="525"/>
      <c r="AE277" s="525"/>
      <c r="AF277" s="525"/>
      <c r="AG277" s="525"/>
    </row>
    <row r="278" spans="1:33" ht="15.75" customHeight="1">
      <c r="A278" s="525"/>
      <c r="B278" s="525"/>
      <c r="C278" s="525"/>
      <c r="D278" s="525"/>
      <c r="E278" s="311"/>
      <c r="F278" s="525"/>
      <c r="G278" s="525"/>
      <c r="H278" s="525"/>
      <c r="I278" s="525"/>
      <c r="J278" s="525"/>
      <c r="K278" s="525"/>
      <c r="L278" s="525"/>
      <c r="M278" s="525"/>
      <c r="N278" s="525"/>
      <c r="O278" s="525"/>
      <c r="P278" s="525"/>
      <c r="Q278" s="525"/>
      <c r="R278" s="525"/>
      <c r="S278" s="525"/>
      <c r="T278" s="525"/>
      <c r="U278" s="525"/>
      <c r="V278" s="539"/>
      <c r="W278" s="525"/>
      <c r="X278" s="525"/>
      <c r="Y278" s="525"/>
      <c r="Z278" s="525"/>
      <c r="AA278" s="525"/>
      <c r="AB278" s="525"/>
      <c r="AC278" s="525"/>
      <c r="AD278" s="525"/>
      <c r="AE278" s="525"/>
      <c r="AF278" s="525"/>
      <c r="AG278" s="525"/>
    </row>
    <row r="279" spans="1:33" ht="15.75" customHeight="1">
      <c r="A279" s="525"/>
      <c r="B279" s="525"/>
      <c r="C279" s="525"/>
      <c r="D279" s="525"/>
      <c r="E279" s="311"/>
      <c r="F279" s="525"/>
      <c r="G279" s="525"/>
      <c r="H279" s="525"/>
      <c r="I279" s="525"/>
      <c r="J279" s="525"/>
      <c r="K279" s="525"/>
      <c r="L279" s="525"/>
      <c r="M279" s="525"/>
      <c r="N279" s="525"/>
      <c r="O279" s="525"/>
      <c r="P279" s="525"/>
      <c r="Q279" s="525"/>
      <c r="R279" s="525"/>
      <c r="S279" s="525"/>
      <c r="T279" s="525"/>
      <c r="U279" s="525"/>
      <c r="V279" s="539"/>
      <c r="W279" s="525"/>
      <c r="X279" s="525"/>
      <c r="Y279" s="525"/>
      <c r="Z279" s="525"/>
      <c r="AA279" s="525"/>
      <c r="AB279" s="525"/>
      <c r="AC279" s="525"/>
      <c r="AD279" s="525"/>
      <c r="AE279" s="525"/>
      <c r="AF279" s="525"/>
      <c r="AG279" s="525"/>
    </row>
    <row r="280" spans="1:33" ht="15.75" customHeight="1">
      <c r="A280" s="525"/>
      <c r="B280" s="525"/>
      <c r="C280" s="525"/>
      <c r="D280" s="525"/>
      <c r="E280" s="311"/>
      <c r="F280" s="525"/>
      <c r="G280" s="525"/>
      <c r="H280" s="525"/>
      <c r="I280" s="525"/>
      <c r="J280" s="525"/>
      <c r="K280" s="525"/>
      <c r="L280" s="525"/>
      <c r="M280" s="525"/>
      <c r="N280" s="525"/>
      <c r="O280" s="525"/>
      <c r="P280" s="525"/>
      <c r="Q280" s="525"/>
      <c r="R280" s="525"/>
      <c r="S280" s="525"/>
      <c r="T280" s="525"/>
      <c r="U280" s="525"/>
      <c r="V280" s="539"/>
      <c r="W280" s="525"/>
      <c r="X280" s="525"/>
      <c r="Y280" s="525"/>
      <c r="Z280" s="525"/>
      <c r="AA280" s="525"/>
      <c r="AB280" s="525"/>
      <c r="AC280" s="525"/>
      <c r="AD280" s="525"/>
      <c r="AE280" s="525"/>
      <c r="AF280" s="525"/>
      <c r="AG280" s="525"/>
    </row>
    <row r="281" spans="1:33" ht="15.75" customHeight="1">
      <c r="A281" s="525"/>
      <c r="B281" s="525"/>
      <c r="C281" s="525"/>
      <c r="D281" s="525"/>
      <c r="E281" s="311"/>
      <c r="F281" s="525"/>
      <c r="G281" s="525"/>
      <c r="H281" s="525"/>
      <c r="I281" s="525"/>
      <c r="J281" s="525"/>
      <c r="K281" s="525"/>
      <c r="L281" s="525"/>
      <c r="M281" s="525"/>
      <c r="N281" s="525"/>
      <c r="O281" s="525"/>
      <c r="P281" s="525"/>
      <c r="Q281" s="525"/>
      <c r="R281" s="525"/>
      <c r="S281" s="525"/>
      <c r="T281" s="525"/>
      <c r="U281" s="525"/>
      <c r="V281" s="539"/>
      <c r="W281" s="525"/>
      <c r="X281" s="525"/>
      <c r="Y281" s="525"/>
      <c r="Z281" s="525"/>
      <c r="AA281" s="525"/>
      <c r="AB281" s="525"/>
      <c r="AC281" s="525"/>
      <c r="AD281" s="525"/>
      <c r="AE281" s="525"/>
      <c r="AF281" s="525"/>
      <c r="AG281" s="525"/>
    </row>
    <row r="282" spans="1:33" ht="15.75" customHeight="1">
      <c r="A282" s="525"/>
      <c r="B282" s="525"/>
      <c r="C282" s="525"/>
      <c r="D282" s="525"/>
      <c r="E282" s="311"/>
      <c r="F282" s="525"/>
      <c r="G282" s="525"/>
      <c r="H282" s="525"/>
      <c r="I282" s="525"/>
      <c r="J282" s="525"/>
      <c r="K282" s="525"/>
      <c r="L282" s="525"/>
      <c r="M282" s="525"/>
      <c r="N282" s="525"/>
      <c r="O282" s="525"/>
      <c r="P282" s="525"/>
      <c r="Q282" s="525"/>
      <c r="R282" s="525"/>
      <c r="S282" s="525"/>
      <c r="T282" s="525"/>
      <c r="U282" s="525"/>
      <c r="V282" s="539"/>
      <c r="W282" s="525"/>
      <c r="X282" s="525"/>
      <c r="Y282" s="525"/>
      <c r="Z282" s="525"/>
      <c r="AA282" s="525"/>
      <c r="AB282" s="525"/>
      <c r="AC282" s="525"/>
      <c r="AD282" s="525"/>
      <c r="AE282" s="525"/>
      <c r="AF282" s="525"/>
      <c r="AG282" s="525"/>
    </row>
    <row r="283" spans="1:33" ht="15.75" customHeight="1">
      <c r="A283" s="525"/>
      <c r="B283" s="525"/>
      <c r="C283" s="525"/>
      <c r="D283" s="525"/>
      <c r="E283" s="311"/>
      <c r="F283" s="525"/>
      <c r="G283" s="525"/>
      <c r="H283" s="525"/>
      <c r="I283" s="525"/>
      <c r="J283" s="525"/>
      <c r="K283" s="525"/>
      <c r="L283" s="525"/>
      <c r="M283" s="525"/>
      <c r="N283" s="525"/>
      <c r="O283" s="525"/>
      <c r="P283" s="525"/>
      <c r="Q283" s="525"/>
      <c r="R283" s="525"/>
      <c r="S283" s="525"/>
      <c r="T283" s="525"/>
      <c r="U283" s="525"/>
      <c r="V283" s="539"/>
      <c r="W283" s="525"/>
      <c r="X283" s="525"/>
      <c r="Y283" s="525"/>
      <c r="Z283" s="525"/>
      <c r="AA283" s="525"/>
      <c r="AB283" s="525"/>
      <c r="AC283" s="525"/>
      <c r="AD283" s="525"/>
      <c r="AE283" s="525"/>
      <c r="AF283" s="525"/>
      <c r="AG283" s="525"/>
    </row>
    <row r="284" spans="1:33" ht="15.75" customHeight="1">
      <c r="A284" s="525"/>
      <c r="B284" s="525"/>
      <c r="C284" s="525"/>
      <c r="D284" s="525"/>
      <c r="E284" s="311"/>
      <c r="F284" s="525"/>
      <c r="G284" s="525"/>
      <c r="H284" s="525"/>
      <c r="I284" s="525"/>
      <c r="J284" s="525"/>
      <c r="K284" s="525"/>
      <c r="L284" s="525"/>
      <c r="M284" s="525"/>
      <c r="N284" s="525"/>
      <c r="O284" s="525"/>
      <c r="P284" s="525"/>
      <c r="Q284" s="525"/>
      <c r="R284" s="525"/>
      <c r="S284" s="525"/>
      <c r="T284" s="525"/>
      <c r="U284" s="525"/>
      <c r="V284" s="539"/>
      <c r="W284" s="525"/>
      <c r="X284" s="525"/>
      <c r="Y284" s="525"/>
      <c r="Z284" s="525"/>
      <c r="AA284" s="525"/>
      <c r="AB284" s="525"/>
      <c r="AC284" s="525"/>
      <c r="AD284" s="525"/>
      <c r="AE284" s="525"/>
      <c r="AF284" s="525"/>
      <c r="AG284" s="525"/>
    </row>
    <row r="285" spans="1:33" ht="15.75" customHeight="1">
      <c r="A285" s="525"/>
      <c r="B285" s="525"/>
      <c r="C285" s="525"/>
      <c r="D285" s="525"/>
      <c r="E285" s="311"/>
      <c r="F285" s="525"/>
      <c r="G285" s="525"/>
      <c r="H285" s="525"/>
      <c r="I285" s="525"/>
      <c r="J285" s="525"/>
      <c r="K285" s="525"/>
      <c r="L285" s="525"/>
      <c r="M285" s="525"/>
      <c r="N285" s="525"/>
      <c r="O285" s="525"/>
      <c r="P285" s="525"/>
      <c r="Q285" s="525"/>
      <c r="R285" s="525"/>
      <c r="S285" s="525"/>
      <c r="T285" s="525"/>
      <c r="U285" s="525"/>
      <c r="V285" s="539"/>
      <c r="W285" s="525"/>
      <c r="X285" s="525"/>
      <c r="Y285" s="525"/>
      <c r="Z285" s="525"/>
      <c r="AA285" s="525"/>
      <c r="AB285" s="525"/>
      <c r="AC285" s="525"/>
      <c r="AD285" s="525"/>
      <c r="AE285" s="525"/>
      <c r="AF285" s="525"/>
      <c r="AG285" s="525"/>
    </row>
    <row r="286" spans="1:33" ht="15.75" customHeight="1">
      <c r="A286" s="525"/>
      <c r="B286" s="525"/>
      <c r="C286" s="525"/>
      <c r="D286" s="525"/>
      <c r="E286" s="311"/>
      <c r="F286" s="525"/>
      <c r="G286" s="525"/>
      <c r="H286" s="525"/>
      <c r="I286" s="525"/>
      <c r="J286" s="525"/>
      <c r="K286" s="525"/>
      <c r="L286" s="525"/>
      <c r="M286" s="525"/>
      <c r="N286" s="525"/>
      <c r="O286" s="525"/>
      <c r="P286" s="525"/>
      <c r="Q286" s="525"/>
      <c r="R286" s="525"/>
      <c r="S286" s="525"/>
      <c r="T286" s="525"/>
      <c r="U286" s="525"/>
      <c r="V286" s="539"/>
      <c r="W286" s="525"/>
      <c r="X286" s="525"/>
      <c r="Y286" s="525"/>
      <c r="Z286" s="525"/>
      <c r="AA286" s="525"/>
      <c r="AB286" s="525"/>
      <c r="AC286" s="525"/>
      <c r="AD286" s="525"/>
      <c r="AE286" s="525"/>
      <c r="AF286" s="525"/>
      <c r="AG286" s="525"/>
    </row>
    <row r="287" spans="1:33" ht="15.75" customHeight="1">
      <c r="A287" s="525"/>
      <c r="B287" s="525"/>
      <c r="C287" s="525"/>
      <c r="D287" s="525"/>
      <c r="E287" s="311"/>
      <c r="F287" s="525"/>
      <c r="G287" s="525"/>
      <c r="H287" s="525"/>
      <c r="I287" s="525"/>
      <c r="J287" s="525"/>
      <c r="K287" s="525"/>
      <c r="L287" s="525"/>
      <c r="M287" s="525"/>
      <c r="N287" s="525"/>
      <c r="O287" s="525"/>
      <c r="P287" s="525"/>
      <c r="Q287" s="525"/>
      <c r="R287" s="525"/>
      <c r="S287" s="525"/>
      <c r="T287" s="525"/>
      <c r="U287" s="525"/>
      <c r="V287" s="539"/>
      <c r="W287" s="525"/>
      <c r="X287" s="525"/>
      <c r="Y287" s="525"/>
      <c r="Z287" s="525"/>
      <c r="AA287" s="525"/>
      <c r="AB287" s="525"/>
      <c r="AC287" s="525"/>
      <c r="AD287" s="525"/>
      <c r="AE287" s="525"/>
      <c r="AF287" s="525"/>
      <c r="AG287" s="525"/>
    </row>
    <row r="288" spans="1:33" ht="15.75" customHeight="1">
      <c r="A288" s="525"/>
      <c r="B288" s="525"/>
      <c r="C288" s="525"/>
      <c r="D288" s="525"/>
      <c r="E288" s="311"/>
      <c r="F288" s="525"/>
      <c r="G288" s="525"/>
      <c r="H288" s="525"/>
      <c r="I288" s="525"/>
      <c r="J288" s="525"/>
      <c r="K288" s="525"/>
      <c r="L288" s="525"/>
      <c r="M288" s="525"/>
      <c r="N288" s="525"/>
      <c r="O288" s="525"/>
      <c r="P288" s="525"/>
      <c r="Q288" s="525"/>
      <c r="R288" s="525"/>
      <c r="S288" s="525"/>
      <c r="T288" s="525"/>
      <c r="U288" s="525"/>
      <c r="V288" s="539"/>
      <c r="W288" s="525"/>
      <c r="X288" s="525"/>
      <c r="Y288" s="525"/>
      <c r="Z288" s="525"/>
      <c r="AA288" s="525"/>
      <c r="AB288" s="525"/>
      <c r="AC288" s="525"/>
      <c r="AD288" s="525"/>
      <c r="AE288" s="525"/>
      <c r="AF288" s="525"/>
      <c r="AG288" s="525"/>
    </row>
    <row r="289" spans="1:33" ht="15.75" customHeight="1">
      <c r="A289" s="525"/>
      <c r="B289" s="525"/>
      <c r="C289" s="525"/>
      <c r="D289" s="525"/>
      <c r="E289" s="311"/>
      <c r="F289" s="525"/>
      <c r="G289" s="525"/>
      <c r="H289" s="525"/>
      <c r="I289" s="525"/>
      <c r="J289" s="525"/>
      <c r="K289" s="525"/>
      <c r="L289" s="525"/>
      <c r="M289" s="525"/>
      <c r="N289" s="525"/>
      <c r="O289" s="525"/>
      <c r="P289" s="525"/>
      <c r="Q289" s="525"/>
      <c r="R289" s="525"/>
      <c r="S289" s="525"/>
      <c r="T289" s="525"/>
      <c r="U289" s="525"/>
      <c r="V289" s="539"/>
      <c r="W289" s="525"/>
      <c r="X289" s="525"/>
      <c r="Y289" s="525"/>
      <c r="Z289" s="525"/>
      <c r="AA289" s="525"/>
      <c r="AB289" s="525"/>
      <c r="AC289" s="525"/>
      <c r="AD289" s="525"/>
      <c r="AE289" s="525"/>
      <c r="AF289" s="525"/>
      <c r="AG289" s="525"/>
    </row>
    <row r="290" spans="1:33" ht="15.75" customHeight="1">
      <c r="A290" s="525"/>
      <c r="B290" s="525"/>
      <c r="C290" s="525"/>
      <c r="D290" s="525"/>
      <c r="E290" s="311"/>
      <c r="F290" s="525"/>
      <c r="G290" s="525"/>
      <c r="H290" s="525"/>
      <c r="I290" s="525"/>
      <c r="J290" s="525"/>
      <c r="K290" s="525"/>
      <c r="L290" s="525"/>
      <c r="M290" s="525"/>
      <c r="N290" s="525"/>
      <c r="O290" s="525"/>
      <c r="P290" s="525"/>
      <c r="Q290" s="525"/>
      <c r="R290" s="525"/>
      <c r="S290" s="525"/>
      <c r="T290" s="525"/>
      <c r="U290" s="525"/>
      <c r="V290" s="539"/>
      <c r="W290" s="525"/>
      <c r="X290" s="525"/>
      <c r="Y290" s="525"/>
      <c r="Z290" s="525"/>
      <c r="AA290" s="525"/>
      <c r="AB290" s="525"/>
      <c r="AC290" s="525"/>
      <c r="AD290" s="525"/>
      <c r="AE290" s="525"/>
      <c r="AF290" s="525"/>
      <c r="AG290" s="525"/>
    </row>
    <row r="291" spans="1:33" ht="15.75" customHeight="1">
      <c r="A291" s="525"/>
      <c r="B291" s="525"/>
      <c r="C291" s="525"/>
      <c r="D291" s="525"/>
      <c r="E291" s="311"/>
      <c r="F291" s="525"/>
      <c r="G291" s="525"/>
      <c r="H291" s="525"/>
      <c r="I291" s="525"/>
      <c r="J291" s="525"/>
      <c r="K291" s="525"/>
      <c r="L291" s="525"/>
      <c r="M291" s="525"/>
      <c r="N291" s="525"/>
      <c r="O291" s="525"/>
      <c r="P291" s="525"/>
      <c r="Q291" s="525"/>
      <c r="R291" s="525"/>
      <c r="S291" s="525"/>
      <c r="T291" s="525"/>
      <c r="U291" s="525"/>
      <c r="V291" s="539"/>
      <c r="W291" s="525"/>
      <c r="X291" s="525"/>
      <c r="Y291" s="525"/>
      <c r="Z291" s="525"/>
      <c r="AA291" s="525"/>
      <c r="AB291" s="525"/>
      <c r="AC291" s="525"/>
      <c r="AD291" s="525"/>
      <c r="AE291" s="525"/>
      <c r="AF291" s="525"/>
      <c r="AG291" s="525"/>
    </row>
    <row r="292" spans="1:33" ht="15.75" customHeight="1">
      <c r="A292" s="525"/>
      <c r="B292" s="525"/>
      <c r="C292" s="525"/>
      <c r="D292" s="525"/>
      <c r="E292" s="311"/>
      <c r="F292" s="525"/>
      <c r="G292" s="525"/>
      <c r="H292" s="525"/>
      <c r="I292" s="525"/>
      <c r="J292" s="525"/>
      <c r="K292" s="525"/>
      <c r="L292" s="525"/>
      <c r="M292" s="525"/>
      <c r="N292" s="525"/>
      <c r="O292" s="525"/>
      <c r="P292" s="525"/>
      <c r="Q292" s="525"/>
      <c r="R292" s="525"/>
      <c r="S292" s="525"/>
      <c r="T292" s="525"/>
      <c r="U292" s="525"/>
      <c r="V292" s="539"/>
      <c r="W292" s="525"/>
      <c r="X292" s="525"/>
      <c r="Y292" s="525"/>
      <c r="Z292" s="525"/>
      <c r="AA292" s="525"/>
      <c r="AB292" s="525"/>
      <c r="AC292" s="525"/>
      <c r="AD292" s="525"/>
      <c r="AE292" s="525"/>
      <c r="AF292" s="525"/>
      <c r="AG292" s="525"/>
    </row>
    <row r="293" spans="1:33" ht="15.75" customHeight="1">
      <c r="A293" s="525"/>
      <c r="B293" s="525"/>
      <c r="C293" s="525"/>
      <c r="D293" s="525"/>
      <c r="E293" s="311"/>
      <c r="F293" s="525"/>
      <c r="G293" s="525"/>
      <c r="H293" s="525"/>
      <c r="I293" s="525"/>
      <c r="J293" s="525"/>
      <c r="K293" s="525"/>
      <c r="L293" s="525"/>
      <c r="M293" s="525"/>
      <c r="N293" s="525"/>
      <c r="O293" s="525"/>
      <c r="P293" s="525"/>
      <c r="Q293" s="525"/>
      <c r="R293" s="525"/>
      <c r="S293" s="525"/>
      <c r="T293" s="525"/>
      <c r="U293" s="525"/>
      <c r="V293" s="539"/>
      <c r="W293" s="525"/>
      <c r="X293" s="525"/>
      <c r="Y293" s="525"/>
      <c r="Z293" s="525"/>
      <c r="AA293" s="525"/>
      <c r="AB293" s="525"/>
      <c r="AC293" s="525"/>
      <c r="AD293" s="525"/>
      <c r="AE293" s="525"/>
      <c r="AF293" s="525"/>
      <c r="AG293" s="525"/>
    </row>
    <row r="294" spans="1:33" ht="15.75" customHeight="1">
      <c r="A294" s="525"/>
      <c r="B294" s="525"/>
      <c r="C294" s="525"/>
      <c r="D294" s="525"/>
      <c r="E294" s="311"/>
      <c r="F294" s="525"/>
      <c r="G294" s="525"/>
      <c r="H294" s="525"/>
      <c r="I294" s="525"/>
      <c r="J294" s="525"/>
      <c r="K294" s="525"/>
      <c r="L294" s="525"/>
      <c r="M294" s="525"/>
      <c r="N294" s="525"/>
      <c r="O294" s="525"/>
      <c r="P294" s="525"/>
      <c r="Q294" s="525"/>
      <c r="R294" s="525"/>
      <c r="S294" s="525"/>
      <c r="T294" s="525"/>
      <c r="U294" s="525"/>
      <c r="V294" s="539"/>
      <c r="W294" s="525"/>
      <c r="X294" s="525"/>
      <c r="Y294" s="525"/>
      <c r="Z294" s="525"/>
      <c r="AA294" s="525"/>
      <c r="AB294" s="525"/>
      <c r="AC294" s="525"/>
      <c r="AD294" s="525"/>
      <c r="AE294" s="525"/>
      <c r="AF294" s="525"/>
      <c r="AG294" s="525"/>
    </row>
    <row r="295" spans="1:33" ht="15.75" customHeight="1">
      <c r="A295" s="525"/>
      <c r="B295" s="525"/>
      <c r="C295" s="525"/>
      <c r="D295" s="525"/>
      <c r="E295" s="311"/>
      <c r="F295" s="525"/>
      <c r="G295" s="525"/>
      <c r="H295" s="525"/>
      <c r="I295" s="525"/>
      <c r="J295" s="525"/>
      <c r="K295" s="525"/>
      <c r="L295" s="525"/>
      <c r="M295" s="525"/>
      <c r="N295" s="525"/>
      <c r="O295" s="525"/>
      <c r="P295" s="525"/>
      <c r="Q295" s="525"/>
      <c r="R295" s="525"/>
      <c r="S295" s="525"/>
      <c r="T295" s="525"/>
      <c r="U295" s="525"/>
      <c r="V295" s="539"/>
      <c r="W295" s="525"/>
      <c r="X295" s="525"/>
      <c r="Y295" s="525"/>
      <c r="Z295" s="525"/>
      <c r="AA295" s="525"/>
      <c r="AB295" s="525"/>
      <c r="AC295" s="525"/>
      <c r="AD295" s="525"/>
      <c r="AE295" s="525"/>
      <c r="AF295" s="525"/>
      <c r="AG295" s="525"/>
    </row>
    <row r="296" spans="1:33" ht="15.75" customHeight="1">
      <c r="A296" s="525"/>
      <c r="B296" s="525"/>
      <c r="C296" s="525"/>
      <c r="D296" s="525"/>
      <c r="E296" s="311"/>
      <c r="F296" s="525"/>
      <c r="G296" s="525"/>
      <c r="H296" s="525"/>
      <c r="I296" s="525"/>
      <c r="J296" s="525"/>
      <c r="K296" s="525"/>
      <c r="L296" s="525"/>
      <c r="M296" s="525"/>
      <c r="N296" s="525"/>
      <c r="O296" s="525"/>
      <c r="P296" s="525"/>
      <c r="Q296" s="525"/>
      <c r="R296" s="525"/>
      <c r="S296" s="525"/>
      <c r="T296" s="525"/>
      <c r="U296" s="525"/>
      <c r="V296" s="539"/>
      <c r="W296" s="525"/>
      <c r="X296" s="525"/>
      <c r="Y296" s="525"/>
      <c r="Z296" s="525"/>
      <c r="AA296" s="525"/>
      <c r="AB296" s="525"/>
      <c r="AC296" s="525"/>
      <c r="AD296" s="525"/>
      <c r="AE296" s="525"/>
      <c r="AF296" s="525"/>
      <c r="AG296" s="525"/>
    </row>
    <row r="297" spans="1:33" ht="15.75" customHeight="1">
      <c r="A297" s="525"/>
      <c r="B297" s="525"/>
      <c r="C297" s="525"/>
      <c r="D297" s="525"/>
      <c r="E297" s="311"/>
      <c r="F297" s="525"/>
      <c r="G297" s="525"/>
      <c r="H297" s="525"/>
      <c r="I297" s="525"/>
      <c r="J297" s="525"/>
      <c r="K297" s="525"/>
      <c r="L297" s="525"/>
      <c r="M297" s="525"/>
      <c r="N297" s="525"/>
      <c r="O297" s="525"/>
      <c r="P297" s="525"/>
      <c r="Q297" s="525"/>
      <c r="R297" s="525"/>
      <c r="S297" s="525"/>
      <c r="T297" s="525"/>
      <c r="U297" s="525"/>
      <c r="V297" s="539"/>
      <c r="W297" s="525"/>
      <c r="X297" s="525"/>
      <c r="Y297" s="525"/>
      <c r="Z297" s="525"/>
      <c r="AA297" s="525"/>
      <c r="AB297" s="525"/>
      <c r="AC297" s="525"/>
      <c r="AD297" s="525"/>
      <c r="AE297" s="525"/>
      <c r="AF297" s="525"/>
      <c r="AG297" s="525"/>
    </row>
    <row r="298" spans="1:33" ht="15.75" customHeight="1">
      <c r="A298" s="525"/>
      <c r="B298" s="525"/>
      <c r="C298" s="525"/>
      <c r="D298" s="525"/>
      <c r="E298" s="311"/>
      <c r="F298" s="525"/>
      <c r="G298" s="525"/>
      <c r="H298" s="525"/>
      <c r="I298" s="525"/>
      <c r="J298" s="525"/>
      <c r="K298" s="525"/>
      <c r="L298" s="525"/>
      <c r="M298" s="525"/>
      <c r="N298" s="525"/>
      <c r="O298" s="525"/>
      <c r="P298" s="525"/>
      <c r="Q298" s="525"/>
      <c r="R298" s="525"/>
      <c r="S298" s="525"/>
      <c r="T298" s="525"/>
      <c r="U298" s="525"/>
      <c r="V298" s="539"/>
      <c r="W298" s="525"/>
      <c r="X298" s="525"/>
      <c r="Y298" s="525"/>
      <c r="Z298" s="525"/>
      <c r="AA298" s="525"/>
      <c r="AB298" s="525"/>
      <c r="AC298" s="525"/>
      <c r="AD298" s="525"/>
      <c r="AE298" s="525"/>
      <c r="AF298" s="525"/>
      <c r="AG298" s="525"/>
    </row>
    <row r="299" spans="1:33" ht="15.75" customHeight="1">
      <c r="A299" s="525"/>
      <c r="B299" s="525"/>
      <c r="C299" s="525"/>
      <c r="D299" s="525"/>
      <c r="E299" s="311"/>
      <c r="F299" s="525"/>
      <c r="G299" s="525"/>
      <c r="H299" s="525"/>
      <c r="I299" s="525"/>
      <c r="J299" s="525"/>
      <c r="K299" s="525"/>
      <c r="L299" s="525"/>
      <c r="M299" s="525"/>
      <c r="N299" s="525"/>
      <c r="O299" s="525"/>
      <c r="P299" s="525"/>
      <c r="Q299" s="525"/>
      <c r="R299" s="525"/>
      <c r="S299" s="525"/>
      <c r="T299" s="525"/>
      <c r="U299" s="525"/>
      <c r="V299" s="539"/>
      <c r="W299" s="525"/>
      <c r="X299" s="525"/>
      <c r="Y299" s="525"/>
      <c r="Z299" s="525"/>
      <c r="AA299" s="525"/>
      <c r="AB299" s="525"/>
      <c r="AC299" s="525"/>
      <c r="AD299" s="525"/>
      <c r="AE299" s="525"/>
      <c r="AF299" s="525"/>
      <c r="AG299" s="525"/>
    </row>
    <row r="300" spans="1:33" ht="15.75" customHeight="1">
      <c r="A300" s="525"/>
      <c r="B300" s="525"/>
      <c r="C300" s="525"/>
      <c r="D300" s="525"/>
      <c r="E300" s="311"/>
      <c r="F300" s="525"/>
      <c r="G300" s="525"/>
      <c r="H300" s="525"/>
      <c r="I300" s="525"/>
      <c r="J300" s="525"/>
      <c r="K300" s="525"/>
      <c r="L300" s="525"/>
      <c r="M300" s="525"/>
      <c r="N300" s="525"/>
      <c r="O300" s="525"/>
      <c r="P300" s="525"/>
      <c r="Q300" s="525"/>
      <c r="R300" s="525"/>
      <c r="S300" s="525"/>
      <c r="T300" s="525"/>
      <c r="U300" s="525"/>
      <c r="V300" s="539"/>
      <c r="W300" s="525"/>
      <c r="X300" s="525"/>
      <c r="Y300" s="525"/>
      <c r="Z300" s="525"/>
      <c r="AA300" s="525"/>
      <c r="AB300" s="525"/>
      <c r="AC300" s="525"/>
      <c r="AD300" s="525"/>
      <c r="AE300" s="525"/>
      <c r="AF300" s="525"/>
      <c r="AG300" s="525"/>
    </row>
    <row r="301" spans="1:33" ht="15.75" customHeight="1">
      <c r="A301" s="525"/>
      <c r="B301" s="525"/>
      <c r="C301" s="525"/>
      <c r="D301" s="525"/>
      <c r="E301" s="311"/>
      <c r="F301" s="525"/>
      <c r="G301" s="525"/>
      <c r="H301" s="525"/>
      <c r="I301" s="525"/>
      <c r="J301" s="525"/>
      <c r="K301" s="525"/>
      <c r="L301" s="525"/>
      <c r="M301" s="525"/>
      <c r="N301" s="525"/>
      <c r="O301" s="525"/>
      <c r="P301" s="525"/>
      <c r="Q301" s="525"/>
      <c r="R301" s="525"/>
      <c r="S301" s="525"/>
      <c r="T301" s="525"/>
      <c r="U301" s="525"/>
      <c r="V301" s="539"/>
      <c r="W301" s="525"/>
      <c r="X301" s="525"/>
      <c r="Y301" s="525"/>
      <c r="Z301" s="525"/>
      <c r="AA301" s="525"/>
      <c r="AB301" s="525"/>
      <c r="AC301" s="525"/>
      <c r="AD301" s="525"/>
      <c r="AE301" s="525"/>
      <c r="AF301" s="525"/>
      <c r="AG301" s="525"/>
    </row>
    <row r="302" spans="1:33" ht="15.75" customHeight="1">
      <c r="A302" s="525"/>
      <c r="B302" s="525"/>
      <c r="C302" s="525"/>
      <c r="D302" s="525"/>
      <c r="E302" s="311"/>
      <c r="F302" s="525"/>
      <c r="G302" s="525"/>
      <c r="H302" s="525"/>
      <c r="I302" s="525"/>
      <c r="J302" s="525"/>
      <c r="K302" s="525"/>
      <c r="L302" s="525"/>
      <c r="M302" s="525"/>
      <c r="N302" s="525"/>
      <c r="O302" s="525"/>
      <c r="P302" s="525"/>
      <c r="Q302" s="525"/>
      <c r="R302" s="525"/>
      <c r="S302" s="525"/>
      <c r="T302" s="525"/>
      <c r="U302" s="525"/>
      <c r="V302" s="539"/>
      <c r="W302" s="525"/>
      <c r="X302" s="525"/>
      <c r="Y302" s="525"/>
      <c r="Z302" s="525"/>
      <c r="AA302" s="525"/>
      <c r="AB302" s="525"/>
      <c r="AC302" s="525"/>
      <c r="AD302" s="525"/>
      <c r="AE302" s="525"/>
      <c r="AF302" s="525"/>
      <c r="AG302" s="525"/>
    </row>
    <row r="303" spans="1:33" ht="15.75" customHeight="1">
      <c r="A303" s="525"/>
      <c r="B303" s="525"/>
      <c r="C303" s="525"/>
      <c r="D303" s="525"/>
      <c r="E303" s="311"/>
      <c r="F303" s="525"/>
      <c r="G303" s="525"/>
      <c r="H303" s="525"/>
      <c r="I303" s="525"/>
      <c r="J303" s="525"/>
      <c r="K303" s="525"/>
      <c r="L303" s="525"/>
      <c r="M303" s="525"/>
      <c r="N303" s="525"/>
      <c r="O303" s="525"/>
      <c r="P303" s="525"/>
      <c r="Q303" s="525"/>
      <c r="R303" s="525"/>
      <c r="S303" s="525"/>
      <c r="T303" s="525"/>
      <c r="U303" s="525"/>
      <c r="V303" s="539"/>
      <c r="W303" s="525"/>
      <c r="X303" s="525"/>
      <c r="Y303" s="525"/>
      <c r="Z303" s="525"/>
      <c r="AA303" s="525"/>
      <c r="AB303" s="525"/>
      <c r="AC303" s="525"/>
      <c r="AD303" s="525"/>
      <c r="AE303" s="525"/>
      <c r="AF303" s="525"/>
      <c r="AG303" s="525"/>
    </row>
    <row r="304" spans="1:33" ht="15.75" customHeight="1">
      <c r="A304" s="525"/>
      <c r="B304" s="525"/>
      <c r="C304" s="525"/>
      <c r="D304" s="525"/>
      <c r="E304" s="311"/>
      <c r="F304" s="525"/>
      <c r="G304" s="525"/>
      <c r="H304" s="525"/>
      <c r="I304" s="525"/>
      <c r="J304" s="525"/>
      <c r="K304" s="525"/>
      <c r="L304" s="525"/>
      <c r="M304" s="525"/>
      <c r="N304" s="525"/>
      <c r="O304" s="525"/>
      <c r="P304" s="525"/>
      <c r="Q304" s="525"/>
      <c r="R304" s="525"/>
      <c r="S304" s="525"/>
      <c r="T304" s="525"/>
      <c r="U304" s="525"/>
      <c r="V304" s="539"/>
      <c r="W304" s="525"/>
      <c r="X304" s="525"/>
      <c r="Y304" s="525"/>
      <c r="Z304" s="525"/>
      <c r="AA304" s="525"/>
      <c r="AB304" s="525"/>
      <c r="AC304" s="525"/>
      <c r="AD304" s="525"/>
      <c r="AE304" s="525"/>
      <c r="AF304" s="525"/>
      <c r="AG304" s="525"/>
    </row>
    <row r="305" spans="1:33" ht="15.75" customHeight="1">
      <c r="A305" s="525"/>
      <c r="B305" s="525"/>
      <c r="C305" s="525"/>
      <c r="D305" s="525"/>
      <c r="E305" s="311"/>
      <c r="F305" s="525"/>
      <c r="G305" s="525"/>
      <c r="H305" s="525"/>
      <c r="I305" s="525"/>
      <c r="J305" s="525"/>
      <c r="K305" s="525"/>
      <c r="L305" s="525"/>
      <c r="M305" s="525"/>
      <c r="N305" s="525"/>
      <c r="O305" s="525"/>
      <c r="P305" s="525"/>
      <c r="Q305" s="525"/>
      <c r="R305" s="525"/>
      <c r="S305" s="525"/>
      <c r="T305" s="525"/>
      <c r="U305" s="525"/>
      <c r="V305" s="539"/>
      <c r="W305" s="525"/>
      <c r="X305" s="525"/>
      <c r="Y305" s="525"/>
      <c r="Z305" s="525"/>
      <c r="AA305" s="525"/>
      <c r="AB305" s="525"/>
      <c r="AC305" s="525"/>
      <c r="AD305" s="525"/>
      <c r="AE305" s="525"/>
      <c r="AF305" s="525"/>
      <c r="AG305" s="525"/>
    </row>
    <row r="306" spans="1:33" ht="15.75" customHeight="1">
      <c r="A306" s="525"/>
      <c r="B306" s="525"/>
      <c r="C306" s="525"/>
      <c r="D306" s="525"/>
      <c r="E306" s="311"/>
      <c r="F306" s="525"/>
      <c r="G306" s="525"/>
      <c r="H306" s="525"/>
      <c r="I306" s="525"/>
      <c r="J306" s="525"/>
      <c r="K306" s="525"/>
      <c r="L306" s="525"/>
      <c r="M306" s="525"/>
      <c r="N306" s="525"/>
      <c r="O306" s="525"/>
      <c r="P306" s="525"/>
      <c r="Q306" s="525"/>
      <c r="R306" s="525"/>
      <c r="S306" s="525"/>
      <c r="T306" s="525"/>
      <c r="U306" s="525"/>
      <c r="V306" s="539"/>
      <c r="W306" s="525"/>
      <c r="X306" s="525"/>
      <c r="Y306" s="525"/>
      <c r="Z306" s="525"/>
      <c r="AA306" s="525"/>
      <c r="AB306" s="525"/>
      <c r="AC306" s="525"/>
      <c r="AD306" s="525"/>
      <c r="AE306" s="525"/>
      <c r="AF306" s="525"/>
      <c r="AG306" s="525"/>
    </row>
    <row r="307" spans="1:33" ht="15.75" customHeight="1">
      <c r="A307" s="525"/>
      <c r="B307" s="525"/>
      <c r="C307" s="525"/>
      <c r="D307" s="525"/>
      <c r="E307" s="311"/>
      <c r="F307" s="525"/>
      <c r="G307" s="525"/>
      <c r="H307" s="525"/>
      <c r="I307" s="525"/>
      <c r="J307" s="525"/>
      <c r="K307" s="525"/>
      <c r="L307" s="525"/>
      <c r="M307" s="525"/>
      <c r="N307" s="525"/>
      <c r="O307" s="525"/>
      <c r="P307" s="525"/>
      <c r="Q307" s="525"/>
      <c r="R307" s="525"/>
      <c r="S307" s="525"/>
      <c r="T307" s="525"/>
      <c r="U307" s="525"/>
      <c r="V307" s="539"/>
      <c r="W307" s="525"/>
      <c r="X307" s="525"/>
      <c r="Y307" s="525"/>
      <c r="Z307" s="525"/>
      <c r="AA307" s="525"/>
      <c r="AB307" s="525"/>
      <c r="AC307" s="525"/>
      <c r="AD307" s="525"/>
      <c r="AE307" s="525"/>
      <c r="AF307" s="525"/>
      <c r="AG307" s="525"/>
    </row>
    <row r="308" spans="1:33" ht="15.75" customHeight="1">
      <c r="A308" s="525"/>
      <c r="B308" s="525"/>
      <c r="C308" s="525"/>
      <c r="D308" s="525"/>
      <c r="E308" s="311"/>
      <c r="F308" s="525"/>
      <c r="G308" s="525"/>
      <c r="H308" s="525"/>
      <c r="I308" s="525"/>
      <c r="J308" s="525"/>
      <c r="K308" s="525"/>
      <c r="L308" s="525"/>
      <c r="M308" s="525"/>
      <c r="N308" s="525"/>
      <c r="O308" s="525"/>
      <c r="P308" s="525"/>
      <c r="Q308" s="525"/>
      <c r="R308" s="525"/>
      <c r="S308" s="525"/>
      <c r="T308" s="525"/>
      <c r="U308" s="525"/>
      <c r="V308" s="539"/>
      <c r="W308" s="525"/>
      <c r="X308" s="525"/>
      <c r="Y308" s="525"/>
      <c r="Z308" s="525"/>
      <c r="AA308" s="525"/>
      <c r="AB308" s="525"/>
      <c r="AC308" s="525"/>
      <c r="AD308" s="525"/>
      <c r="AE308" s="525"/>
      <c r="AF308" s="525"/>
      <c r="AG308" s="525"/>
    </row>
    <row r="309" spans="1:33" ht="15.75" customHeight="1">
      <c r="A309" s="525"/>
      <c r="B309" s="525"/>
      <c r="C309" s="525"/>
      <c r="D309" s="525"/>
      <c r="E309" s="311"/>
      <c r="F309" s="525"/>
      <c r="G309" s="525"/>
      <c r="H309" s="525"/>
      <c r="I309" s="525"/>
      <c r="J309" s="525"/>
      <c r="K309" s="525"/>
      <c r="L309" s="525"/>
      <c r="M309" s="525"/>
      <c r="N309" s="525"/>
      <c r="O309" s="525"/>
      <c r="P309" s="525"/>
      <c r="Q309" s="525"/>
      <c r="R309" s="525"/>
      <c r="S309" s="525"/>
      <c r="T309" s="525"/>
      <c r="U309" s="525"/>
      <c r="V309" s="539"/>
      <c r="W309" s="525"/>
      <c r="X309" s="525"/>
      <c r="Y309" s="525"/>
      <c r="Z309" s="525"/>
      <c r="AA309" s="525"/>
      <c r="AB309" s="525"/>
      <c r="AC309" s="525"/>
      <c r="AD309" s="525"/>
      <c r="AE309" s="525"/>
      <c r="AF309" s="525"/>
      <c r="AG309" s="525"/>
    </row>
    <row r="310" spans="1:33" ht="15.75" customHeight="1">
      <c r="A310" s="525"/>
      <c r="B310" s="525"/>
      <c r="C310" s="525"/>
      <c r="D310" s="525"/>
      <c r="E310" s="311"/>
      <c r="F310" s="525"/>
      <c r="G310" s="525"/>
      <c r="H310" s="525"/>
      <c r="I310" s="525"/>
      <c r="J310" s="525"/>
      <c r="K310" s="525"/>
      <c r="L310" s="525"/>
      <c r="M310" s="525"/>
      <c r="N310" s="525"/>
      <c r="O310" s="525"/>
      <c r="P310" s="525"/>
      <c r="Q310" s="525"/>
      <c r="R310" s="525"/>
      <c r="S310" s="525"/>
      <c r="T310" s="525"/>
      <c r="U310" s="525"/>
      <c r="V310" s="539"/>
      <c r="W310" s="525"/>
      <c r="X310" s="525"/>
      <c r="Y310" s="525"/>
      <c r="Z310" s="525"/>
      <c r="AA310" s="525"/>
      <c r="AB310" s="525"/>
      <c r="AC310" s="525"/>
      <c r="AD310" s="525"/>
      <c r="AE310" s="525"/>
      <c r="AF310" s="525"/>
      <c r="AG310" s="525"/>
    </row>
    <row r="311" spans="1:33" ht="15.75" customHeight="1">
      <c r="A311" s="525"/>
      <c r="B311" s="525"/>
      <c r="C311" s="525"/>
      <c r="D311" s="525"/>
      <c r="E311" s="311"/>
      <c r="F311" s="525"/>
      <c r="G311" s="525"/>
      <c r="H311" s="525"/>
      <c r="I311" s="525"/>
      <c r="J311" s="525"/>
      <c r="K311" s="525"/>
      <c r="L311" s="525"/>
      <c r="M311" s="525"/>
      <c r="N311" s="525"/>
      <c r="O311" s="525"/>
      <c r="P311" s="525"/>
      <c r="Q311" s="525"/>
      <c r="R311" s="525"/>
      <c r="S311" s="525"/>
      <c r="T311" s="525"/>
      <c r="U311" s="525"/>
      <c r="V311" s="539"/>
      <c r="W311" s="525"/>
      <c r="X311" s="525"/>
      <c r="Y311" s="525"/>
      <c r="Z311" s="525"/>
      <c r="AA311" s="525"/>
      <c r="AB311" s="525"/>
      <c r="AC311" s="525"/>
      <c r="AD311" s="525"/>
      <c r="AE311" s="525"/>
      <c r="AF311" s="525"/>
      <c r="AG311" s="525"/>
    </row>
    <row r="312" spans="1:33" ht="15.75" customHeight="1">
      <c r="A312" s="525"/>
      <c r="B312" s="525"/>
      <c r="C312" s="525"/>
      <c r="D312" s="525"/>
      <c r="E312" s="311"/>
      <c r="F312" s="525"/>
      <c r="G312" s="525"/>
      <c r="H312" s="525"/>
      <c r="I312" s="525"/>
      <c r="J312" s="525"/>
      <c r="K312" s="525"/>
      <c r="L312" s="525"/>
      <c r="M312" s="525"/>
      <c r="N312" s="525"/>
      <c r="O312" s="525"/>
      <c r="P312" s="525"/>
      <c r="Q312" s="525"/>
      <c r="R312" s="525"/>
      <c r="S312" s="525"/>
      <c r="T312" s="525"/>
      <c r="U312" s="525"/>
      <c r="V312" s="539"/>
      <c r="W312" s="525"/>
      <c r="X312" s="525"/>
      <c r="Y312" s="525"/>
      <c r="Z312" s="525"/>
      <c r="AA312" s="525"/>
      <c r="AB312" s="525"/>
      <c r="AC312" s="525"/>
      <c r="AD312" s="525"/>
      <c r="AE312" s="525"/>
      <c r="AF312" s="525"/>
      <c r="AG312" s="525"/>
    </row>
    <row r="313" spans="1:33" ht="15.75" customHeight="1">
      <c r="A313" s="525"/>
      <c r="B313" s="525"/>
      <c r="C313" s="525"/>
      <c r="D313" s="525"/>
      <c r="E313" s="311"/>
      <c r="F313" s="525"/>
      <c r="G313" s="525"/>
      <c r="H313" s="525"/>
      <c r="I313" s="525"/>
      <c r="J313" s="525"/>
      <c r="K313" s="525"/>
      <c r="L313" s="525"/>
      <c r="M313" s="525"/>
      <c r="N313" s="525"/>
      <c r="O313" s="525"/>
      <c r="P313" s="525"/>
      <c r="Q313" s="525"/>
      <c r="R313" s="525"/>
      <c r="S313" s="525"/>
      <c r="T313" s="525"/>
      <c r="U313" s="525"/>
      <c r="V313" s="539"/>
      <c r="W313" s="525"/>
      <c r="X313" s="525"/>
      <c r="Y313" s="525"/>
      <c r="Z313" s="525"/>
      <c r="AA313" s="525"/>
      <c r="AB313" s="525"/>
      <c r="AC313" s="525"/>
      <c r="AD313" s="525"/>
      <c r="AE313" s="525"/>
      <c r="AF313" s="525"/>
      <c r="AG313" s="525"/>
    </row>
    <row r="314" spans="1:33" ht="15.75" customHeight="1">
      <c r="A314" s="525"/>
      <c r="B314" s="525"/>
      <c r="C314" s="525"/>
      <c r="D314" s="525"/>
      <c r="E314" s="311"/>
      <c r="F314" s="525"/>
      <c r="G314" s="525"/>
      <c r="H314" s="525"/>
      <c r="I314" s="525"/>
      <c r="J314" s="525"/>
      <c r="K314" s="525"/>
      <c r="L314" s="525"/>
      <c r="M314" s="525"/>
      <c r="N314" s="525"/>
      <c r="O314" s="525"/>
      <c r="P314" s="525"/>
      <c r="Q314" s="525"/>
      <c r="R314" s="525"/>
      <c r="S314" s="525"/>
      <c r="T314" s="525"/>
      <c r="U314" s="525"/>
      <c r="V314" s="539"/>
      <c r="W314" s="525"/>
      <c r="X314" s="525"/>
      <c r="Y314" s="525"/>
      <c r="Z314" s="525"/>
      <c r="AA314" s="525"/>
      <c r="AB314" s="525"/>
      <c r="AC314" s="525"/>
      <c r="AD314" s="525"/>
      <c r="AE314" s="525"/>
      <c r="AF314" s="525"/>
      <c r="AG314" s="525"/>
    </row>
    <row r="315" spans="1:33" ht="15.75" customHeight="1">
      <c r="A315" s="525"/>
      <c r="B315" s="525"/>
      <c r="C315" s="525"/>
      <c r="D315" s="525"/>
      <c r="E315" s="311"/>
      <c r="F315" s="525"/>
      <c r="G315" s="525"/>
      <c r="H315" s="525"/>
      <c r="I315" s="525"/>
      <c r="J315" s="525"/>
      <c r="K315" s="525"/>
      <c r="L315" s="525"/>
      <c r="M315" s="525"/>
      <c r="N315" s="525"/>
      <c r="O315" s="525"/>
      <c r="P315" s="525"/>
      <c r="Q315" s="525"/>
      <c r="R315" s="525"/>
      <c r="S315" s="525"/>
      <c r="T315" s="525"/>
      <c r="U315" s="525"/>
      <c r="V315" s="539"/>
      <c r="W315" s="525"/>
      <c r="X315" s="525"/>
      <c r="Y315" s="525"/>
      <c r="Z315" s="525"/>
      <c r="AA315" s="525"/>
      <c r="AB315" s="525"/>
      <c r="AC315" s="525"/>
      <c r="AD315" s="525"/>
      <c r="AE315" s="525"/>
      <c r="AF315" s="525"/>
      <c r="AG315" s="525"/>
    </row>
    <row r="316" spans="1:33" ht="15.75" customHeight="1">
      <c r="A316" s="525"/>
      <c r="B316" s="525"/>
      <c r="C316" s="525"/>
      <c r="D316" s="525"/>
      <c r="E316" s="311"/>
      <c r="F316" s="525"/>
      <c r="G316" s="525"/>
      <c r="H316" s="525"/>
      <c r="I316" s="525"/>
      <c r="J316" s="525"/>
      <c r="K316" s="525"/>
      <c r="L316" s="525"/>
      <c r="M316" s="525"/>
      <c r="N316" s="525"/>
      <c r="O316" s="525"/>
      <c r="P316" s="525"/>
      <c r="Q316" s="525"/>
      <c r="R316" s="525"/>
      <c r="S316" s="525"/>
      <c r="T316" s="525"/>
      <c r="U316" s="525"/>
      <c r="V316" s="539"/>
      <c r="W316" s="525"/>
      <c r="X316" s="525"/>
      <c r="Y316" s="525"/>
      <c r="Z316" s="525"/>
      <c r="AA316" s="525"/>
      <c r="AB316" s="525"/>
      <c r="AC316" s="525"/>
      <c r="AD316" s="525"/>
      <c r="AE316" s="525"/>
      <c r="AF316" s="525"/>
      <c r="AG316" s="525"/>
    </row>
    <row r="317" spans="1:33" ht="15.75" customHeight="1">
      <c r="A317" s="525"/>
      <c r="B317" s="525"/>
      <c r="C317" s="525"/>
      <c r="D317" s="525"/>
      <c r="E317" s="311"/>
      <c r="F317" s="525"/>
      <c r="G317" s="525"/>
      <c r="H317" s="525"/>
      <c r="I317" s="525"/>
      <c r="J317" s="525"/>
      <c r="K317" s="525"/>
      <c r="L317" s="525"/>
      <c r="M317" s="525"/>
      <c r="N317" s="525"/>
      <c r="O317" s="525"/>
      <c r="P317" s="525"/>
      <c r="Q317" s="525"/>
      <c r="R317" s="525"/>
      <c r="S317" s="525"/>
      <c r="T317" s="525"/>
      <c r="U317" s="525"/>
      <c r="V317" s="539"/>
      <c r="W317" s="525"/>
      <c r="X317" s="525"/>
      <c r="Y317" s="525"/>
      <c r="Z317" s="525"/>
      <c r="AA317" s="525"/>
      <c r="AB317" s="525"/>
      <c r="AC317" s="525"/>
      <c r="AD317" s="525"/>
      <c r="AE317" s="525"/>
      <c r="AF317" s="525"/>
      <c r="AG317" s="525"/>
    </row>
    <row r="318" spans="1:33" ht="15.75" customHeight="1">
      <c r="A318" s="525"/>
      <c r="B318" s="525"/>
      <c r="C318" s="525"/>
      <c r="D318" s="525"/>
      <c r="E318" s="311"/>
      <c r="F318" s="525"/>
      <c r="G318" s="525"/>
      <c r="H318" s="525"/>
      <c r="I318" s="525"/>
      <c r="J318" s="525"/>
      <c r="K318" s="525"/>
      <c r="L318" s="525"/>
      <c r="M318" s="525"/>
      <c r="N318" s="525"/>
      <c r="O318" s="525"/>
      <c r="P318" s="525"/>
      <c r="Q318" s="525"/>
      <c r="R318" s="525"/>
      <c r="S318" s="525"/>
      <c r="T318" s="525"/>
      <c r="U318" s="525"/>
      <c r="V318" s="539"/>
      <c r="W318" s="525"/>
      <c r="X318" s="525"/>
      <c r="Y318" s="525"/>
      <c r="Z318" s="525"/>
      <c r="AA318" s="525"/>
      <c r="AB318" s="525"/>
      <c r="AC318" s="525"/>
      <c r="AD318" s="525"/>
      <c r="AE318" s="525"/>
      <c r="AF318" s="525"/>
      <c r="AG318" s="525"/>
    </row>
    <row r="319" spans="1:33" ht="15.75" customHeight="1">
      <c r="A319" s="525"/>
      <c r="B319" s="525"/>
      <c r="C319" s="525"/>
      <c r="D319" s="525"/>
      <c r="E319" s="311"/>
      <c r="F319" s="525"/>
      <c r="G319" s="525"/>
      <c r="H319" s="525"/>
      <c r="I319" s="525"/>
      <c r="J319" s="525"/>
      <c r="K319" s="525"/>
      <c r="L319" s="525"/>
      <c r="M319" s="525"/>
      <c r="N319" s="525"/>
      <c r="O319" s="525"/>
      <c r="P319" s="525"/>
      <c r="Q319" s="525"/>
      <c r="R319" s="525"/>
      <c r="S319" s="525"/>
      <c r="T319" s="525"/>
      <c r="U319" s="525"/>
      <c r="V319" s="539"/>
      <c r="W319" s="525"/>
      <c r="X319" s="525"/>
      <c r="Y319" s="525"/>
      <c r="Z319" s="525"/>
      <c r="AA319" s="525"/>
      <c r="AB319" s="525"/>
      <c r="AC319" s="525"/>
      <c r="AD319" s="525"/>
      <c r="AE319" s="525"/>
      <c r="AF319" s="525"/>
      <c r="AG319" s="525"/>
    </row>
    <row r="320" spans="1:33" ht="15.75" customHeight="1">
      <c r="A320" s="525"/>
      <c r="B320" s="525"/>
      <c r="C320" s="525"/>
      <c r="D320" s="525"/>
      <c r="E320" s="311"/>
      <c r="F320" s="525"/>
      <c r="G320" s="525"/>
      <c r="H320" s="525"/>
      <c r="I320" s="525"/>
      <c r="J320" s="525"/>
      <c r="K320" s="525"/>
      <c r="L320" s="525"/>
      <c r="M320" s="525"/>
      <c r="N320" s="525"/>
      <c r="O320" s="525"/>
      <c r="P320" s="525"/>
      <c r="Q320" s="525"/>
      <c r="R320" s="525"/>
      <c r="S320" s="525"/>
      <c r="T320" s="525"/>
      <c r="U320" s="525"/>
      <c r="V320" s="539"/>
      <c r="W320" s="525"/>
      <c r="X320" s="525"/>
      <c r="Y320" s="525"/>
      <c r="Z320" s="525"/>
      <c r="AA320" s="525"/>
      <c r="AB320" s="525"/>
      <c r="AC320" s="525"/>
      <c r="AD320" s="525"/>
      <c r="AE320" s="525"/>
      <c r="AF320" s="525"/>
      <c r="AG320" s="525"/>
    </row>
    <row r="321" spans="1:33" ht="15.75" customHeight="1">
      <c r="A321" s="525"/>
      <c r="B321" s="525"/>
      <c r="C321" s="525"/>
      <c r="D321" s="525"/>
      <c r="E321" s="311"/>
      <c r="F321" s="525"/>
      <c r="G321" s="525"/>
      <c r="H321" s="525"/>
      <c r="I321" s="525"/>
      <c r="J321" s="525"/>
      <c r="K321" s="525"/>
      <c r="L321" s="525"/>
      <c r="M321" s="525"/>
      <c r="N321" s="525"/>
      <c r="O321" s="525"/>
      <c r="P321" s="525"/>
      <c r="Q321" s="525"/>
      <c r="R321" s="525"/>
      <c r="S321" s="525"/>
      <c r="T321" s="525"/>
      <c r="U321" s="525"/>
      <c r="V321" s="539"/>
      <c r="W321" s="525"/>
      <c r="X321" s="525"/>
      <c r="Y321" s="525"/>
      <c r="Z321" s="525"/>
      <c r="AA321" s="525"/>
      <c r="AB321" s="525"/>
      <c r="AC321" s="525"/>
      <c r="AD321" s="525"/>
      <c r="AE321" s="525"/>
      <c r="AF321" s="525"/>
      <c r="AG321" s="525"/>
    </row>
    <row r="322" spans="1:33" ht="15.75" customHeight="1">
      <c r="A322" s="525"/>
      <c r="B322" s="525"/>
      <c r="C322" s="525"/>
      <c r="D322" s="525"/>
      <c r="E322" s="311"/>
      <c r="F322" s="525"/>
      <c r="G322" s="525"/>
      <c r="H322" s="525"/>
      <c r="I322" s="525"/>
      <c r="J322" s="525"/>
      <c r="K322" s="525"/>
      <c r="L322" s="525"/>
      <c r="M322" s="525"/>
      <c r="N322" s="525"/>
      <c r="O322" s="525"/>
      <c r="P322" s="525"/>
      <c r="Q322" s="525"/>
      <c r="R322" s="525"/>
      <c r="S322" s="525"/>
      <c r="T322" s="525"/>
      <c r="U322" s="525"/>
      <c r="V322" s="539"/>
      <c r="W322" s="525"/>
      <c r="X322" s="525"/>
      <c r="Y322" s="525"/>
      <c r="Z322" s="525"/>
      <c r="AA322" s="525"/>
      <c r="AB322" s="525"/>
      <c r="AC322" s="525"/>
      <c r="AD322" s="525"/>
      <c r="AE322" s="525"/>
      <c r="AF322" s="525"/>
      <c r="AG322" s="525"/>
    </row>
    <row r="323" spans="1:33" ht="15.75" customHeight="1">
      <c r="A323" s="525"/>
      <c r="B323" s="525"/>
      <c r="C323" s="525"/>
      <c r="D323" s="525"/>
      <c r="E323" s="311"/>
      <c r="F323" s="525"/>
      <c r="G323" s="525"/>
      <c r="H323" s="525"/>
      <c r="I323" s="525"/>
      <c r="J323" s="525"/>
      <c r="K323" s="525"/>
      <c r="L323" s="525"/>
      <c r="M323" s="525"/>
      <c r="N323" s="525"/>
      <c r="O323" s="525"/>
      <c r="P323" s="525"/>
      <c r="Q323" s="525"/>
      <c r="R323" s="525"/>
      <c r="S323" s="525"/>
      <c r="T323" s="525"/>
      <c r="U323" s="525"/>
      <c r="V323" s="539"/>
      <c r="W323" s="525"/>
      <c r="X323" s="525"/>
      <c r="Y323" s="525"/>
      <c r="Z323" s="525"/>
      <c r="AA323" s="525"/>
      <c r="AB323" s="525"/>
      <c r="AC323" s="525"/>
      <c r="AD323" s="525"/>
      <c r="AE323" s="525"/>
      <c r="AF323" s="525"/>
      <c r="AG323" s="525"/>
    </row>
    <row r="324" spans="1:33" ht="15.75" customHeight="1">
      <c r="A324" s="525"/>
      <c r="B324" s="525"/>
      <c r="C324" s="525"/>
      <c r="D324" s="525"/>
      <c r="E324" s="311"/>
      <c r="F324" s="525"/>
      <c r="G324" s="525"/>
      <c r="H324" s="525"/>
      <c r="I324" s="525"/>
      <c r="J324" s="525"/>
      <c r="K324" s="525"/>
      <c r="L324" s="525"/>
      <c r="M324" s="525"/>
      <c r="N324" s="525"/>
      <c r="O324" s="525"/>
      <c r="P324" s="525"/>
      <c r="Q324" s="525"/>
      <c r="R324" s="525"/>
      <c r="S324" s="525"/>
      <c r="T324" s="525"/>
      <c r="U324" s="525"/>
      <c r="V324" s="539"/>
      <c r="W324" s="525"/>
      <c r="X324" s="525"/>
      <c r="Y324" s="525"/>
      <c r="Z324" s="525"/>
      <c r="AA324" s="525"/>
      <c r="AB324" s="525"/>
      <c r="AC324" s="525"/>
      <c r="AD324" s="525"/>
      <c r="AE324" s="525"/>
      <c r="AF324" s="525"/>
      <c r="AG324" s="525"/>
    </row>
    <row r="325" spans="1:33" ht="15.75" customHeight="1">
      <c r="A325" s="525"/>
      <c r="B325" s="525"/>
      <c r="C325" s="525"/>
      <c r="D325" s="525"/>
      <c r="E325" s="311"/>
      <c r="F325" s="525"/>
      <c r="G325" s="525"/>
      <c r="H325" s="525"/>
      <c r="I325" s="525"/>
      <c r="J325" s="525"/>
      <c r="K325" s="525"/>
      <c r="L325" s="525"/>
      <c r="M325" s="525"/>
      <c r="N325" s="525"/>
      <c r="O325" s="525"/>
      <c r="P325" s="525"/>
      <c r="Q325" s="525"/>
      <c r="R325" s="525"/>
      <c r="S325" s="525"/>
      <c r="T325" s="525"/>
      <c r="U325" s="525"/>
      <c r="V325" s="539"/>
      <c r="W325" s="525"/>
      <c r="X325" s="525"/>
      <c r="Y325" s="525"/>
      <c r="Z325" s="525"/>
      <c r="AA325" s="525"/>
      <c r="AB325" s="525"/>
      <c r="AC325" s="525"/>
      <c r="AD325" s="525"/>
      <c r="AE325" s="525"/>
      <c r="AF325" s="525"/>
      <c r="AG325" s="525"/>
    </row>
    <row r="326" spans="1:33" ht="15.75" customHeight="1">
      <c r="A326" s="525"/>
      <c r="B326" s="525"/>
      <c r="C326" s="525"/>
      <c r="D326" s="525"/>
      <c r="E326" s="311"/>
      <c r="F326" s="525"/>
      <c r="G326" s="525"/>
      <c r="H326" s="525"/>
      <c r="I326" s="525"/>
      <c r="J326" s="525"/>
      <c r="K326" s="525"/>
      <c r="L326" s="525"/>
      <c r="M326" s="525"/>
      <c r="N326" s="525"/>
      <c r="O326" s="525"/>
      <c r="P326" s="525"/>
      <c r="Q326" s="525"/>
      <c r="R326" s="525"/>
      <c r="S326" s="525"/>
      <c r="T326" s="525"/>
      <c r="U326" s="525"/>
      <c r="V326" s="539"/>
      <c r="W326" s="525"/>
      <c r="X326" s="525"/>
      <c r="Y326" s="525"/>
      <c r="Z326" s="525"/>
      <c r="AA326" s="525"/>
      <c r="AB326" s="525"/>
      <c r="AC326" s="525"/>
      <c r="AD326" s="525"/>
      <c r="AE326" s="525"/>
      <c r="AF326" s="525"/>
      <c r="AG326" s="525"/>
    </row>
    <row r="327" spans="1:33" ht="15.75" customHeight="1">
      <c r="A327" s="525"/>
      <c r="B327" s="525"/>
      <c r="C327" s="525"/>
      <c r="D327" s="525"/>
      <c r="E327" s="311"/>
      <c r="F327" s="525"/>
      <c r="G327" s="525"/>
      <c r="H327" s="525"/>
      <c r="I327" s="525"/>
      <c r="J327" s="525"/>
      <c r="K327" s="525"/>
      <c r="L327" s="525"/>
      <c r="M327" s="525"/>
      <c r="N327" s="525"/>
      <c r="O327" s="525"/>
      <c r="P327" s="525"/>
      <c r="Q327" s="525"/>
      <c r="R327" s="525"/>
      <c r="S327" s="525"/>
      <c r="T327" s="525"/>
      <c r="U327" s="525"/>
      <c r="V327" s="539"/>
      <c r="W327" s="525"/>
      <c r="X327" s="525"/>
      <c r="Y327" s="525"/>
      <c r="Z327" s="525"/>
      <c r="AA327" s="525"/>
      <c r="AB327" s="525"/>
      <c r="AC327" s="525"/>
      <c r="AD327" s="525"/>
      <c r="AE327" s="525"/>
      <c r="AF327" s="525"/>
      <c r="AG327" s="525"/>
    </row>
    <row r="328" spans="1:33" ht="15.75" customHeight="1">
      <c r="A328" s="525"/>
      <c r="B328" s="525"/>
      <c r="C328" s="525"/>
      <c r="D328" s="525"/>
      <c r="E328" s="311"/>
      <c r="F328" s="525"/>
      <c r="G328" s="525"/>
      <c r="H328" s="525"/>
      <c r="I328" s="525"/>
      <c r="J328" s="525"/>
      <c r="K328" s="525"/>
      <c r="L328" s="525"/>
      <c r="M328" s="525"/>
      <c r="N328" s="525"/>
      <c r="O328" s="525"/>
      <c r="P328" s="525"/>
      <c r="Q328" s="525"/>
      <c r="R328" s="525"/>
      <c r="S328" s="525"/>
      <c r="T328" s="525"/>
      <c r="U328" s="525"/>
      <c r="V328" s="539"/>
      <c r="W328" s="525"/>
      <c r="X328" s="525"/>
      <c r="Y328" s="525"/>
      <c r="Z328" s="525"/>
      <c r="AA328" s="525"/>
      <c r="AB328" s="525"/>
      <c r="AC328" s="525"/>
      <c r="AD328" s="525"/>
      <c r="AE328" s="525"/>
      <c r="AF328" s="525"/>
      <c r="AG328" s="525"/>
    </row>
    <row r="329" spans="1:33" ht="15.75" customHeight="1">
      <c r="A329" s="525"/>
      <c r="B329" s="525"/>
      <c r="C329" s="525"/>
      <c r="D329" s="525"/>
      <c r="E329" s="311"/>
      <c r="F329" s="525"/>
      <c r="G329" s="525"/>
      <c r="H329" s="525"/>
      <c r="I329" s="525"/>
      <c r="J329" s="525"/>
      <c r="K329" s="525"/>
      <c r="L329" s="525"/>
      <c r="M329" s="525"/>
      <c r="N329" s="525"/>
      <c r="O329" s="525"/>
      <c r="P329" s="525"/>
      <c r="Q329" s="525"/>
      <c r="R329" s="525"/>
      <c r="S329" s="525"/>
      <c r="T329" s="525"/>
      <c r="U329" s="525"/>
      <c r="V329" s="539"/>
      <c r="W329" s="525"/>
      <c r="X329" s="525"/>
      <c r="Y329" s="525"/>
      <c r="Z329" s="525"/>
      <c r="AA329" s="525"/>
      <c r="AB329" s="525"/>
      <c r="AC329" s="525"/>
      <c r="AD329" s="525"/>
      <c r="AE329" s="525"/>
      <c r="AF329" s="525"/>
      <c r="AG329" s="525"/>
    </row>
    <row r="330" spans="1:33" ht="15.75" customHeight="1">
      <c r="A330" s="525"/>
      <c r="B330" s="525"/>
      <c r="C330" s="525"/>
      <c r="D330" s="525"/>
      <c r="E330" s="311"/>
      <c r="F330" s="525"/>
      <c r="G330" s="525"/>
      <c r="H330" s="525"/>
      <c r="I330" s="525"/>
      <c r="J330" s="525"/>
      <c r="K330" s="525"/>
      <c r="L330" s="525"/>
      <c r="M330" s="525"/>
      <c r="N330" s="525"/>
      <c r="O330" s="525"/>
      <c r="P330" s="525"/>
      <c r="Q330" s="525"/>
      <c r="R330" s="525"/>
      <c r="S330" s="525"/>
      <c r="T330" s="525"/>
      <c r="U330" s="525"/>
      <c r="V330" s="539"/>
      <c r="W330" s="525"/>
      <c r="X330" s="525"/>
      <c r="Y330" s="525"/>
      <c r="Z330" s="525"/>
      <c r="AA330" s="525"/>
      <c r="AB330" s="525"/>
      <c r="AC330" s="525"/>
      <c r="AD330" s="525"/>
      <c r="AE330" s="525"/>
      <c r="AF330" s="525"/>
      <c r="AG330" s="525"/>
    </row>
    <row r="331" spans="1:33" ht="15.75" customHeight="1">
      <c r="A331" s="525"/>
      <c r="B331" s="525"/>
      <c r="C331" s="525"/>
      <c r="D331" s="525"/>
      <c r="E331" s="311"/>
      <c r="F331" s="525"/>
      <c r="G331" s="525"/>
      <c r="H331" s="525"/>
      <c r="I331" s="525"/>
      <c r="J331" s="525"/>
      <c r="K331" s="525"/>
      <c r="L331" s="525"/>
      <c r="M331" s="525"/>
      <c r="N331" s="525"/>
      <c r="O331" s="525"/>
      <c r="P331" s="525"/>
      <c r="Q331" s="525"/>
      <c r="R331" s="525"/>
      <c r="S331" s="525"/>
      <c r="T331" s="525"/>
      <c r="U331" s="525"/>
      <c r="V331" s="539"/>
      <c r="W331" s="525"/>
      <c r="X331" s="525"/>
      <c r="Y331" s="525"/>
      <c r="Z331" s="525"/>
      <c r="AA331" s="525"/>
      <c r="AB331" s="525"/>
      <c r="AC331" s="525"/>
      <c r="AD331" s="525"/>
      <c r="AE331" s="525"/>
      <c r="AF331" s="525"/>
      <c r="AG331" s="525"/>
    </row>
    <row r="332" spans="1:33" ht="15.75" customHeight="1">
      <c r="A332" s="525"/>
      <c r="B332" s="525"/>
      <c r="C332" s="525"/>
      <c r="D332" s="525"/>
      <c r="E332" s="311"/>
      <c r="F332" s="525"/>
      <c r="G332" s="525"/>
      <c r="H332" s="525"/>
      <c r="I332" s="525"/>
      <c r="J332" s="525"/>
      <c r="K332" s="525"/>
      <c r="L332" s="525"/>
      <c r="M332" s="525"/>
      <c r="N332" s="525"/>
      <c r="O332" s="525"/>
      <c r="P332" s="525"/>
      <c r="Q332" s="525"/>
      <c r="R332" s="525"/>
      <c r="S332" s="525"/>
      <c r="T332" s="525"/>
      <c r="U332" s="525"/>
      <c r="V332" s="539"/>
      <c r="W332" s="525"/>
      <c r="X332" s="525"/>
      <c r="Y332" s="525"/>
      <c r="Z332" s="525"/>
      <c r="AA332" s="525"/>
      <c r="AB332" s="525"/>
      <c r="AC332" s="525"/>
      <c r="AD332" s="525"/>
      <c r="AE332" s="525"/>
      <c r="AF332" s="525"/>
      <c r="AG332" s="525"/>
    </row>
    <row r="333" spans="1:33" ht="15.75" customHeight="1">
      <c r="A333" s="525"/>
      <c r="B333" s="525"/>
      <c r="C333" s="525"/>
      <c r="D333" s="525"/>
      <c r="E333" s="311"/>
      <c r="F333" s="525"/>
      <c r="G333" s="525"/>
      <c r="H333" s="525"/>
      <c r="I333" s="525"/>
      <c r="J333" s="525"/>
      <c r="K333" s="525"/>
      <c r="L333" s="525"/>
      <c r="M333" s="525"/>
      <c r="N333" s="525"/>
      <c r="O333" s="525"/>
      <c r="P333" s="525"/>
      <c r="Q333" s="525"/>
      <c r="R333" s="525"/>
      <c r="S333" s="525"/>
      <c r="T333" s="525"/>
      <c r="U333" s="525"/>
      <c r="V333" s="539"/>
      <c r="W333" s="525"/>
      <c r="X333" s="525"/>
      <c r="Y333" s="525"/>
      <c r="Z333" s="525"/>
      <c r="AA333" s="525"/>
      <c r="AB333" s="525"/>
      <c r="AC333" s="525"/>
      <c r="AD333" s="525"/>
      <c r="AE333" s="525"/>
      <c r="AF333" s="525"/>
      <c r="AG333" s="525"/>
    </row>
    <row r="334" spans="1:33" ht="15.75" customHeight="1">
      <c r="A334" s="525"/>
      <c r="B334" s="525"/>
      <c r="C334" s="525"/>
      <c r="D334" s="525"/>
      <c r="E334" s="311"/>
      <c r="F334" s="525"/>
      <c r="G334" s="525"/>
      <c r="H334" s="525"/>
      <c r="I334" s="525"/>
      <c r="J334" s="525"/>
      <c r="K334" s="525"/>
      <c r="L334" s="525"/>
      <c r="M334" s="525"/>
      <c r="N334" s="525"/>
      <c r="O334" s="525"/>
      <c r="P334" s="525"/>
      <c r="Q334" s="525"/>
      <c r="R334" s="525"/>
      <c r="S334" s="525"/>
      <c r="T334" s="525"/>
      <c r="U334" s="525"/>
      <c r="V334" s="539"/>
      <c r="W334" s="525"/>
      <c r="X334" s="525"/>
      <c r="Y334" s="525"/>
      <c r="Z334" s="525"/>
      <c r="AA334" s="525"/>
      <c r="AB334" s="525"/>
      <c r="AC334" s="525"/>
      <c r="AD334" s="525"/>
      <c r="AE334" s="525"/>
      <c r="AF334" s="525"/>
      <c r="AG334" s="525"/>
    </row>
    <row r="335" spans="1:33" ht="15.75" customHeight="1">
      <c r="A335" s="525"/>
      <c r="B335" s="525"/>
      <c r="C335" s="525"/>
      <c r="D335" s="525"/>
      <c r="E335" s="311"/>
      <c r="F335" s="525"/>
      <c r="G335" s="525"/>
      <c r="H335" s="525"/>
      <c r="I335" s="525"/>
      <c r="J335" s="525"/>
      <c r="K335" s="525"/>
      <c r="L335" s="525"/>
      <c r="M335" s="525"/>
      <c r="N335" s="525"/>
      <c r="O335" s="525"/>
      <c r="P335" s="525"/>
      <c r="Q335" s="525"/>
      <c r="R335" s="525"/>
      <c r="S335" s="525"/>
      <c r="T335" s="525"/>
      <c r="U335" s="525"/>
      <c r="V335" s="539"/>
      <c r="W335" s="525"/>
      <c r="X335" s="525"/>
      <c r="Y335" s="525"/>
      <c r="Z335" s="525"/>
      <c r="AA335" s="525"/>
      <c r="AB335" s="525"/>
      <c r="AC335" s="525"/>
      <c r="AD335" s="525"/>
      <c r="AE335" s="525"/>
      <c r="AF335" s="525"/>
      <c r="AG335" s="525"/>
    </row>
    <row r="336" spans="1:33" ht="15.75" customHeight="1">
      <c r="A336" s="525"/>
      <c r="B336" s="525"/>
      <c r="C336" s="525"/>
      <c r="D336" s="525"/>
      <c r="E336" s="311"/>
      <c r="F336" s="525"/>
      <c r="G336" s="525"/>
      <c r="H336" s="525"/>
      <c r="I336" s="525"/>
      <c r="J336" s="525"/>
      <c r="K336" s="525"/>
      <c r="L336" s="525"/>
      <c r="M336" s="525"/>
      <c r="N336" s="525"/>
      <c r="O336" s="525"/>
      <c r="P336" s="525"/>
      <c r="Q336" s="525"/>
      <c r="R336" s="525"/>
      <c r="S336" s="525"/>
      <c r="T336" s="525"/>
      <c r="U336" s="525"/>
      <c r="V336" s="539"/>
      <c r="W336" s="525"/>
      <c r="X336" s="525"/>
      <c r="Y336" s="525"/>
      <c r="Z336" s="525"/>
      <c r="AA336" s="525"/>
      <c r="AB336" s="525"/>
      <c r="AC336" s="525"/>
      <c r="AD336" s="525"/>
      <c r="AE336" s="525"/>
      <c r="AF336" s="525"/>
      <c r="AG336" s="525"/>
    </row>
    <row r="337" spans="1:33" ht="15.75" customHeight="1">
      <c r="A337" s="525"/>
      <c r="B337" s="525"/>
      <c r="C337" s="525"/>
      <c r="D337" s="525"/>
      <c r="E337" s="311"/>
      <c r="F337" s="525"/>
      <c r="G337" s="525"/>
      <c r="H337" s="525"/>
      <c r="I337" s="525"/>
      <c r="J337" s="525"/>
      <c r="K337" s="525"/>
      <c r="L337" s="525"/>
      <c r="M337" s="525"/>
      <c r="N337" s="525"/>
      <c r="O337" s="525"/>
      <c r="P337" s="525"/>
      <c r="Q337" s="525"/>
      <c r="R337" s="525"/>
      <c r="S337" s="525"/>
      <c r="T337" s="525"/>
      <c r="U337" s="525"/>
      <c r="V337" s="539"/>
      <c r="W337" s="525"/>
      <c r="X337" s="525"/>
      <c r="Y337" s="525"/>
      <c r="Z337" s="525"/>
      <c r="AA337" s="525"/>
      <c r="AB337" s="525"/>
      <c r="AC337" s="525"/>
      <c r="AD337" s="525"/>
      <c r="AE337" s="525"/>
      <c r="AF337" s="525"/>
      <c r="AG337" s="525"/>
    </row>
    <row r="338" spans="1:33" ht="15.75" customHeight="1">
      <c r="A338" s="525"/>
      <c r="B338" s="525"/>
      <c r="C338" s="525"/>
      <c r="D338" s="525"/>
      <c r="E338" s="311"/>
      <c r="F338" s="525"/>
      <c r="G338" s="525"/>
      <c r="H338" s="525"/>
      <c r="I338" s="525"/>
      <c r="J338" s="525"/>
      <c r="K338" s="525"/>
      <c r="L338" s="525"/>
      <c r="M338" s="525"/>
      <c r="N338" s="525"/>
      <c r="O338" s="525"/>
      <c r="P338" s="525"/>
      <c r="Q338" s="525"/>
      <c r="R338" s="525"/>
      <c r="S338" s="525"/>
      <c r="T338" s="525"/>
      <c r="U338" s="525"/>
      <c r="V338" s="539"/>
      <c r="W338" s="525"/>
      <c r="X338" s="525"/>
      <c r="Y338" s="525"/>
      <c r="Z338" s="525"/>
      <c r="AA338" s="525"/>
      <c r="AB338" s="525"/>
      <c r="AC338" s="525"/>
      <c r="AD338" s="525"/>
      <c r="AE338" s="525"/>
      <c r="AF338" s="525"/>
      <c r="AG338" s="525"/>
    </row>
    <row r="339" spans="1:33" ht="15.75" customHeight="1">
      <c r="A339" s="525"/>
      <c r="B339" s="525"/>
      <c r="C339" s="525"/>
      <c r="D339" s="525"/>
      <c r="E339" s="311"/>
      <c r="F339" s="525"/>
      <c r="G339" s="525"/>
      <c r="H339" s="525"/>
      <c r="I339" s="525"/>
      <c r="J339" s="525"/>
      <c r="K339" s="525"/>
      <c r="L339" s="525"/>
      <c r="M339" s="525"/>
      <c r="N339" s="525"/>
      <c r="O339" s="525"/>
      <c r="P339" s="525"/>
      <c r="Q339" s="525"/>
      <c r="R339" s="525"/>
      <c r="S339" s="525"/>
      <c r="T339" s="525"/>
      <c r="U339" s="525"/>
      <c r="V339" s="539"/>
      <c r="W339" s="525"/>
      <c r="X339" s="525"/>
      <c r="Y339" s="525"/>
      <c r="Z339" s="525"/>
      <c r="AA339" s="525"/>
      <c r="AB339" s="525"/>
      <c r="AC339" s="525"/>
      <c r="AD339" s="525"/>
      <c r="AE339" s="525"/>
      <c r="AF339" s="525"/>
      <c r="AG339" s="525"/>
    </row>
    <row r="340" spans="1:33" ht="15.75" customHeight="1">
      <c r="A340" s="525"/>
      <c r="B340" s="525"/>
      <c r="C340" s="525"/>
      <c r="D340" s="525"/>
      <c r="E340" s="311"/>
      <c r="F340" s="525"/>
      <c r="G340" s="525"/>
      <c r="H340" s="525"/>
      <c r="I340" s="525"/>
      <c r="J340" s="525"/>
      <c r="K340" s="525"/>
      <c r="L340" s="525"/>
      <c r="M340" s="525"/>
      <c r="N340" s="525"/>
      <c r="O340" s="525"/>
      <c r="P340" s="525"/>
      <c r="Q340" s="525"/>
      <c r="R340" s="525"/>
      <c r="S340" s="525"/>
      <c r="T340" s="525"/>
      <c r="U340" s="525"/>
      <c r="V340" s="539"/>
      <c r="W340" s="525"/>
      <c r="X340" s="525"/>
      <c r="Y340" s="525"/>
      <c r="Z340" s="525"/>
      <c r="AA340" s="525"/>
      <c r="AB340" s="525"/>
      <c r="AC340" s="525"/>
      <c r="AD340" s="525"/>
      <c r="AE340" s="525"/>
      <c r="AF340" s="525"/>
      <c r="AG340" s="525"/>
    </row>
    <row r="341" spans="1:33" ht="15.75" customHeight="1">
      <c r="A341" s="525"/>
      <c r="B341" s="525"/>
      <c r="C341" s="525"/>
      <c r="D341" s="525"/>
      <c r="E341" s="311"/>
      <c r="F341" s="525"/>
      <c r="G341" s="525"/>
      <c r="H341" s="525"/>
      <c r="I341" s="525"/>
      <c r="J341" s="525"/>
      <c r="K341" s="525"/>
      <c r="L341" s="525"/>
      <c r="M341" s="525"/>
      <c r="N341" s="525"/>
      <c r="O341" s="525"/>
      <c r="P341" s="525"/>
      <c r="Q341" s="525"/>
      <c r="R341" s="525"/>
      <c r="S341" s="525"/>
      <c r="T341" s="525"/>
      <c r="U341" s="525"/>
      <c r="V341" s="539"/>
      <c r="W341" s="525"/>
      <c r="X341" s="525"/>
      <c r="Y341" s="525"/>
      <c r="Z341" s="525"/>
      <c r="AA341" s="525"/>
      <c r="AB341" s="525"/>
      <c r="AC341" s="525"/>
      <c r="AD341" s="525"/>
      <c r="AE341" s="525"/>
      <c r="AF341" s="525"/>
      <c r="AG341" s="525"/>
    </row>
    <row r="342" spans="1:33" ht="15.75" customHeight="1">
      <c r="A342" s="525"/>
      <c r="B342" s="525"/>
      <c r="C342" s="525"/>
      <c r="D342" s="525"/>
      <c r="E342" s="311"/>
      <c r="F342" s="525"/>
      <c r="G342" s="525"/>
      <c r="H342" s="525"/>
      <c r="I342" s="525"/>
      <c r="J342" s="525"/>
      <c r="K342" s="525"/>
      <c r="L342" s="525"/>
      <c r="M342" s="525"/>
      <c r="N342" s="525"/>
      <c r="O342" s="525"/>
      <c r="P342" s="525"/>
      <c r="Q342" s="525"/>
      <c r="R342" s="525"/>
      <c r="S342" s="525"/>
      <c r="T342" s="525"/>
      <c r="U342" s="525"/>
      <c r="V342" s="539"/>
      <c r="W342" s="525"/>
      <c r="X342" s="525"/>
      <c r="Y342" s="525"/>
      <c r="Z342" s="525"/>
      <c r="AA342" s="525"/>
      <c r="AB342" s="525"/>
      <c r="AC342" s="525"/>
      <c r="AD342" s="525"/>
      <c r="AE342" s="525"/>
      <c r="AF342" s="525"/>
      <c r="AG342" s="525"/>
    </row>
    <row r="343" spans="1:33" ht="15.75" customHeight="1">
      <c r="A343" s="525"/>
      <c r="B343" s="525"/>
      <c r="C343" s="525"/>
      <c r="D343" s="525"/>
      <c r="E343" s="311"/>
      <c r="F343" s="525"/>
      <c r="G343" s="525"/>
      <c r="H343" s="525"/>
      <c r="I343" s="525"/>
      <c r="J343" s="525"/>
      <c r="K343" s="525"/>
      <c r="L343" s="525"/>
      <c r="M343" s="525"/>
      <c r="N343" s="525"/>
      <c r="O343" s="525"/>
      <c r="P343" s="525"/>
      <c r="Q343" s="525"/>
      <c r="R343" s="525"/>
      <c r="S343" s="525"/>
      <c r="T343" s="525"/>
      <c r="U343" s="525"/>
      <c r="V343" s="539"/>
      <c r="W343" s="525"/>
      <c r="X343" s="525"/>
      <c r="Y343" s="525"/>
      <c r="Z343" s="525"/>
      <c r="AA343" s="525"/>
      <c r="AB343" s="525"/>
      <c r="AC343" s="525"/>
      <c r="AD343" s="525"/>
      <c r="AE343" s="525"/>
      <c r="AF343" s="525"/>
      <c r="AG343" s="525"/>
    </row>
    <row r="344" spans="1:33" ht="15.75" customHeight="1">
      <c r="A344" s="525"/>
      <c r="B344" s="525"/>
      <c r="C344" s="525"/>
      <c r="D344" s="525"/>
      <c r="E344" s="311"/>
      <c r="F344" s="525"/>
      <c r="G344" s="525"/>
      <c r="H344" s="525"/>
      <c r="I344" s="525"/>
      <c r="J344" s="525"/>
      <c r="K344" s="525"/>
      <c r="L344" s="525"/>
      <c r="M344" s="525"/>
      <c r="N344" s="525"/>
      <c r="O344" s="525"/>
      <c r="P344" s="525"/>
      <c r="Q344" s="525"/>
      <c r="R344" s="525"/>
      <c r="S344" s="525"/>
      <c r="T344" s="525"/>
      <c r="U344" s="525"/>
      <c r="V344" s="539"/>
      <c r="W344" s="525"/>
      <c r="X344" s="525"/>
      <c r="Y344" s="525"/>
      <c r="Z344" s="525"/>
      <c r="AA344" s="525"/>
      <c r="AB344" s="525"/>
      <c r="AC344" s="525"/>
      <c r="AD344" s="525"/>
      <c r="AE344" s="525"/>
      <c r="AF344" s="525"/>
      <c r="AG344" s="525"/>
    </row>
    <row r="345" spans="1:33" ht="15.75" customHeight="1">
      <c r="A345" s="525"/>
      <c r="B345" s="525"/>
      <c r="C345" s="525"/>
      <c r="D345" s="525"/>
      <c r="E345" s="311"/>
      <c r="F345" s="525"/>
      <c r="G345" s="525"/>
      <c r="H345" s="525"/>
      <c r="I345" s="525"/>
      <c r="J345" s="525"/>
      <c r="K345" s="525"/>
      <c r="L345" s="525"/>
      <c r="M345" s="525"/>
      <c r="N345" s="525"/>
      <c r="O345" s="525"/>
      <c r="P345" s="525"/>
      <c r="Q345" s="525"/>
      <c r="R345" s="525"/>
      <c r="S345" s="525"/>
      <c r="T345" s="525"/>
      <c r="U345" s="525"/>
      <c r="V345" s="539"/>
      <c r="W345" s="525"/>
      <c r="X345" s="525"/>
      <c r="Y345" s="525"/>
      <c r="Z345" s="525"/>
      <c r="AA345" s="525"/>
      <c r="AB345" s="525"/>
      <c r="AC345" s="525"/>
      <c r="AD345" s="525"/>
      <c r="AE345" s="525"/>
      <c r="AF345" s="525"/>
      <c r="AG345" s="525"/>
    </row>
    <row r="346" spans="1:33" ht="15.75" customHeight="1">
      <c r="A346" s="525"/>
      <c r="B346" s="525"/>
      <c r="C346" s="525"/>
      <c r="D346" s="525"/>
      <c r="E346" s="311"/>
      <c r="F346" s="525"/>
      <c r="G346" s="525"/>
      <c r="H346" s="525"/>
      <c r="I346" s="525"/>
      <c r="J346" s="525"/>
      <c r="K346" s="525"/>
      <c r="L346" s="525"/>
      <c r="M346" s="525"/>
      <c r="N346" s="525"/>
      <c r="O346" s="525"/>
      <c r="P346" s="525"/>
      <c r="Q346" s="525"/>
      <c r="R346" s="525"/>
      <c r="S346" s="525"/>
      <c r="T346" s="525"/>
      <c r="U346" s="525"/>
      <c r="V346" s="539"/>
      <c r="W346" s="525"/>
      <c r="X346" s="525"/>
      <c r="Y346" s="525"/>
      <c r="Z346" s="525"/>
      <c r="AA346" s="525"/>
      <c r="AB346" s="525"/>
      <c r="AC346" s="525"/>
      <c r="AD346" s="525"/>
      <c r="AE346" s="525"/>
      <c r="AF346" s="525"/>
      <c r="AG346" s="525"/>
    </row>
    <row r="347" spans="1:33" ht="15.75" customHeight="1">
      <c r="A347" s="525"/>
      <c r="B347" s="525"/>
      <c r="C347" s="525"/>
      <c r="D347" s="525"/>
      <c r="E347" s="311"/>
      <c r="F347" s="525"/>
      <c r="G347" s="525"/>
      <c r="H347" s="525"/>
      <c r="I347" s="525"/>
      <c r="J347" s="525"/>
      <c r="K347" s="525"/>
      <c r="L347" s="525"/>
      <c r="M347" s="525"/>
      <c r="N347" s="525"/>
      <c r="O347" s="525"/>
      <c r="P347" s="525"/>
      <c r="Q347" s="525"/>
      <c r="R347" s="525"/>
      <c r="S347" s="525"/>
      <c r="T347" s="525"/>
      <c r="U347" s="525"/>
      <c r="V347" s="539"/>
      <c r="W347" s="525"/>
      <c r="X347" s="525"/>
      <c r="Y347" s="525"/>
      <c r="Z347" s="525"/>
      <c r="AA347" s="525"/>
      <c r="AB347" s="525"/>
      <c r="AC347" s="525"/>
      <c r="AD347" s="525"/>
      <c r="AE347" s="525"/>
      <c r="AF347" s="525"/>
      <c r="AG347" s="525"/>
    </row>
    <row r="348" spans="1:33" ht="15.75" customHeight="1">
      <c r="A348" s="525"/>
      <c r="B348" s="525"/>
      <c r="C348" s="525"/>
      <c r="D348" s="525"/>
      <c r="E348" s="311"/>
      <c r="F348" s="525"/>
      <c r="G348" s="525"/>
      <c r="H348" s="525"/>
      <c r="I348" s="525"/>
      <c r="J348" s="525"/>
      <c r="K348" s="525"/>
      <c r="L348" s="525"/>
      <c r="M348" s="525"/>
      <c r="N348" s="525"/>
      <c r="O348" s="525"/>
      <c r="P348" s="525"/>
      <c r="Q348" s="525"/>
      <c r="R348" s="525"/>
      <c r="S348" s="525"/>
      <c r="T348" s="525"/>
      <c r="U348" s="525"/>
      <c r="V348" s="539"/>
      <c r="W348" s="525"/>
      <c r="X348" s="525"/>
      <c r="Y348" s="525"/>
      <c r="Z348" s="525"/>
      <c r="AA348" s="525"/>
      <c r="AB348" s="525"/>
      <c r="AC348" s="525"/>
      <c r="AD348" s="525"/>
      <c r="AE348" s="525"/>
      <c r="AF348" s="525"/>
      <c r="AG348" s="525"/>
    </row>
    <row r="349" spans="1:33" ht="15.75" customHeight="1">
      <c r="A349" s="525"/>
      <c r="B349" s="525"/>
      <c r="C349" s="525"/>
      <c r="D349" s="525"/>
      <c r="E349" s="311"/>
      <c r="F349" s="525"/>
      <c r="G349" s="525"/>
      <c r="H349" s="525"/>
      <c r="I349" s="525"/>
      <c r="J349" s="525"/>
      <c r="K349" s="525"/>
      <c r="L349" s="525"/>
      <c r="M349" s="525"/>
      <c r="N349" s="525"/>
      <c r="O349" s="525"/>
      <c r="P349" s="525"/>
      <c r="Q349" s="525"/>
      <c r="R349" s="525"/>
      <c r="S349" s="525"/>
      <c r="T349" s="525"/>
      <c r="U349" s="525"/>
      <c r="V349" s="539"/>
      <c r="W349" s="525"/>
      <c r="X349" s="525"/>
      <c r="Y349" s="525"/>
      <c r="Z349" s="525"/>
      <c r="AA349" s="525"/>
      <c r="AB349" s="525"/>
      <c r="AC349" s="525"/>
      <c r="AD349" s="525"/>
      <c r="AE349" s="525"/>
      <c r="AF349" s="525"/>
      <c r="AG349" s="525"/>
    </row>
    <row r="350" spans="1:33" ht="15.75" customHeight="1">
      <c r="A350" s="525"/>
      <c r="B350" s="525"/>
      <c r="C350" s="525"/>
      <c r="D350" s="525"/>
      <c r="E350" s="311"/>
      <c r="F350" s="525"/>
      <c r="G350" s="525"/>
      <c r="H350" s="525"/>
      <c r="I350" s="525"/>
      <c r="J350" s="525"/>
      <c r="K350" s="525"/>
      <c r="L350" s="525"/>
      <c r="M350" s="525"/>
      <c r="N350" s="525"/>
      <c r="O350" s="525"/>
      <c r="P350" s="525"/>
      <c r="Q350" s="525"/>
      <c r="R350" s="525"/>
      <c r="S350" s="525"/>
      <c r="T350" s="525"/>
      <c r="U350" s="525"/>
      <c r="V350" s="539"/>
      <c r="W350" s="525"/>
      <c r="X350" s="525"/>
      <c r="Y350" s="525"/>
      <c r="Z350" s="525"/>
      <c r="AA350" s="525"/>
      <c r="AB350" s="525"/>
      <c r="AC350" s="525"/>
      <c r="AD350" s="525"/>
      <c r="AE350" s="525"/>
      <c r="AF350" s="525"/>
      <c r="AG350" s="525"/>
    </row>
    <row r="351" spans="1:33" ht="15.75" customHeight="1">
      <c r="A351" s="525"/>
      <c r="B351" s="525"/>
      <c r="C351" s="525"/>
      <c r="D351" s="525"/>
      <c r="E351" s="311"/>
      <c r="F351" s="525"/>
      <c r="G351" s="525"/>
      <c r="H351" s="525"/>
      <c r="I351" s="525"/>
      <c r="J351" s="525"/>
      <c r="K351" s="525"/>
      <c r="L351" s="525"/>
      <c r="M351" s="525"/>
      <c r="N351" s="525"/>
      <c r="O351" s="525"/>
      <c r="P351" s="525"/>
      <c r="Q351" s="525"/>
      <c r="R351" s="525"/>
      <c r="S351" s="525"/>
      <c r="T351" s="525"/>
      <c r="U351" s="525"/>
      <c r="V351" s="539"/>
      <c r="W351" s="525"/>
      <c r="X351" s="525"/>
      <c r="Y351" s="525"/>
      <c r="Z351" s="525"/>
      <c r="AA351" s="525"/>
      <c r="AB351" s="525"/>
      <c r="AC351" s="525"/>
      <c r="AD351" s="525"/>
      <c r="AE351" s="525"/>
      <c r="AF351" s="525"/>
      <c r="AG351" s="525"/>
    </row>
    <row r="352" spans="1:33" ht="15.75" customHeight="1">
      <c r="A352" s="525"/>
      <c r="B352" s="525"/>
      <c r="C352" s="525"/>
      <c r="D352" s="525"/>
      <c r="E352" s="311"/>
      <c r="F352" s="525"/>
      <c r="G352" s="525"/>
      <c r="H352" s="525"/>
      <c r="I352" s="525"/>
      <c r="J352" s="525"/>
      <c r="K352" s="525"/>
      <c r="L352" s="525"/>
      <c r="M352" s="525"/>
      <c r="N352" s="525"/>
      <c r="O352" s="525"/>
      <c r="P352" s="525"/>
      <c r="Q352" s="525"/>
      <c r="R352" s="525"/>
      <c r="S352" s="525"/>
      <c r="T352" s="525"/>
      <c r="U352" s="525"/>
      <c r="V352" s="539"/>
      <c r="W352" s="525"/>
      <c r="X352" s="525"/>
      <c r="Y352" s="525"/>
      <c r="Z352" s="525"/>
      <c r="AA352" s="525"/>
      <c r="AB352" s="525"/>
      <c r="AC352" s="525"/>
      <c r="AD352" s="525"/>
      <c r="AE352" s="525"/>
      <c r="AF352" s="525"/>
      <c r="AG352" s="525"/>
    </row>
    <row r="353" spans="1:33" ht="15.75" customHeight="1">
      <c r="A353" s="525"/>
      <c r="B353" s="525"/>
      <c r="C353" s="525"/>
      <c r="D353" s="525"/>
      <c r="E353" s="311"/>
      <c r="F353" s="525"/>
      <c r="G353" s="525"/>
      <c r="H353" s="525"/>
      <c r="I353" s="525"/>
      <c r="J353" s="525"/>
      <c r="K353" s="525"/>
      <c r="L353" s="525"/>
      <c r="M353" s="525"/>
      <c r="N353" s="525"/>
      <c r="O353" s="525"/>
      <c r="P353" s="525"/>
      <c r="Q353" s="525"/>
      <c r="R353" s="525"/>
      <c r="S353" s="525"/>
      <c r="T353" s="525"/>
      <c r="U353" s="525"/>
      <c r="V353" s="539"/>
      <c r="W353" s="525"/>
      <c r="X353" s="525"/>
      <c r="Y353" s="525"/>
      <c r="Z353" s="525"/>
      <c r="AA353" s="525"/>
      <c r="AB353" s="525"/>
      <c r="AC353" s="525"/>
      <c r="AD353" s="525"/>
      <c r="AE353" s="525"/>
      <c r="AF353" s="525"/>
      <c r="AG353" s="525"/>
    </row>
    <row r="354" spans="1:33" ht="15.75" customHeight="1">
      <c r="A354" s="525"/>
      <c r="B354" s="525"/>
      <c r="C354" s="525"/>
      <c r="D354" s="525"/>
      <c r="E354" s="311"/>
      <c r="F354" s="525"/>
      <c r="G354" s="525"/>
      <c r="H354" s="525"/>
      <c r="I354" s="525"/>
      <c r="J354" s="525"/>
      <c r="K354" s="525"/>
      <c r="L354" s="525"/>
      <c r="M354" s="525"/>
      <c r="N354" s="525"/>
      <c r="O354" s="525"/>
      <c r="P354" s="525"/>
      <c r="Q354" s="525"/>
      <c r="R354" s="525"/>
      <c r="S354" s="525"/>
      <c r="T354" s="525"/>
      <c r="U354" s="525"/>
      <c r="V354" s="539"/>
      <c r="W354" s="525"/>
      <c r="X354" s="525"/>
      <c r="Y354" s="525"/>
      <c r="Z354" s="525"/>
      <c r="AA354" s="525"/>
      <c r="AB354" s="525"/>
      <c r="AC354" s="525"/>
      <c r="AD354" s="525"/>
      <c r="AE354" s="525"/>
      <c r="AF354" s="525"/>
      <c r="AG354" s="525"/>
    </row>
    <row r="355" spans="1:33" ht="15.75" customHeight="1">
      <c r="A355" s="525"/>
      <c r="B355" s="525"/>
      <c r="C355" s="525"/>
      <c r="D355" s="525"/>
      <c r="E355" s="311"/>
      <c r="F355" s="525"/>
      <c r="G355" s="525"/>
      <c r="H355" s="525"/>
      <c r="I355" s="525"/>
      <c r="J355" s="525"/>
      <c r="K355" s="525"/>
      <c r="L355" s="525"/>
      <c r="M355" s="525"/>
      <c r="N355" s="525"/>
      <c r="O355" s="525"/>
      <c r="P355" s="525"/>
      <c r="Q355" s="525"/>
      <c r="R355" s="525"/>
      <c r="S355" s="525"/>
      <c r="T355" s="525"/>
      <c r="U355" s="525"/>
      <c r="V355" s="539"/>
      <c r="W355" s="525"/>
      <c r="X355" s="525"/>
      <c r="Y355" s="525"/>
      <c r="Z355" s="525"/>
      <c r="AA355" s="525"/>
      <c r="AB355" s="525"/>
      <c r="AC355" s="525"/>
      <c r="AD355" s="525"/>
      <c r="AE355" s="525"/>
      <c r="AF355" s="525"/>
      <c r="AG355" s="525"/>
    </row>
    <row r="356" spans="1:33" ht="15.75" customHeight="1">
      <c r="A356" s="525"/>
      <c r="B356" s="525"/>
      <c r="C356" s="525"/>
      <c r="D356" s="525"/>
      <c r="E356" s="311"/>
      <c r="F356" s="525"/>
      <c r="G356" s="525"/>
      <c r="H356" s="525"/>
      <c r="I356" s="525"/>
      <c r="J356" s="525"/>
      <c r="K356" s="525"/>
      <c r="L356" s="525"/>
      <c r="M356" s="525"/>
      <c r="N356" s="525"/>
      <c r="O356" s="525"/>
      <c r="P356" s="525"/>
      <c r="Q356" s="525"/>
      <c r="R356" s="525"/>
      <c r="S356" s="525"/>
      <c r="T356" s="525"/>
      <c r="U356" s="525"/>
      <c r="V356" s="539"/>
      <c r="W356" s="525"/>
      <c r="X356" s="525"/>
      <c r="Y356" s="525"/>
      <c r="Z356" s="525"/>
      <c r="AA356" s="525"/>
      <c r="AB356" s="525"/>
      <c r="AC356" s="525"/>
      <c r="AD356" s="525"/>
      <c r="AE356" s="525"/>
      <c r="AF356" s="525"/>
      <c r="AG356" s="525"/>
    </row>
    <row r="357" spans="1:33" ht="15.75" customHeight="1">
      <c r="A357" s="525"/>
      <c r="B357" s="525"/>
      <c r="C357" s="525"/>
      <c r="D357" s="525"/>
      <c r="E357" s="311"/>
      <c r="F357" s="525"/>
      <c r="G357" s="525"/>
      <c r="H357" s="525"/>
      <c r="I357" s="525"/>
      <c r="J357" s="525"/>
      <c r="K357" s="525"/>
      <c r="L357" s="525"/>
      <c r="M357" s="525"/>
      <c r="N357" s="525"/>
      <c r="O357" s="525"/>
      <c r="P357" s="525"/>
      <c r="Q357" s="525"/>
      <c r="R357" s="525"/>
      <c r="S357" s="525"/>
      <c r="T357" s="525"/>
      <c r="U357" s="525"/>
      <c r="V357" s="539"/>
      <c r="W357" s="525"/>
      <c r="X357" s="525"/>
      <c r="Y357" s="525"/>
      <c r="Z357" s="525"/>
      <c r="AA357" s="525"/>
      <c r="AB357" s="525"/>
      <c r="AC357" s="525"/>
      <c r="AD357" s="525"/>
      <c r="AE357" s="525"/>
      <c r="AF357" s="525"/>
      <c r="AG357" s="525"/>
    </row>
    <row r="358" spans="1:33" ht="15.75" customHeight="1">
      <c r="A358" s="525"/>
      <c r="B358" s="525"/>
      <c r="C358" s="525"/>
      <c r="D358" s="525"/>
      <c r="E358" s="311"/>
      <c r="F358" s="525"/>
      <c r="G358" s="525"/>
      <c r="H358" s="525"/>
      <c r="I358" s="525"/>
      <c r="J358" s="525"/>
      <c r="K358" s="525"/>
      <c r="L358" s="525"/>
      <c r="M358" s="525"/>
      <c r="N358" s="525"/>
      <c r="O358" s="525"/>
      <c r="P358" s="525"/>
      <c r="Q358" s="525"/>
      <c r="R358" s="525"/>
      <c r="S358" s="525"/>
      <c r="T358" s="525"/>
      <c r="U358" s="525"/>
      <c r="V358" s="539"/>
      <c r="W358" s="525"/>
      <c r="X358" s="525"/>
      <c r="Y358" s="525"/>
      <c r="Z358" s="525"/>
      <c r="AA358" s="525"/>
      <c r="AB358" s="525"/>
      <c r="AC358" s="525"/>
      <c r="AD358" s="525"/>
      <c r="AE358" s="525"/>
      <c r="AF358" s="525"/>
      <c r="AG358" s="525"/>
    </row>
    <row r="359" spans="1:33" ht="15.75" customHeight="1">
      <c r="A359" s="525"/>
      <c r="B359" s="525"/>
      <c r="C359" s="525"/>
      <c r="D359" s="525"/>
      <c r="E359" s="311"/>
      <c r="F359" s="525"/>
      <c r="G359" s="525"/>
      <c r="H359" s="525"/>
      <c r="I359" s="525"/>
      <c r="J359" s="525"/>
      <c r="K359" s="525"/>
      <c r="L359" s="525"/>
      <c r="M359" s="525"/>
      <c r="N359" s="525"/>
      <c r="O359" s="525"/>
      <c r="P359" s="525"/>
      <c r="Q359" s="525"/>
      <c r="R359" s="525"/>
      <c r="S359" s="525"/>
      <c r="T359" s="525"/>
      <c r="U359" s="525"/>
      <c r="V359" s="539"/>
      <c r="W359" s="525"/>
      <c r="X359" s="525"/>
      <c r="Y359" s="525"/>
      <c r="Z359" s="525"/>
      <c r="AA359" s="525"/>
      <c r="AB359" s="525"/>
      <c r="AC359" s="525"/>
      <c r="AD359" s="525"/>
      <c r="AE359" s="525"/>
      <c r="AF359" s="525"/>
      <c r="AG359" s="525"/>
    </row>
    <row r="360" spans="1:33" ht="15.75" customHeight="1">
      <c r="A360" s="525"/>
      <c r="B360" s="525"/>
      <c r="C360" s="525"/>
      <c r="D360" s="525"/>
      <c r="E360" s="311"/>
      <c r="F360" s="525"/>
      <c r="G360" s="525"/>
      <c r="H360" s="525"/>
      <c r="I360" s="525"/>
      <c r="J360" s="525"/>
      <c r="K360" s="525"/>
      <c r="L360" s="525"/>
      <c r="M360" s="525"/>
      <c r="N360" s="525"/>
      <c r="O360" s="525"/>
      <c r="P360" s="525"/>
      <c r="Q360" s="525"/>
      <c r="R360" s="525"/>
      <c r="S360" s="525"/>
      <c r="T360" s="525"/>
      <c r="U360" s="525"/>
      <c r="V360" s="539"/>
      <c r="W360" s="525"/>
      <c r="X360" s="525"/>
      <c r="Y360" s="525"/>
      <c r="Z360" s="525"/>
      <c r="AA360" s="525"/>
      <c r="AB360" s="525"/>
      <c r="AC360" s="525"/>
      <c r="AD360" s="525"/>
      <c r="AE360" s="525"/>
      <c r="AF360" s="525"/>
      <c r="AG360" s="525"/>
    </row>
    <row r="361" spans="1:33" ht="15.75" customHeight="1">
      <c r="A361" s="525"/>
      <c r="B361" s="525"/>
      <c r="C361" s="525"/>
      <c r="D361" s="525"/>
      <c r="E361" s="311"/>
      <c r="F361" s="525"/>
      <c r="G361" s="525"/>
      <c r="H361" s="525"/>
      <c r="I361" s="525"/>
      <c r="J361" s="525"/>
      <c r="K361" s="525"/>
      <c r="L361" s="525"/>
      <c r="M361" s="525"/>
      <c r="N361" s="525"/>
      <c r="O361" s="525"/>
      <c r="P361" s="525"/>
      <c r="Q361" s="525"/>
      <c r="R361" s="525"/>
      <c r="S361" s="525"/>
      <c r="T361" s="525"/>
      <c r="U361" s="525"/>
      <c r="V361" s="539"/>
      <c r="W361" s="525"/>
      <c r="X361" s="525"/>
      <c r="Y361" s="525"/>
      <c r="Z361" s="525"/>
      <c r="AA361" s="525"/>
      <c r="AB361" s="525"/>
      <c r="AC361" s="525"/>
      <c r="AD361" s="525"/>
      <c r="AE361" s="525"/>
      <c r="AF361" s="525"/>
      <c r="AG361" s="525"/>
    </row>
    <row r="362" spans="1:33" ht="15.75" customHeight="1">
      <c r="A362" s="525"/>
      <c r="B362" s="525"/>
      <c r="C362" s="525"/>
      <c r="D362" s="525"/>
      <c r="E362" s="311"/>
      <c r="F362" s="525"/>
      <c r="G362" s="525"/>
      <c r="H362" s="525"/>
      <c r="I362" s="525"/>
      <c r="J362" s="525"/>
      <c r="K362" s="525"/>
      <c r="L362" s="525"/>
      <c r="M362" s="525"/>
      <c r="N362" s="525"/>
      <c r="O362" s="525"/>
      <c r="P362" s="525"/>
      <c r="Q362" s="525"/>
      <c r="R362" s="525"/>
      <c r="S362" s="525"/>
      <c r="T362" s="525"/>
      <c r="U362" s="525"/>
      <c r="V362" s="539"/>
      <c r="W362" s="525"/>
      <c r="X362" s="525"/>
      <c r="Y362" s="525"/>
      <c r="Z362" s="525"/>
      <c r="AA362" s="525"/>
      <c r="AB362" s="525"/>
      <c r="AC362" s="525"/>
      <c r="AD362" s="525"/>
      <c r="AE362" s="525"/>
      <c r="AF362" s="525"/>
      <c r="AG362" s="525"/>
    </row>
    <row r="363" spans="1:33" ht="15.75" customHeight="1">
      <c r="A363" s="525"/>
      <c r="B363" s="525"/>
      <c r="C363" s="525"/>
      <c r="D363" s="525"/>
      <c r="E363" s="311"/>
      <c r="F363" s="525"/>
      <c r="G363" s="525"/>
      <c r="H363" s="525"/>
      <c r="I363" s="525"/>
      <c r="J363" s="525"/>
      <c r="K363" s="525"/>
      <c r="L363" s="525"/>
      <c r="M363" s="525"/>
      <c r="N363" s="525"/>
      <c r="O363" s="525"/>
      <c r="P363" s="525"/>
      <c r="Q363" s="525"/>
      <c r="R363" s="525"/>
      <c r="S363" s="525"/>
      <c r="T363" s="525"/>
      <c r="U363" s="525"/>
      <c r="V363" s="539"/>
      <c r="W363" s="525"/>
      <c r="X363" s="525"/>
      <c r="Y363" s="525"/>
      <c r="Z363" s="525"/>
      <c r="AA363" s="525"/>
      <c r="AB363" s="525"/>
      <c r="AC363" s="525"/>
      <c r="AD363" s="525"/>
      <c r="AE363" s="525"/>
      <c r="AF363" s="525"/>
      <c r="AG363" s="525"/>
    </row>
    <row r="364" spans="1:33" ht="15.75" customHeight="1">
      <c r="A364" s="525"/>
      <c r="B364" s="525"/>
      <c r="C364" s="525"/>
      <c r="D364" s="525"/>
      <c r="E364" s="311"/>
      <c r="F364" s="525"/>
      <c r="G364" s="525"/>
      <c r="H364" s="525"/>
      <c r="I364" s="525"/>
      <c r="J364" s="525"/>
      <c r="K364" s="525"/>
      <c r="L364" s="525"/>
      <c r="M364" s="525"/>
      <c r="N364" s="525"/>
      <c r="O364" s="525"/>
      <c r="P364" s="525"/>
      <c r="Q364" s="525"/>
      <c r="R364" s="525"/>
      <c r="S364" s="525"/>
      <c r="T364" s="525"/>
      <c r="U364" s="525"/>
      <c r="V364" s="539"/>
      <c r="W364" s="525"/>
      <c r="X364" s="525"/>
      <c r="Y364" s="525"/>
      <c r="Z364" s="525"/>
      <c r="AA364" s="525"/>
      <c r="AB364" s="525"/>
      <c r="AC364" s="525"/>
      <c r="AD364" s="525"/>
      <c r="AE364" s="525"/>
      <c r="AF364" s="525"/>
      <c r="AG364" s="525"/>
    </row>
    <row r="365" spans="1:33" ht="15.75" customHeight="1">
      <c r="A365" s="525"/>
      <c r="B365" s="525"/>
      <c r="C365" s="525"/>
      <c r="D365" s="525"/>
      <c r="E365" s="311"/>
      <c r="F365" s="525"/>
      <c r="G365" s="525"/>
      <c r="H365" s="525"/>
      <c r="I365" s="525"/>
      <c r="J365" s="525"/>
      <c r="K365" s="525"/>
      <c r="L365" s="525"/>
      <c r="M365" s="525"/>
      <c r="N365" s="525"/>
      <c r="O365" s="525"/>
      <c r="P365" s="525"/>
      <c r="Q365" s="525"/>
      <c r="R365" s="525"/>
      <c r="S365" s="525"/>
      <c r="T365" s="525"/>
      <c r="U365" s="525"/>
      <c r="V365" s="539"/>
      <c r="W365" s="525"/>
      <c r="X365" s="525"/>
      <c r="Y365" s="525"/>
      <c r="Z365" s="525"/>
      <c r="AA365" s="525"/>
      <c r="AB365" s="525"/>
      <c r="AC365" s="525"/>
      <c r="AD365" s="525"/>
      <c r="AE365" s="525"/>
      <c r="AF365" s="525"/>
      <c r="AG365" s="525"/>
    </row>
    <row r="366" spans="1:33" ht="15.75" customHeight="1">
      <c r="A366" s="525"/>
      <c r="B366" s="525"/>
      <c r="C366" s="525"/>
      <c r="D366" s="525"/>
      <c r="E366" s="311"/>
      <c r="F366" s="525"/>
      <c r="G366" s="525"/>
      <c r="H366" s="525"/>
      <c r="I366" s="525"/>
      <c r="J366" s="525"/>
      <c r="K366" s="525"/>
      <c r="L366" s="525"/>
      <c r="M366" s="525"/>
      <c r="N366" s="525"/>
      <c r="O366" s="525"/>
      <c r="P366" s="525"/>
      <c r="Q366" s="525"/>
      <c r="R366" s="525"/>
      <c r="S366" s="525"/>
      <c r="T366" s="525"/>
      <c r="U366" s="525"/>
      <c r="V366" s="539"/>
      <c r="W366" s="525"/>
      <c r="X366" s="525"/>
      <c r="Y366" s="525"/>
      <c r="Z366" s="525"/>
      <c r="AA366" s="525"/>
      <c r="AB366" s="525"/>
      <c r="AC366" s="525"/>
      <c r="AD366" s="525"/>
      <c r="AE366" s="525"/>
      <c r="AF366" s="525"/>
      <c r="AG366" s="525"/>
    </row>
    <row r="367" spans="1:33" ht="15.75" customHeight="1">
      <c r="A367" s="525"/>
      <c r="B367" s="525"/>
      <c r="C367" s="525"/>
      <c r="D367" s="525"/>
      <c r="E367" s="311"/>
      <c r="F367" s="525"/>
      <c r="G367" s="525"/>
      <c r="H367" s="525"/>
      <c r="I367" s="525"/>
      <c r="J367" s="525"/>
      <c r="K367" s="525"/>
      <c r="L367" s="525"/>
      <c r="M367" s="525"/>
      <c r="N367" s="525"/>
      <c r="O367" s="525"/>
      <c r="P367" s="525"/>
      <c r="Q367" s="525"/>
      <c r="R367" s="525"/>
      <c r="S367" s="525"/>
      <c r="T367" s="525"/>
      <c r="U367" s="525"/>
      <c r="V367" s="539"/>
      <c r="W367" s="525"/>
      <c r="X367" s="525"/>
      <c r="Y367" s="525"/>
      <c r="Z367" s="525"/>
      <c r="AA367" s="525"/>
      <c r="AB367" s="525"/>
      <c r="AC367" s="525"/>
      <c r="AD367" s="525"/>
      <c r="AE367" s="525"/>
      <c r="AF367" s="525"/>
      <c r="AG367" s="525"/>
    </row>
    <row r="368" spans="1:33" ht="15.75" customHeight="1">
      <c r="A368" s="525"/>
      <c r="B368" s="525"/>
      <c r="C368" s="525"/>
      <c r="D368" s="525"/>
      <c r="E368" s="311"/>
      <c r="F368" s="525"/>
      <c r="G368" s="525"/>
      <c r="H368" s="525"/>
      <c r="I368" s="525"/>
      <c r="J368" s="525"/>
      <c r="K368" s="525"/>
      <c r="L368" s="525"/>
      <c r="M368" s="525"/>
      <c r="N368" s="525"/>
      <c r="O368" s="525"/>
      <c r="P368" s="525"/>
      <c r="Q368" s="525"/>
      <c r="R368" s="525"/>
      <c r="S368" s="525"/>
      <c r="T368" s="525"/>
      <c r="U368" s="525"/>
      <c r="V368" s="539"/>
      <c r="W368" s="525"/>
      <c r="X368" s="525"/>
      <c r="Y368" s="525"/>
      <c r="Z368" s="525"/>
      <c r="AA368" s="525"/>
      <c r="AB368" s="525"/>
      <c r="AC368" s="525"/>
      <c r="AD368" s="525"/>
      <c r="AE368" s="525"/>
      <c r="AF368" s="525"/>
      <c r="AG368" s="525"/>
    </row>
    <row r="369" spans="1:33" ht="15.75" customHeight="1">
      <c r="A369" s="525"/>
      <c r="B369" s="525"/>
      <c r="C369" s="525"/>
      <c r="D369" s="525"/>
      <c r="E369" s="311"/>
      <c r="F369" s="525"/>
      <c r="G369" s="525"/>
      <c r="H369" s="525"/>
      <c r="I369" s="525"/>
      <c r="J369" s="525"/>
      <c r="K369" s="525"/>
      <c r="L369" s="525"/>
      <c r="M369" s="525"/>
      <c r="N369" s="525"/>
      <c r="O369" s="525"/>
      <c r="P369" s="525"/>
      <c r="Q369" s="525"/>
      <c r="R369" s="525"/>
      <c r="S369" s="525"/>
      <c r="T369" s="525"/>
      <c r="U369" s="525"/>
      <c r="V369" s="539"/>
      <c r="W369" s="525"/>
      <c r="X369" s="525"/>
      <c r="Y369" s="525"/>
      <c r="Z369" s="525"/>
      <c r="AA369" s="525"/>
      <c r="AB369" s="525"/>
      <c r="AC369" s="525"/>
      <c r="AD369" s="525"/>
      <c r="AE369" s="525"/>
      <c r="AF369" s="525"/>
      <c r="AG369" s="525"/>
    </row>
    <row r="370" spans="1:33" ht="15.75" customHeight="1">
      <c r="A370" s="525"/>
      <c r="B370" s="525"/>
      <c r="C370" s="525"/>
      <c r="D370" s="525"/>
      <c r="E370" s="311"/>
      <c r="F370" s="525"/>
      <c r="G370" s="525"/>
      <c r="H370" s="525"/>
      <c r="I370" s="525"/>
      <c r="J370" s="525"/>
      <c r="K370" s="525"/>
      <c r="L370" s="525"/>
      <c r="M370" s="525"/>
      <c r="N370" s="525"/>
      <c r="O370" s="525"/>
      <c r="P370" s="525"/>
      <c r="Q370" s="525"/>
      <c r="R370" s="525"/>
      <c r="S370" s="525"/>
      <c r="T370" s="525"/>
      <c r="U370" s="525"/>
      <c r="V370" s="539"/>
      <c r="W370" s="525"/>
      <c r="X370" s="525"/>
      <c r="Y370" s="525"/>
      <c r="Z370" s="525"/>
      <c r="AA370" s="525"/>
      <c r="AB370" s="525"/>
      <c r="AC370" s="525"/>
      <c r="AD370" s="525"/>
      <c r="AE370" s="525"/>
      <c r="AF370" s="525"/>
      <c r="AG370" s="525"/>
    </row>
    <row r="371" spans="1:33" ht="15.75" customHeight="1">
      <c r="A371" s="525"/>
      <c r="B371" s="525"/>
      <c r="C371" s="525"/>
      <c r="D371" s="525"/>
      <c r="E371" s="311"/>
      <c r="F371" s="525"/>
      <c r="G371" s="525"/>
      <c r="H371" s="525"/>
      <c r="I371" s="525"/>
      <c r="J371" s="525"/>
      <c r="K371" s="525"/>
      <c r="L371" s="525"/>
      <c r="M371" s="525"/>
      <c r="N371" s="525"/>
      <c r="O371" s="525"/>
      <c r="P371" s="525"/>
      <c r="Q371" s="525"/>
      <c r="R371" s="525"/>
      <c r="S371" s="525"/>
      <c r="T371" s="525"/>
      <c r="U371" s="525"/>
      <c r="V371" s="539"/>
      <c r="W371" s="525"/>
      <c r="X371" s="525"/>
      <c r="Y371" s="525"/>
      <c r="Z371" s="525"/>
      <c r="AA371" s="525"/>
      <c r="AB371" s="525"/>
      <c r="AC371" s="525"/>
      <c r="AD371" s="525"/>
      <c r="AE371" s="525"/>
      <c r="AF371" s="525"/>
      <c r="AG371" s="525"/>
    </row>
    <row r="372" spans="1:33" ht="15.75" customHeight="1">
      <c r="A372" s="525"/>
      <c r="B372" s="525"/>
      <c r="C372" s="525"/>
      <c r="D372" s="525"/>
      <c r="E372" s="311"/>
      <c r="F372" s="525"/>
      <c r="G372" s="525"/>
      <c r="H372" s="525"/>
      <c r="I372" s="525"/>
      <c r="J372" s="525"/>
      <c r="K372" s="525"/>
      <c r="L372" s="525"/>
      <c r="M372" s="525"/>
      <c r="N372" s="525"/>
      <c r="O372" s="525"/>
      <c r="P372" s="525"/>
      <c r="Q372" s="525"/>
      <c r="R372" s="525"/>
      <c r="S372" s="525"/>
      <c r="T372" s="525"/>
      <c r="U372" s="525"/>
      <c r="V372" s="539"/>
      <c r="W372" s="525"/>
      <c r="X372" s="525"/>
      <c r="Y372" s="525"/>
      <c r="Z372" s="525"/>
      <c r="AA372" s="525"/>
      <c r="AB372" s="525"/>
      <c r="AC372" s="525"/>
      <c r="AD372" s="525"/>
      <c r="AE372" s="525"/>
      <c r="AF372" s="525"/>
      <c r="AG372" s="525"/>
    </row>
    <row r="373" spans="1:33" ht="15.75" customHeight="1">
      <c r="A373" s="525"/>
      <c r="B373" s="525"/>
      <c r="C373" s="525"/>
      <c r="D373" s="525"/>
      <c r="E373" s="311"/>
      <c r="F373" s="525"/>
      <c r="G373" s="525"/>
      <c r="H373" s="525"/>
      <c r="I373" s="525"/>
      <c r="J373" s="525"/>
      <c r="K373" s="525"/>
      <c r="L373" s="525"/>
      <c r="M373" s="525"/>
      <c r="N373" s="525"/>
      <c r="O373" s="525"/>
      <c r="P373" s="525"/>
      <c r="Q373" s="525"/>
      <c r="R373" s="525"/>
      <c r="S373" s="525"/>
      <c r="T373" s="525"/>
      <c r="U373" s="525"/>
      <c r="V373" s="539"/>
      <c r="W373" s="525"/>
      <c r="X373" s="525"/>
      <c r="Y373" s="525"/>
      <c r="Z373" s="525"/>
      <c r="AA373" s="525"/>
      <c r="AB373" s="525"/>
      <c r="AC373" s="525"/>
      <c r="AD373" s="525"/>
      <c r="AE373" s="525"/>
      <c r="AF373" s="525"/>
      <c r="AG373" s="525"/>
    </row>
    <row r="374" spans="1:33" ht="15.75" customHeight="1">
      <c r="A374" s="525"/>
      <c r="B374" s="525"/>
      <c r="C374" s="525"/>
      <c r="D374" s="525"/>
      <c r="E374" s="311"/>
      <c r="F374" s="525"/>
      <c r="G374" s="525"/>
      <c r="H374" s="525"/>
      <c r="I374" s="525"/>
      <c r="J374" s="525"/>
      <c r="K374" s="525"/>
      <c r="L374" s="525"/>
      <c r="M374" s="525"/>
      <c r="N374" s="525"/>
      <c r="O374" s="525"/>
      <c r="P374" s="525"/>
      <c r="Q374" s="525"/>
      <c r="R374" s="525"/>
      <c r="S374" s="525"/>
      <c r="T374" s="525"/>
      <c r="U374" s="525"/>
      <c r="V374" s="539"/>
      <c r="W374" s="525"/>
      <c r="X374" s="525"/>
      <c r="Y374" s="525"/>
      <c r="Z374" s="525"/>
      <c r="AA374" s="525"/>
      <c r="AB374" s="525"/>
      <c r="AC374" s="525"/>
      <c r="AD374" s="525"/>
      <c r="AE374" s="525"/>
      <c r="AF374" s="525"/>
      <c r="AG374" s="525"/>
    </row>
    <row r="375" spans="1:33" ht="15.75" customHeight="1">
      <c r="A375" s="525"/>
      <c r="B375" s="525"/>
      <c r="C375" s="525"/>
      <c r="D375" s="525"/>
      <c r="E375" s="311"/>
      <c r="F375" s="525"/>
      <c r="G375" s="525"/>
      <c r="H375" s="525"/>
      <c r="I375" s="525"/>
      <c r="J375" s="525"/>
      <c r="K375" s="525"/>
      <c r="L375" s="525"/>
      <c r="M375" s="525"/>
      <c r="N375" s="525"/>
      <c r="O375" s="525"/>
      <c r="P375" s="525"/>
      <c r="Q375" s="525"/>
      <c r="R375" s="525"/>
      <c r="S375" s="525"/>
      <c r="T375" s="525"/>
      <c r="U375" s="525"/>
      <c r="V375" s="539"/>
      <c r="W375" s="525"/>
      <c r="X375" s="525"/>
      <c r="Y375" s="525"/>
      <c r="Z375" s="525"/>
      <c r="AA375" s="525"/>
      <c r="AB375" s="525"/>
      <c r="AC375" s="525"/>
      <c r="AD375" s="525"/>
      <c r="AE375" s="525"/>
      <c r="AF375" s="525"/>
      <c r="AG375" s="525"/>
    </row>
    <row r="376" spans="1:33" ht="15.75" customHeight="1">
      <c r="V376" s="5"/>
    </row>
    <row r="377" spans="1:33" ht="15.75" customHeight="1">
      <c r="V377" s="5"/>
    </row>
    <row r="378" spans="1:33" ht="15.75" customHeight="1">
      <c r="V378" s="5"/>
    </row>
    <row r="379" spans="1:33" ht="15.75" customHeight="1">
      <c r="V379" s="5"/>
    </row>
    <row r="380" spans="1:33" ht="15.75" customHeight="1">
      <c r="V380" s="5"/>
    </row>
    <row r="381" spans="1:33" ht="15.75" customHeight="1">
      <c r="V381" s="5"/>
    </row>
    <row r="382" spans="1:33" ht="15.75" customHeight="1">
      <c r="V382" s="5"/>
    </row>
    <row r="383" spans="1:33" ht="15.75" customHeight="1">
      <c r="V383" s="5"/>
    </row>
    <row r="384" spans="1:33" ht="15.75" customHeight="1">
      <c r="V384" s="5"/>
    </row>
    <row r="385" spans="22:22" ht="15.75" customHeight="1">
      <c r="V385" s="5"/>
    </row>
    <row r="386" spans="22:22" ht="15.75" customHeight="1">
      <c r="V386" s="5"/>
    </row>
    <row r="387" spans="22:22" ht="15.75" customHeight="1">
      <c r="V387" s="5"/>
    </row>
    <row r="388" spans="22:22" ht="15.75" customHeight="1">
      <c r="V388" s="5"/>
    </row>
    <row r="389" spans="22:22" ht="15.75" customHeight="1">
      <c r="V389" s="5"/>
    </row>
    <row r="390" spans="22:22" ht="15.75" customHeight="1">
      <c r="V390" s="5"/>
    </row>
    <row r="391" spans="22:22" ht="15.75" customHeight="1">
      <c r="V391" s="5"/>
    </row>
    <row r="392" spans="22:22" ht="15.75" customHeight="1">
      <c r="V392" s="5"/>
    </row>
    <row r="393" spans="22:22" ht="15.75" customHeight="1">
      <c r="V393" s="5"/>
    </row>
    <row r="394" spans="22:22" ht="15.75" customHeight="1">
      <c r="V394" s="5"/>
    </row>
    <row r="395" spans="22:22" ht="15.75" customHeight="1">
      <c r="V395" s="5"/>
    </row>
    <row r="396" spans="22:22" ht="15.75" customHeight="1">
      <c r="V396" s="5"/>
    </row>
    <row r="397" spans="22:22" ht="15.75" customHeight="1">
      <c r="V397" s="5"/>
    </row>
    <row r="398" spans="22:22" ht="15.75" customHeight="1">
      <c r="V398" s="5"/>
    </row>
    <row r="399" spans="22:22" ht="15.75" customHeight="1">
      <c r="V399" s="5"/>
    </row>
    <row r="400" spans="22:22" ht="15.75" customHeight="1">
      <c r="V400" s="5"/>
    </row>
    <row r="401" spans="22:22" ht="15.75" customHeight="1">
      <c r="V401" s="5"/>
    </row>
    <row r="402" spans="22:22" ht="15.75" customHeight="1">
      <c r="V402" s="5"/>
    </row>
    <row r="403" spans="22:22" ht="15.75" customHeight="1">
      <c r="V403" s="5"/>
    </row>
    <row r="404" spans="22:22" ht="15.75" customHeight="1">
      <c r="V404" s="5"/>
    </row>
    <row r="405" spans="22:22" ht="15.75" customHeight="1">
      <c r="V405" s="5"/>
    </row>
    <row r="406" spans="22:22" ht="15.75" customHeight="1">
      <c r="V406" s="5"/>
    </row>
    <row r="407" spans="22:22" ht="15.75" customHeight="1">
      <c r="V407" s="5"/>
    </row>
    <row r="408" spans="22:22" ht="15.75" customHeight="1">
      <c r="V408" s="5"/>
    </row>
    <row r="409" spans="22:22" ht="15.75" customHeight="1">
      <c r="V409" s="5"/>
    </row>
    <row r="410" spans="22:22" ht="15.75" customHeight="1">
      <c r="V410" s="5"/>
    </row>
    <row r="411" spans="22:22" ht="15.75" customHeight="1">
      <c r="V411" s="5"/>
    </row>
    <row r="412" spans="22:22" ht="15.75" customHeight="1">
      <c r="V412" s="5"/>
    </row>
    <row r="413" spans="22:22" ht="15.75" customHeight="1">
      <c r="V413" s="5"/>
    </row>
    <row r="414" spans="22:22" ht="15.75" customHeight="1">
      <c r="V414" s="5"/>
    </row>
    <row r="415" spans="22:22" ht="15.75" customHeight="1">
      <c r="V415" s="5"/>
    </row>
    <row r="416" spans="22:22" ht="15.75" customHeight="1">
      <c r="V416" s="5"/>
    </row>
    <row r="417" spans="22:22" ht="15.75" customHeight="1">
      <c r="V417" s="5"/>
    </row>
    <row r="418" spans="22:22" ht="15.75" customHeight="1">
      <c r="V418" s="5"/>
    </row>
    <row r="419" spans="22:22" ht="15.75" customHeight="1">
      <c r="V419" s="5"/>
    </row>
    <row r="420" spans="22:22" ht="15.75" customHeight="1">
      <c r="V420" s="5"/>
    </row>
    <row r="421" spans="22:22" ht="15.75" customHeight="1">
      <c r="V421" s="5"/>
    </row>
    <row r="422" spans="22:22" ht="15.75" customHeight="1">
      <c r="V422" s="5"/>
    </row>
    <row r="423" spans="22:22" ht="15.75" customHeight="1">
      <c r="V423" s="5"/>
    </row>
    <row r="424" spans="22:22" ht="15.75" customHeight="1">
      <c r="V424" s="5"/>
    </row>
    <row r="425" spans="22:22" ht="15.75" customHeight="1">
      <c r="V425" s="5"/>
    </row>
    <row r="426" spans="22:22" ht="15.75" customHeight="1">
      <c r="V426" s="5"/>
    </row>
    <row r="427" spans="22:22" ht="15.75" customHeight="1">
      <c r="V427" s="5"/>
    </row>
    <row r="428" spans="22:22" ht="15.75" customHeight="1">
      <c r="V428" s="5"/>
    </row>
    <row r="429" spans="22:22" ht="15.75" customHeight="1">
      <c r="V429" s="5"/>
    </row>
    <row r="430" spans="22:22" ht="15.75" customHeight="1">
      <c r="V430" s="5"/>
    </row>
    <row r="431" spans="22:22" ht="15.75" customHeight="1">
      <c r="V431" s="5"/>
    </row>
    <row r="432" spans="22:22" ht="15.75" customHeight="1">
      <c r="V432" s="5"/>
    </row>
    <row r="433" spans="22:22" ht="15.75" customHeight="1">
      <c r="V433" s="5"/>
    </row>
    <row r="434" spans="22:22" ht="15.75" customHeight="1">
      <c r="V434" s="5"/>
    </row>
    <row r="435" spans="22:22" ht="15.75" customHeight="1">
      <c r="V435" s="5"/>
    </row>
    <row r="436" spans="22:22" ht="15.75" customHeight="1">
      <c r="V436" s="5"/>
    </row>
    <row r="437" spans="22:22" ht="15.75" customHeight="1">
      <c r="V437" s="5"/>
    </row>
    <row r="438" spans="22:22" ht="15.75" customHeight="1">
      <c r="V438" s="5"/>
    </row>
    <row r="439" spans="22:22" ht="15.75" customHeight="1">
      <c r="V439" s="5"/>
    </row>
    <row r="440" spans="22:22" ht="15.75" customHeight="1">
      <c r="V440" s="5"/>
    </row>
    <row r="441" spans="22:22" ht="15.75" customHeight="1">
      <c r="V441" s="5"/>
    </row>
    <row r="442" spans="22:22" ht="15.75" customHeight="1">
      <c r="V442" s="5"/>
    </row>
    <row r="443" spans="22:22" ht="15.75" customHeight="1">
      <c r="V443" s="5"/>
    </row>
    <row r="444" spans="22:22" ht="15.75" customHeight="1">
      <c r="V444" s="5"/>
    </row>
    <row r="445" spans="22:22" ht="15.75" customHeight="1">
      <c r="V445" s="5"/>
    </row>
    <row r="446" spans="22:22" ht="15.75" customHeight="1">
      <c r="V446" s="5"/>
    </row>
    <row r="447" spans="22:22" ht="15.75" customHeight="1">
      <c r="V447" s="5"/>
    </row>
    <row r="448" spans="22:22" ht="15.75" customHeight="1">
      <c r="V448" s="5"/>
    </row>
    <row r="449" spans="22:22" ht="15.75" customHeight="1">
      <c r="V449" s="5"/>
    </row>
    <row r="450" spans="22:22" ht="15.75" customHeight="1">
      <c r="V450" s="5"/>
    </row>
    <row r="451" spans="22:22" ht="15.75" customHeight="1">
      <c r="V451" s="5"/>
    </row>
    <row r="452" spans="22:22" ht="15.75" customHeight="1">
      <c r="V452" s="5"/>
    </row>
    <row r="453" spans="22:22" ht="15.75" customHeight="1">
      <c r="V453" s="5"/>
    </row>
    <row r="454" spans="22:22" ht="15.75" customHeight="1">
      <c r="V454" s="5"/>
    </row>
    <row r="455" spans="22:22" ht="15.75" customHeight="1">
      <c r="V455" s="5"/>
    </row>
    <row r="456" spans="22:22" ht="15.75" customHeight="1">
      <c r="V456" s="5"/>
    </row>
    <row r="457" spans="22:22" ht="15.75" customHeight="1">
      <c r="V457" s="5"/>
    </row>
    <row r="458" spans="22:22" ht="15.75" customHeight="1">
      <c r="V458" s="5"/>
    </row>
    <row r="459" spans="22:22" ht="15.75" customHeight="1">
      <c r="V459" s="5"/>
    </row>
    <row r="460" spans="22:22" ht="15.75" customHeight="1">
      <c r="V460" s="5"/>
    </row>
    <row r="461" spans="22:22" ht="15.75" customHeight="1">
      <c r="V461" s="5"/>
    </row>
    <row r="462" spans="22:22" ht="15.75" customHeight="1">
      <c r="V462" s="5"/>
    </row>
    <row r="463" spans="22:22" ht="15.75" customHeight="1">
      <c r="V463" s="5"/>
    </row>
    <row r="464" spans="22:22" ht="15.75" customHeight="1">
      <c r="V464" s="5"/>
    </row>
    <row r="465" spans="22:22" ht="15.75" customHeight="1">
      <c r="V465" s="5"/>
    </row>
    <row r="466" spans="22:22" ht="15.75" customHeight="1">
      <c r="V466" s="5"/>
    </row>
    <row r="467" spans="22:22" ht="15.75" customHeight="1">
      <c r="V467" s="5"/>
    </row>
    <row r="468" spans="22:22" ht="15.75" customHeight="1">
      <c r="V468" s="5"/>
    </row>
    <row r="469" spans="22:22" ht="15.75" customHeight="1">
      <c r="V469" s="5"/>
    </row>
    <row r="470" spans="22:22" ht="15.75" customHeight="1">
      <c r="V470" s="5"/>
    </row>
    <row r="471" spans="22:22" ht="15.75" customHeight="1">
      <c r="V471" s="5"/>
    </row>
    <row r="472" spans="22:22" ht="15.75" customHeight="1">
      <c r="V472" s="5"/>
    </row>
    <row r="473" spans="22:22" ht="15.75" customHeight="1">
      <c r="V473" s="5"/>
    </row>
    <row r="474" spans="22:22" ht="15.75" customHeight="1">
      <c r="V474" s="5"/>
    </row>
    <row r="475" spans="22:22" ht="15.75" customHeight="1">
      <c r="V475" s="5"/>
    </row>
    <row r="476" spans="22:22" ht="15.75" customHeight="1">
      <c r="V476" s="5"/>
    </row>
    <row r="477" spans="22:22" ht="15.75" customHeight="1">
      <c r="V477" s="5"/>
    </row>
    <row r="478" spans="22:22" ht="15.75" customHeight="1">
      <c r="V478" s="5"/>
    </row>
    <row r="479" spans="22:22" ht="15.75" customHeight="1">
      <c r="V479" s="5"/>
    </row>
    <row r="480" spans="22:22" ht="15.75" customHeight="1">
      <c r="V480" s="5"/>
    </row>
    <row r="481" spans="22:22" ht="15.75" customHeight="1">
      <c r="V481" s="5"/>
    </row>
    <row r="482" spans="22:22" ht="15.75" customHeight="1">
      <c r="V482" s="5"/>
    </row>
    <row r="483" spans="22:22" ht="15.75" customHeight="1">
      <c r="V483" s="5"/>
    </row>
    <row r="484" spans="22:22" ht="15.75" customHeight="1">
      <c r="V484" s="5"/>
    </row>
    <row r="485" spans="22:22" ht="15.75" customHeight="1">
      <c r="V485" s="5"/>
    </row>
    <row r="486" spans="22:22" ht="15.75" customHeight="1">
      <c r="V486" s="5"/>
    </row>
    <row r="487" spans="22:22" ht="15.75" customHeight="1">
      <c r="V487" s="5"/>
    </row>
    <row r="488" spans="22:22" ht="15.75" customHeight="1">
      <c r="V488" s="5"/>
    </row>
    <row r="489" spans="22:22" ht="15.75" customHeight="1">
      <c r="V489" s="5"/>
    </row>
    <row r="490" spans="22:22" ht="15.75" customHeight="1">
      <c r="V490" s="5"/>
    </row>
    <row r="491" spans="22:22" ht="15.75" customHeight="1">
      <c r="V491" s="5"/>
    </row>
    <row r="492" spans="22:22" ht="15.75" customHeight="1">
      <c r="V492" s="5"/>
    </row>
    <row r="493" spans="22:22" ht="15.75" customHeight="1">
      <c r="V493" s="5"/>
    </row>
    <row r="494" spans="22:22" ht="15.75" customHeight="1">
      <c r="V494" s="5"/>
    </row>
    <row r="495" spans="22:22" ht="15.75" customHeight="1">
      <c r="V495" s="5"/>
    </row>
    <row r="496" spans="22:22" ht="15.75" customHeight="1">
      <c r="V496" s="5"/>
    </row>
    <row r="497" spans="22:22" ht="15.75" customHeight="1">
      <c r="V497" s="5"/>
    </row>
    <row r="498" spans="22:22" ht="15.75" customHeight="1">
      <c r="V498" s="5"/>
    </row>
    <row r="499" spans="22:22" ht="15.75" customHeight="1">
      <c r="V499" s="5"/>
    </row>
    <row r="500" spans="22:22" ht="15.75" customHeight="1">
      <c r="V500" s="5"/>
    </row>
    <row r="501" spans="22:22" ht="15.75" customHeight="1">
      <c r="V501" s="5"/>
    </row>
    <row r="502" spans="22:22" ht="15.75" customHeight="1">
      <c r="V502" s="5"/>
    </row>
    <row r="503" spans="22:22" ht="15.75" customHeight="1">
      <c r="V503" s="5"/>
    </row>
    <row r="504" spans="22:22" ht="15.75" customHeight="1">
      <c r="V504" s="5"/>
    </row>
    <row r="505" spans="22:22" ht="15.75" customHeight="1">
      <c r="V505" s="5"/>
    </row>
    <row r="506" spans="22:22" ht="15.75" customHeight="1">
      <c r="V506" s="5"/>
    </row>
    <row r="507" spans="22:22" ht="15.75" customHeight="1">
      <c r="V507" s="5"/>
    </row>
    <row r="508" spans="22:22" ht="15.75" customHeight="1">
      <c r="V508" s="5"/>
    </row>
    <row r="509" spans="22:22" ht="15.75" customHeight="1">
      <c r="V509" s="5"/>
    </row>
    <row r="510" spans="22:22" ht="15.75" customHeight="1">
      <c r="V510" s="5"/>
    </row>
    <row r="511" spans="22:22" ht="15.75" customHeight="1">
      <c r="V511" s="5"/>
    </row>
    <row r="512" spans="22:22" ht="15.75" customHeight="1">
      <c r="V512" s="5"/>
    </row>
    <row r="513" spans="22:22" ht="15.75" customHeight="1">
      <c r="V513" s="5"/>
    </row>
    <row r="514" spans="22:22" ht="15.75" customHeight="1">
      <c r="V514" s="5"/>
    </row>
    <row r="515" spans="22:22" ht="15.75" customHeight="1">
      <c r="V515" s="5"/>
    </row>
    <row r="516" spans="22:22" ht="15.75" customHeight="1">
      <c r="V516" s="5"/>
    </row>
    <row r="517" spans="22:22" ht="15.75" customHeight="1">
      <c r="V517" s="5"/>
    </row>
    <row r="518" spans="22:22" ht="15.75" customHeight="1">
      <c r="V518" s="5"/>
    </row>
    <row r="519" spans="22:22" ht="15.75" customHeight="1">
      <c r="V519" s="5"/>
    </row>
    <row r="520" spans="22:22" ht="15.75" customHeight="1">
      <c r="V520" s="5"/>
    </row>
    <row r="521" spans="22:22" ht="15.75" customHeight="1">
      <c r="V521" s="5"/>
    </row>
    <row r="522" spans="22:22" ht="15.75" customHeight="1">
      <c r="V522" s="5"/>
    </row>
    <row r="523" spans="22:22" ht="15.75" customHeight="1">
      <c r="V523" s="5"/>
    </row>
    <row r="524" spans="22:22" ht="15.75" customHeight="1">
      <c r="V524" s="5"/>
    </row>
    <row r="525" spans="22:22" ht="15.75" customHeight="1">
      <c r="V525" s="5"/>
    </row>
    <row r="526" spans="22:22" ht="15.75" customHeight="1">
      <c r="V526" s="5"/>
    </row>
    <row r="527" spans="22:22" ht="15.75" customHeight="1">
      <c r="V527" s="5"/>
    </row>
    <row r="528" spans="22:22" ht="15.75" customHeight="1">
      <c r="V528" s="5"/>
    </row>
    <row r="529" spans="22:22" ht="15.75" customHeight="1">
      <c r="V529" s="5"/>
    </row>
    <row r="530" spans="22:22" ht="15.75" customHeight="1">
      <c r="V530" s="5"/>
    </row>
    <row r="531" spans="22:22" ht="15.75" customHeight="1">
      <c r="V531" s="5"/>
    </row>
    <row r="532" spans="22:22" ht="15.75" customHeight="1">
      <c r="V532" s="5"/>
    </row>
    <row r="533" spans="22:22" ht="15.75" customHeight="1">
      <c r="V533" s="5"/>
    </row>
    <row r="534" spans="22:22" ht="15.75" customHeight="1">
      <c r="V534" s="5"/>
    </row>
    <row r="535" spans="22:22" ht="15.75" customHeight="1">
      <c r="V535" s="5"/>
    </row>
    <row r="536" spans="22:22" ht="15.75" customHeight="1">
      <c r="V536" s="5"/>
    </row>
    <row r="537" spans="22:22" ht="15.75" customHeight="1">
      <c r="V537" s="5"/>
    </row>
    <row r="538" spans="22:22" ht="15.75" customHeight="1">
      <c r="V538" s="5"/>
    </row>
    <row r="539" spans="22:22" ht="15.75" customHeight="1">
      <c r="V539" s="5"/>
    </row>
    <row r="540" spans="22:22" ht="15.75" customHeight="1">
      <c r="V540" s="5"/>
    </row>
    <row r="541" spans="22:22" ht="15.75" customHeight="1">
      <c r="V541" s="5"/>
    </row>
    <row r="542" spans="22:22" ht="15.75" customHeight="1">
      <c r="V542" s="5"/>
    </row>
    <row r="543" spans="22:22" ht="15.75" customHeight="1">
      <c r="V543" s="5"/>
    </row>
    <row r="544" spans="22:22" ht="15.75" customHeight="1">
      <c r="V544" s="5"/>
    </row>
    <row r="545" spans="22:22" ht="15.75" customHeight="1">
      <c r="V545" s="5"/>
    </row>
    <row r="546" spans="22:22" ht="15.75" customHeight="1">
      <c r="V546" s="5"/>
    </row>
    <row r="547" spans="22:22" ht="15.75" customHeight="1">
      <c r="V547" s="5"/>
    </row>
    <row r="548" spans="22:22" ht="15.75" customHeight="1">
      <c r="V548" s="5"/>
    </row>
    <row r="549" spans="22:22" ht="15.75" customHeight="1">
      <c r="V549" s="5"/>
    </row>
    <row r="550" spans="22:22" ht="15.75" customHeight="1">
      <c r="V550" s="5"/>
    </row>
    <row r="551" spans="22:22" ht="15.75" customHeight="1">
      <c r="V551" s="5"/>
    </row>
    <row r="552" spans="22:22" ht="15.75" customHeight="1">
      <c r="V552" s="5"/>
    </row>
    <row r="553" spans="22:22" ht="15.75" customHeight="1">
      <c r="V553" s="5"/>
    </row>
    <row r="554" spans="22:22" ht="15.75" customHeight="1">
      <c r="V554" s="5"/>
    </row>
    <row r="555" spans="22:22" ht="15.75" customHeight="1">
      <c r="V555" s="5"/>
    </row>
    <row r="556" spans="22:22" ht="15.75" customHeight="1">
      <c r="V556" s="5"/>
    </row>
    <row r="557" spans="22:22" ht="15.75" customHeight="1">
      <c r="V557" s="5"/>
    </row>
    <row r="558" spans="22:22" ht="15.75" customHeight="1">
      <c r="V558" s="5"/>
    </row>
    <row r="559" spans="22:22" ht="15.75" customHeight="1">
      <c r="V559" s="5"/>
    </row>
    <row r="560" spans="22:22" ht="15.75" customHeight="1">
      <c r="V560" s="5"/>
    </row>
    <row r="561" spans="22:22" ht="15.75" customHeight="1">
      <c r="V561" s="5"/>
    </row>
    <row r="562" spans="22:22" ht="15.75" customHeight="1">
      <c r="V562" s="5"/>
    </row>
    <row r="563" spans="22:22" ht="15.75" customHeight="1">
      <c r="V563" s="5"/>
    </row>
    <row r="564" spans="22:22" ht="15.75" customHeight="1">
      <c r="V564" s="5"/>
    </row>
    <row r="565" spans="22:22" ht="15.75" customHeight="1">
      <c r="V565" s="5"/>
    </row>
    <row r="566" spans="22:22" ht="15.75" customHeight="1">
      <c r="V566" s="5"/>
    </row>
    <row r="567" spans="22:22" ht="15.75" customHeight="1">
      <c r="V567" s="5"/>
    </row>
    <row r="568" spans="22:22" ht="15.75" customHeight="1">
      <c r="V568" s="5"/>
    </row>
    <row r="569" spans="22:22" ht="15.75" customHeight="1">
      <c r="V569" s="5"/>
    </row>
    <row r="570" spans="22:22" ht="15.75" customHeight="1">
      <c r="V570" s="5"/>
    </row>
    <row r="571" spans="22:22" ht="15.75" customHeight="1">
      <c r="V571" s="5"/>
    </row>
    <row r="572" spans="22:22" ht="15.75" customHeight="1">
      <c r="V572" s="5"/>
    </row>
    <row r="573" spans="22:22" ht="15.75" customHeight="1">
      <c r="V573" s="5"/>
    </row>
    <row r="574" spans="22:22" ht="15.75" customHeight="1">
      <c r="V574" s="5"/>
    </row>
    <row r="575" spans="22:22" ht="15.75" customHeight="1">
      <c r="V575" s="5"/>
    </row>
    <row r="576" spans="22:22" ht="15.75" customHeight="1">
      <c r="V576" s="5"/>
    </row>
    <row r="577" spans="22:22" ht="15.75" customHeight="1">
      <c r="V577" s="5"/>
    </row>
    <row r="578" spans="22:22" ht="15.75" customHeight="1">
      <c r="V578" s="5"/>
    </row>
    <row r="579" spans="22:22" ht="15.75" customHeight="1">
      <c r="V579" s="5"/>
    </row>
    <row r="580" spans="22:22" ht="15.75" customHeight="1">
      <c r="V580" s="5"/>
    </row>
    <row r="581" spans="22:22" ht="15.75" customHeight="1">
      <c r="V581" s="5"/>
    </row>
    <row r="582" spans="22:22" ht="15.75" customHeight="1">
      <c r="V582" s="5"/>
    </row>
    <row r="583" spans="22:22" ht="15.75" customHeight="1">
      <c r="V583" s="5"/>
    </row>
    <row r="584" spans="22:22" ht="15.75" customHeight="1">
      <c r="V584" s="5"/>
    </row>
    <row r="585" spans="22:22" ht="15.75" customHeight="1">
      <c r="V585" s="5"/>
    </row>
    <row r="586" spans="22:22" ht="15.75" customHeight="1">
      <c r="V586" s="5"/>
    </row>
    <row r="587" spans="22:22" ht="15.75" customHeight="1">
      <c r="V587" s="5"/>
    </row>
    <row r="588" spans="22:22" ht="15.75" customHeight="1">
      <c r="V588" s="5"/>
    </row>
    <row r="589" spans="22:22" ht="15.75" customHeight="1">
      <c r="V589" s="5"/>
    </row>
    <row r="590" spans="22:22" ht="15.75" customHeight="1">
      <c r="V590" s="5"/>
    </row>
    <row r="591" spans="22:22" ht="15.75" customHeight="1">
      <c r="V591" s="5"/>
    </row>
    <row r="592" spans="22:22" ht="15.75" customHeight="1">
      <c r="V592" s="5"/>
    </row>
    <row r="593" spans="22:22" ht="15.75" customHeight="1">
      <c r="V593" s="5"/>
    </row>
    <row r="594" spans="22:22" ht="15.75" customHeight="1">
      <c r="V594" s="5"/>
    </row>
    <row r="595" spans="22:22" ht="15.75" customHeight="1">
      <c r="V595" s="5"/>
    </row>
    <row r="596" spans="22:22" ht="15.75" customHeight="1">
      <c r="V596" s="5"/>
    </row>
    <row r="597" spans="22:22" ht="15.75" customHeight="1">
      <c r="V597" s="5"/>
    </row>
    <row r="598" spans="22:22" ht="15.75" customHeight="1">
      <c r="V598" s="5"/>
    </row>
    <row r="599" spans="22:22" ht="15.75" customHeight="1">
      <c r="V599" s="5"/>
    </row>
    <row r="600" spans="22:22" ht="15.75" customHeight="1">
      <c r="V600" s="5"/>
    </row>
    <row r="601" spans="22:22" ht="15.75" customHeight="1">
      <c r="V601" s="5"/>
    </row>
    <row r="602" spans="22:22" ht="15.75" customHeight="1">
      <c r="V602" s="5"/>
    </row>
    <row r="603" spans="22:22" ht="15.75" customHeight="1">
      <c r="V603" s="5"/>
    </row>
    <row r="604" spans="22:22" ht="15.75" customHeight="1">
      <c r="V604" s="5"/>
    </row>
    <row r="605" spans="22:22" ht="15.75" customHeight="1">
      <c r="V605" s="5"/>
    </row>
    <row r="606" spans="22:22" ht="15.75" customHeight="1">
      <c r="V606" s="5"/>
    </row>
    <row r="607" spans="22:22" ht="15.75" customHeight="1">
      <c r="V607" s="5"/>
    </row>
    <row r="608" spans="22:22" ht="15.75" customHeight="1">
      <c r="V608" s="5"/>
    </row>
    <row r="609" spans="22:22" ht="15.75" customHeight="1">
      <c r="V609" s="5"/>
    </row>
    <row r="610" spans="22:22" ht="15.75" customHeight="1">
      <c r="V610" s="5"/>
    </row>
    <row r="611" spans="22:22" ht="15.75" customHeight="1">
      <c r="V611" s="5"/>
    </row>
    <row r="612" spans="22:22" ht="15.75" customHeight="1">
      <c r="V612" s="5"/>
    </row>
    <row r="613" spans="22:22" ht="15.75" customHeight="1">
      <c r="V613" s="5"/>
    </row>
    <row r="614" spans="22:22" ht="15.75" customHeight="1">
      <c r="V614" s="5"/>
    </row>
    <row r="615" spans="22:22" ht="15.75" customHeight="1">
      <c r="V615" s="5"/>
    </row>
    <row r="616" spans="22:22" ht="15.75" customHeight="1">
      <c r="V616" s="5"/>
    </row>
    <row r="617" spans="22:22" ht="15.75" customHeight="1">
      <c r="V617" s="5"/>
    </row>
    <row r="618" spans="22:22" ht="15.75" customHeight="1">
      <c r="V618" s="5"/>
    </row>
    <row r="619" spans="22:22" ht="15.75" customHeight="1">
      <c r="V619" s="5"/>
    </row>
    <row r="620" spans="22:22" ht="15.75" customHeight="1">
      <c r="V620" s="5"/>
    </row>
    <row r="621" spans="22:22" ht="15.75" customHeight="1">
      <c r="V621" s="5"/>
    </row>
    <row r="622" spans="22:22" ht="15.75" customHeight="1">
      <c r="V622" s="5"/>
    </row>
    <row r="623" spans="22:22" ht="15.75" customHeight="1">
      <c r="V623" s="5"/>
    </row>
    <row r="624" spans="22:22" ht="15.75" customHeight="1">
      <c r="V624" s="5"/>
    </row>
    <row r="625" spans="22:22" ht="15.75" customHeight="1">
      <c r="V625" s="5"/>
    </row>
    <row r="626" spans="22:22" ht="15.75" customHeight="1">
      <c r="V626" s="5"/>
    </row>
    <row r="627" spans="22:22" ht="15.75" customHeight="1">
      <c r="V627" s="5"/>
    </row>
    <row r="628" spans="22:22" ht="15.75" customHeight="1">
      <c r="V628" s="5"/>
    </row>
    <row r="629" spans="22:22" ht="15.75" customHeight="1">
      <c r="V629" s="5"/>
    </row>
    <row r="630" spans="22:22" ht="15.75" customHeight="1">
      <c r="V630" s="5"/>
    </row>
    <row r="631" spans="22:22" ht="15.75" customHeight="1">
      <c r="V631" s="5"/>
    </row>
    <row r="632" spans="22:22" ht="15.75" customHeight="1">
      <c r="V632" s="5"/>
    </row>
    <row r="633" spans="22:22" ht="15.75" customHeight="1">
      <c r="V633" s="5"/>
    </row>
    <row r="634" spans="22:22" ht="15.75" customHeight="1">
      <c r="V634" s="5"/>
    </row>
    <row r="635" spans="22:22" ht="15.75" customHeight="1">
      <c r="V635" s="5"/>
    </row>
    <row r="636" spans="22:22" ht="15.75" customHeight="1">
      <c r="V636" s="5"/>
    </row>
    <row r="637" spans="22:22" ht="15.75" customHeight="1">
      <c r="V637" s="5"/>
    </row>
    <row r="638" spans="22:22" ht="15.75" customHeight="1">
      <c r="V638" s="5"/>
    </row>
    <row r="639" spans="22:22" ht="15.75" customHeight="1">
      <c r="V639" s="5"/>
    </row>
    <row r="640" spans="22:22" ht="15.75" customHeight="1">
      <c r="V640" s="5"/>
    </row>
    <row r="641" spans="22:22" ht="15.75" customHeight="1">
      <c r="V641" s="5"/>
    </row>
    <row r="642" spans="22:22" ht="15.75" customHeight="1">
      <c r="V642" s="5"/>
    </row>
    <row r="643" spans="22:22" ht="15.75" customHeight="1">
      <c r="V643" s="5"/>
    </row>
    <row r="644" spans="22:22" ht="15.75" customHeight="1">
      <c r="V644" s="5"/>
    </row>
    <row r="645" spans="22:22" ht="15.75" customHeight="1">
      <c r="V645" s="5"/>
    </row>
    <row r="646" spans="22:22" ht="15.75" customHeight="1">
      <c r="V646" s="5"/>
    </row>
    <row r="647" spans="22:22" ht="15.75" customHeight="1">
      <c r="V647" s="5"/>
    </row>
    <row r="648" spans="22:22" ht="15.75" customHeight="1">
      <c r="V648" s="5"/>
    </row>
    <row r="649" spans="22:22" ht="15.75" customHeight="1">
      <c r="V649" s="5"/>
    </row>
    <row r="650" spans="22:22" ht="15.75" customHeight="1">
      <c r="V650" s="5"/>
    </row>
    <row r="651" spans="22:22" ht="15.75" customHeight="1">
      <c r="V651" s="5"/>
    </row>
    <row r="652" spans="22:22" ht="15.75" customHeight="1">
      <c r="V652" s="5"/>
    </row>
    <row r="653" spans="22:22" ht="15.75" customHeight="1">
      <c r="V653" s="5"/>
    </row>
    <row r="654" spans="22:22" ht="15.75" customHeight="1">
      <c r="V654" s="5"/>
    </row>
    <row r="655" spans="22:22" ht="15.75" customHeight="1">
      <c r="V655" s="5"/>
    </row>
    <row r="656" spans="22:22" ht="15.75" customHeight="1">
      <c r="V656" s="5"/>
    </row>
    <row r="657" spans="22:22" ht="15.75" customHeight="1">
      <c r="V657" s="5"/>
    </row>
    <row r="658" spans="22:22" ht="15.75" customHeight="1">
      <c r="V658" s="5"/>
    </row>
    <row r="659" spans="22:22" ht="15.75" customHeight="1">
      <c r="V659" s="5"/>
    </row>
    <row r="660" spans="22:22" ht="15.75" customHeight="1">
      <c r="V660" s="5"/>
    </row>
    <row r="661" spans="22:22" ht="15.75" customHeight="1">
      <c r="V661" s="5"/>
    </row>
    <row r="662" spans="22:22" ht="15.75" customHeight="1">
      <c r="V662" s="5"/>
    </row>
    <row r="663" spans="22:22" ht="15.75" customHeight="1">
      <c r="V663" s="5"/>
    </row>
    <row r="664" spans="22:22" ht="15.75" customHeight="1">
      <c r="V664" s="5"/>
    </row>
    <row r="665" spans="22:22" ht="15.75" customHeight="1">
      <c r="V665" s="5"/>
    </row>
    <row r="666" spans="22:22" ht="15.75" customHeight="1">
      <c r="V666" s="5"/>
    </row>
    <row r="667" spans="22:22" ht="15.75" customHeight="1">
      <c r="V667" s="5"/>
    </row>
    <row r="668" spans="22:22" ht="15.75" customHeight="1">
      <c r="V668" s="5"/>
    </row>
    <row r="669" spans="22:22" ht="15.75" customHeight="1">
      <c r="V669" s="5"/>
    </row>
    <row r="670" spans="22:22" ht="15.75" customHeight="1">
      <c r="V670" s="5"/>
    </row>
    <row r="671" spans="22:22" ht="15.75" customHeight="1">
      <c r="V671" s="5"/>
    </row>
    <row r="672" spans="22:22" ht="15.75" customHeight="1">
      <c r="V672" s="5"/>
    </row>
    <row r="673" spans="22:22" ht="15.75" customHeight="1">
      <c r="V673" s="5"/>
    </row>
    <row r="674" spans="22:22" ht="15.75" customHeight="1">
      <c r="V674" s="5"/>
    </row>
    <row r="675" spans="22:22" ht="15.75" customHeight="1">
      <c r="V675" s="5"/>
    </row>
    <row r="676" spans="22:22" ht="15.75" customHeight="1">
      <c r="V676" s="5"/>
    </row>
    <row r="677" spans="22:22" ht="15.75" customHeight="1">
      <c r="V677" s="5"/>
    </row>
    <row r="678" spans="22:22" ht="15.75" customHeight="1">
      <c r="V678" s="5"/>
    </row>
    <row r="679" spans="22:22" ht="15.75" customHeight="1">
      <c r="V679" s="5"/>
    </row>
    <row r="680" spans="22:22" ht="15.75" customHeight="1">
      <c r="V680" s="5"/>
    </row>
    <row r="681" spans="22:22" ht="15.75" customHeight="1">
      <c r="V681" s="5"/>
    </row>
    <row r="682" spans="22:22" ht="15.75" customHeight="1">
      <c r="V682" s="5"/>
    </row>
    <row r="683" spans="22:22" ht="15.75" customHeight="1">
      <c r="V683" s="5"/>
    </row>
    <row r="684" spans="22:22" ht="15.75" customHeight="1">
      <c r="V684" s="5"/>
    </row>
    <row r="685" spans="22:22" ht="15.75" customHeight="1">
      <c r="V685" s="5"/>
    </row>
    <row r="686" spans="22:22" ht="15.75" customHeight="1">
      <c r="V686" s="5"/>
    </row>
    <row r="687" spans="22:22" ht="15.75" customHeight="1">
      <c r="V687" s="5"/>
    </row>
    <row r="688" spans="22:22" ht="15.75" customHeight="1">
      <c r="V688" s="5"/>
    </row>
    <row r="689" spans="22:22" ht="15.75" customHeight="1">
      <c r="V689" s="5"/>
    </row>
    <row r="690" spans="22:22" ht="15.75" customHeight="1">
      <c r="V690" s="5"/>
    </row>
    <row r="691" spans="22:22" ht="15.75" customHeight="1">
      <c r="V691" s="5"/>
    </row>
    <row r="692" spans="22:22" ht="15.75" customHeight="1">
      <c r="V692" s="5"/>
    </row>
    <row r="693" spans="22:22" ht="15.75" customHeight="1">
      <c r="V693" s="5"/>
    </row>
    <row r="694" spans="22:22" ht="15.75" customHeight="1">
      <c r="V694" s="5"/>
    </row>
    <row r="695" spans="22:22" ht="15.75" customHeight="1">
      <c r="V695" s="5"/>
    </row>
    <row r="696" spans="22:22" ht="15.75" customHeight="1">
      <c r="V696" s="5"/>
    </row>
    <row r="697" spans="22:22" ht="15.75" customHeight="1">
      <c r="V697" s="5"/>
    </row>
    <row r="698" spans="22:22" ht="15.75" customHeight="1">
      <c r="V698" s="5"/>
    </row>
    <row r="699" spans="22:22" ht="15.75" customHeight="1">
      <c r="V699" s="5"/>
    </row>
    <row r="700" spans="22:22" ht="15.75" customHeight="1">
      <c r="V700" s="5"/>
    </row>
    <row r="701" spans="22:22" ht="15.75" customHeight="1">
      <c r="V701" s="5"/>
    </row>
    <row r="702" spans="22:22" ht="15.75" customHeight="1">
      <c r="V702" s="5"/>
    </row>
    <row r="703" spans="22:22" ht="15.75" customHeight="1">
      <c r="V703" s="5"/>
    </row>
    <row r="704" spans="22:22" ht="15.75" customHeight="1">
      <c r="V704" s="5"/>
    </row>
    <row r="705" spans="22:22" ht="15.75" customHeight="1">
      <c r="V705" s="5"/>
    </row>
    <row r="706" spans="22:22" ht="15.75" customHeight="1">
      <c r="V706" s="5"/>
    </row>
    <row r="707" spans="22:22" ht="15.75" customHeight="1">
      <c r="V707" s="5"/>
    </row>
    <row r="708" spans="22:22" ht="15.75" customHeight="1">
      <c r="V708" s="5"/>
    </row>
    <row r="709" spans="22:22" ht="15.75" customHeight="1">
      <c r="V709" s="5"/>
    </row>
    <row r="710" spans="22:22" ht="15.75" customHeight="1">
      <c r="V710" s="5"/>
    </row>
    <row r="711" spans="22:22" ht="15.75" customHeight="1">
      <c r="V711" s="5"/>
    </row>
    <row r="712" spans="22:22" ht="15.75" customHeight="1">
      <c r="V712" s="5"/>
    </row>
    <row r="713" spans="22:22" ht="15.75" customHeight="1">
      <c r="V713" s="5"/>
    </row>
    <row r="714" spans="22:22" ht="15.75" customHeight="1">
      <c r="V714" s="5"/>
    </row>
    <row r="715" spans="22:22" ht="15.75" customHeight="1">
      <c r="V715" s="5"/>
    </row>
    <row r="716" spans="22:22" ht="15.75" customHeight="1">
      <c r="V716" s="5"/>
    </row>
    <row r="717" spans="22:22" ht="15.75" customHeight="1">
      <c r="V717" s="5"/>
    </row>
    <row r="718" spans="22:22" ht="15.75" customHeight="1">
      <c r="V718" s="5"/>
    </row>
    <row r="719" spans="22:22" ht="15.75" customHeight="1">
      <c r="V719" s="5"/>
    </row>
    <row r="720" spans="22:22" ht="15.75" customHeight="1">
      <c r="V720" s="5"/>
    </row>
    <row r="721" spans="22:22" ht="15.75" customHeight="1">
      <c r="V721" s="5"/>
    </row>
    <row r="722" spans="22:22" ht="15.75" customHeight="1">
      <c r="V722" s="5"/>
    </row>
    <row r="723" spans="22:22" ht="15.75" customHeight="1">
      <c r="V723" s="5"/>
    </row>
    <row r="724" spans="22:22" ht="15.75" customHeight="1">
      <c r="V724" s="5"/>
    </row>
    <row r="725" spans="22:22" ht="15.75" customHeight="1">
      <c r="V725" s="5"/>
    </row>
    <row r="726" spans="22:22" ht="15.75" customHeight="1">
      <c r="V726" s="5"/>
    </row>
    <row r="727" spans="22:22" ht="15.75" customHeight="1">
      <c r="V727" s="5"/>
    </row>
    <row r="728" spans="22:22" ht="15.75" customHeight="1">
      <c r="V728" s="5"/>
    </row>
    <row r="729" spans="22:22" ht="15.75" customHeight="1">
      <c r="V729" s="5"/>
    </row>
    <row r="730" spans="22:22" ht="15.75" customHeight="1">
      <c r="V730" s="5"/>
    </row>
    <row r="731" spans="22:22" ht="15.75" customHeight="1">
      <c r="V731" s="5"/>
    </row>
    <row r="732" spans="22:22" ht="15.75" customHeight="1">
      <c r="V732" s="5"/>
    </row>
    <row r="733" spans="22:22" ht="15.75" customHeight="1">
      <c r="V733" s="5"/>
    </row>
    <row r="734" spans="22:22" ht="15.75" customHeight="1">
      <c r="V734" s="5"/>
    </row>
    <row r="735" spans="22:22" ht="15.75" customHeight="1">
      <c r="V735" s="5"/>
    </row>
    <row r="736" spans="22:22" ht="15.75" customHeight="1">
      <c r="V736" s="5"/>
    </row>
    <row r="737" spans="22:22" ht="15.75" customHeight="1">
      <c r="V737" s="5"/>
    </row>
    <row r="738" spans="22:22" ht="15.75" customHeight="1">
      <c r="V738" s="5"/>
    </row>
    <row r="739" spans="22:22" ht="15.75" customHeight="1">
      <c r="V739" s="5"/>
    </row>
    <row r="740" spans="22:22" ht="15.75" customHeight="1">
      <c r="V740" s="5"/>
    </row>
    <row r="741" spans="22:22" ht="15.75" customHeight="1">
      <c r="V741" s="5"/>
    </row>
    <row r="742" spans="22:22" ht="15.75" customHeight="1">
      <c r="V742" s="5"/>
    </row>
    <row r="743" spans="22:22" ht="15.75" customHeight="1">
      <c r="V743" s="5"/>
    </row>
    <row r="744" spans="22:22" ht="15.75" customHeight="1">
      <c r="V744" s="5"/>
    </row>
    <row r="745" spans="22:22" ht="15.75" customHeight="1">
      <c r="V745" s="5"/>
    </row>
    <row r="746" spans="22:22" ht="15.75" customHeight="1">
      <c r="V746" s="5"/>
    </row>
    <row r="747" spans="22:22" ht="15.75" customHeight="1">
      <c r="V747" s="5"/>
    </row>
    <row r="748" spans="22:22" ht="15.75" customHeight="1">
      <c r="V748" s="5"/>
    </row>
    <row r="749" spans="22:22" ht="15.75" customHeight="1">
      <c r="V749" s="5"/>
    </row>
    <row r="750" spans="22:22" ht="15.75" customHeight="1">
      <c r="V750" s="5"/>
    </row>
    <row r="751" spans="22:22" ht="15.75" customHeight="1">
      <c r="V751" s="5"/>
    </row>
    <row r="752" spans="22:22" ht="15.75" customHeight="1">
      <c r="V752" s="5"/>
    </row>
    <row r="753" spans="22:22" ht="15.75" customHeight="1">
      <c r="V753" s="5"/>
    </row>
    <row r="754" spans="22:22" ht="15.75" customHeight="1">
      <c r="V754" s="5"/>
    </row>
    <row r="755" spans="22:22" ht="15.75" customHeight="1">
      <c r="V755" s="5"/>
    </row>
    <row r="756" spans="22:22" ht="15.75" customHeight="1">
      <c r="V756" s="5"/>
    </row>
    <row r="757" spans="22:22" ht="15.75" customHeight="1">
      <c r="V757" s="5"/>
    </row>
    <row r="758" spans="22:22" ht="15.75" customHeight="1">
      <c r="V758" s="5"/>
    </row>
    <row r="759" spans="22:22" ht="15.75" customHeight="1">
      <c r="V759" s="5"/>
    </row>
    <row r="760" spans="22:22" ht="15.75" customHeight="1">
      <c r="V760" s="5"/>
    </row>
    <row r="761" spans="22:22" ht="15.75" customHeight="1">
      <c r="V761" s="5"/>
    </row>
    <row r="762" spans="22:22" ht="15.75" customHeight="1">
      <c r="V762" s="5"/>
    </row>
    <row r="763" spans="22:22" ht="15.75" customHeight="1">
      <c r="V763" s="5"/>
    </row>
    <row r="764" spans="22:22" ht="15.75" customHeight="1">
      <c r="V764" s="5"/>
    </row>
    <row r="765" spans="22:22" ht="15.75" customHeight="1">
      <c r="V765" s="5"/>
    </row>
    <row r="766" spans="22:22" ht="15.75" customHeight="1">
      <c r="V766" s="5"/>
    </row>
    <row r="767" spans="22:22" ht="15.75" customHeight="1">
      <c r="V767" s="5"/>
    </row>
    <row r="768" spans="22:22" ht="15.75" customHeight="1">
      <c r="V768" s="5"/>
    </row>
    <row r="769" spans="22:22" ht="15.75" customHeight="1">
      <c r="V769" s="5"/>
    </row>
    <row r="770" spans="22:22" ht="15.75" customHeight="1">
      <c r="V770" s="5"/>
    </row>
    <row r="771" spans="22:22" ht="15.75" customHeight="1">
      <c r="V771" s="5"/>
    </row>
    <row r="772" spans="22:22" ht="15.75" customHeight="1">
      <c r="V772" s="5"/>
    </row>
    <row r="773" spans="22:22" ht="15.75" customHeight="1">
      <c r="V773" s="5"/>
    </row>
    <row r="774" spans="22:22" ht="15.75" customHeight="1">
      <c r="V774" s="5"/>
    </row>
    <row r="775" spans="22:22" ht="15.75" customHeight="1">
      <c r="V775" s="5"/>
    </row>
    <row r="776" spans="22:22" ht="15.75" customHeight="1">
      <c r="V776" s="5"/>
    </row>
    <row r="777" spans="22:22" ht="15.75" customHeight="1">
      <c r="V777" s="5"/>
    </row>
    <row r="778" spans="22:22" ht="15.75" customHeight="1">
      <c r="V778" s="5"/>
    </row>
    <row r="779" spans="22:22" ht="15.75" customHeight="1">
      <c r="V779" s="5"/>
    </row>
    <row r="780" spans="22:22" ht="15.75" customHeight="1">
      <c r="V780" s="5"/>
    </row>
    <row r="781" spans="22:22" ht="15.75" customHeight="1">
      <c r="V781" s="5"/>
    </row>
    <row r="782" spans="22:22" ht="15.75" customHeight="1">
      <c r="V782" s="5"/>
    </row>
    <row r="783" spans="22:22" ht="15.75" customHeight="1">
      <c r="V783" s="5"/>
    </row>
    <row r="784" spans="22:22" ht="15.75" customHeight="1">
      <c r="V784" s="5"/>
    </row>
    <row r="785" spans="22:22" ht="15.75" customHeight="1">
      <c r="V785" s="5"/>
    </row>
    <row r="786" spans="22:22" ht="15.75" customHeight="1">
      <c r="V786" s="5"/>
    </row>
    <row r="787" spans="22:22" ht="15.75" customHeight="1">
      <c r="V787" s="5"/>
    </row>
    <row r="788" spans="22:22" ht="15.75" customHeight="1">
      <c r="V788" s="5"/>
    </row>
    <row r="789" spans="22:22" ht="15.75" customHeight="1">
      <c r="V789" s="5"/>
    </row>
    <row r="790" spans="22:22" ht="15.75" customHeight="1">
      <c r="V790" s="5"/>
    </row>
    <row r="791" spans="22:22" ht="15.75" customHeight="1">
      <c r="V791" s="5"/>
    </row>
    <row r="792" spans="22:22" ht="15.75" customHeight="1">
      <c r="V792" s="5"/>
    </row>
    <row r="793" spans="22:22" ht="15.75" customHeight="1">
      <c r="V793" s="5"/>
    </row>
    <row r="794" spans="22:22" ht="15.75" customHeight="1">
      <c r="V794" s="5"/>
    </row>
    <row r="795" spans="22:22" ht="15.75" customHeight="1">
      <c r="V795" s="5"/>
    </row>
    <row r="796" spans="22:22" ht="15.75" customHeight="1">
      <c r="V796" s="5"/>
    </row>
    <row r="797" spans="22:22" ht="15.75" customHeight="1">
      <c r="V797" s="5"/>
    </row>
    <row r="798" spans="22:22" ht="15.75" customHeight="1">
      <c r="V798" s="5"/>
    </row>
    <row r="799" spans="22:22" ht="15.75" customHeight="1">
      <c r="V799" s="5"/>
    </row>
    <row r="800" spans="22:22" ht="15.75" customHeight="1">
      <c r="V800" s="5"/>
    </row>
    <row r="801" spans="22:22" ht="15.75" customHeight="1">
      <c r="V801" s="5"/>
    </row>
    <row r="802" spans="22:22" ht="15.75" customHeight="1">
      <c r="V802" s="5"/>
    </row>
    <row r="803" spans="22:22" ht="15.75" customHeight="1">
      <c r="V803" s="5"/>
    </row>
    <row r="804" spans="22:22" ht="15.75" customHeight="1">
      <c r="V804" s="5"/>
    </row>
    <row r="805" spans="22:22" ht="15.75" customHeight="1">
      <c r="V805" s="5"/>
    </row>
    <row r="806" spans="22:22" ht="15.75" customHeight="1">
      <c r="V806" s="5"/>
    </row>
    <row r="807" spans="22:22" ht="15.75" customHeight="1">
      <c r="V807" s="5"/>
    </row>
    <row r="808" spans="22:22" ht="15.75" customHeight="1">
      <c r="V808" s="5"/>
    </row>
    <row r="809" spans="22:22" ht="15.75" customHeight="1">
      <c r="V809" s="5"/>
    </row>
    <row r="810" spans="22:22" ht="15.75" customHeight="1">
      <c r="V810" s="5"/>
    </row>
    <row r="811" spans="22:22" ht="15.75" customHeight="1">
      <c r="V811" s="5"/>
    </row>
    <row r="812" spans="22:22" ht="15.75" customHeight="1">
      <c r="V812" s="5"/>
    </row>
    <row r="813" spans="22:22" ht="15.75" customHeight="1">
      <c r="V813" s="5"/>
    </row>
    <row r="814" spans="22:22" ht="15.75" customHeight="1">
      <c r="V814" s="5"/>
    </row>
    <row r="815" spans="22:22" ht="15.75" customHeight="1">
      <c r="V815" s="5"/>
    </row>
    <row r="816" spans="22:22" ht="15.75" customHeight="1">
      <c r="V816" s="5"/>
    </row>
    <row r="817" spans="22:22" ht="15.75" customHeight="1">
      <c r="V817" s="5"/>
    </row>
    <row r="818" spans="22:22" ht="15.75" customHeight="1">
      <c r="V818" s="5"/>
    </row>
    <row r="819" spans="22:22" ht="15.75" customHeight="1">
      <c r="V819" s="5"/>
    </row>
    <row r="820" spans="22:22" ht="15.75" customHeight="1">
      <c r="V820" s="5"/>
    </row>
    <row r="821" spans="22:22" ht="15.75" customHeight="1">
      <c r="V821" s="5"/>
    </row>
    <row r="822" spans="22:22" ht="15.75" customHeight="1">
      <c r="V822" s="5"/>
    </row>
    <row r="823" spans="22:22" ht="15.75" customHeight="1">
      <c r="V823" s="5"/>
    </row>
    <row r="824" spans="22:22" ht="15.75" customHeight="1">
      <c r="V824" s="5"/>
    </row>
    <row r="825" spans="22:22" ht="15.75" customHeight="1">
      <c r="V825" s="5"/>
    </row>
    <row r="826" spans="22:22" ht="15.75" customHeight="1">
      <c r="V826" s="5"/>
    </row>
    <row r="827" spans="22:22" ht="15.75" customHeight="1">
      <c r="V827" s="5"/>
    </row>
    <row r="828" spans="22:22" ht="15.75" customHeight="1">
      <c r="V828" s="5"/>
    </row>
    <row r="829" spans="22:22" ht="15.75" customHeight="1">
      <c r="V829" s="5"/>
    </row>
    <row r="830" spans="22:22" ht="15.75" customHeight="1">
      <c r="V830" s="5"/>
    </row>
    <row r="831" spans="22:22" ht="15.75" customHeight="1">
      <c r="V831" s="5"/>
    </row>
    <row r="832" spans="22:22" ht="15.75" customHeight="1">
      <c r="V832" s="5"/>
    </row>
    <row r="833" spans="22:22" ht="15.75" customHeight="1">
      <c r="V833" s="5"/>
    </row>
    <row r="834" spans="22:22" ht="15.75" customHeight="1">
      <c r="V834" s="5"/>
    </row>
    <row r="835" spans="22:22" ht="15.75" customHeight="1">
      <c r="V835" s="5"/>
    </row>
    <row r="836" spans="22:22" ht="15.75" customHeight="1">
      <c r="V836" s="5"/>
    </row>
    <row r="837" spans="22:22" ht="15.75" customHeight="1">
      <c r="V837" s="5"/>
    </row>
    <row r="838" spans="22:22" ht="15.75" customHeight="1">
      <c r="V838" s="5"/>
    </row>
    <row r="839" spans="22:22" ht="15.75" customHeight="1">
      <c r="V839" s="5"/>
    </row>
    <row r="840" spans="22:22" ht="15.75" customHeight="1">
      <c r="V840" s="5"/>
    </row>
    <row r="841" spans="22:22" ht="15.75" customHeight="1">
      <c r="V841" s="5"/>
    </row>
    <row r="842" spans="22:22" ht="15.75" customHeight="1">
      <c r="V842" s="5"/>
    </row>
    <row r="843" spans="22:22" ht="15.75" customHeight="1">
      <c r="V843" s="5"/>
    </row>
    <row r="844" spans="22:22" ht="15.75" customHeight="1">
      <c r="V844" s="5"/>
    </row>
    <row r="845" spans="22:22" ht="15.75" customHeight="1">
      <c r="V845" s="5"/>
    </row>
    <row r="846" spans="22:22" ht="15.75" customHeight="1">
      <c r="V846" s="5"/>
    </row>
    <row r="847" spans="22:22" ht="15.75" customHeight="1">
      <c r="V847" s="5"/>
    </row>
    <row r="848" spans="22:22" ht="15.75" customHeight="1">
      <c r="V848" s="5"/>
    </row>
    <row r="849" spans="22:22" ht="15.75" customHeight="1">
      <c r="V849" s="5"/>
    </row>
    <row r="850" spans="22:22" ht="15.75" customHeight="1">
      <c r="V850" s="5"/>
    </row>
    <row r="851" spans="22:22" ht="15.75" customHeight="1">
      <c r="V851" s="5"/>
    </row>
    <row r="852" spans="22:22" ht="15.75" customHeight="1">
      <c r="V852" s="5"/>
    </row>
    <row r="853" spans="22:22" ht="15.75" customHeight="1">
      <c r="V853" s="5"/>
    </row>
    <row r="854" spans="22:22" ht="15.75" customHeight="1">
      <c r="V854" s="5"/>
    </row>
    <row r="855" spans="22:22" ht="15.75" customHeight="1">
      <c r="V855" s="5"/>
    </row>
    <row r="856" spans="22:22" ht="15.75" customHeight="1">
      <c r="V856" s="5"/>
    </row>
    <row r="857" spans="22:22" ht="15.75" customHeight="1">
      <c r="V857" s="5"/>
    </row>
    <row r="858" spans="22:22" ht="15.75" customHeight="1">
      <c r="V858" s="5"/>
    </row>
    <row r="859" spans="22:22" ht="15.75" customHeight="1">
      <c r="V859" s="5"/>
    </row>
    <row r="860" spans="22:22" ht="15.75" customHeight="1">
      <c r="V860" s="5"/>
    </row>
    <row r="861" spans="22:22" ht="15.75" customHeight="1">
      <c r="V861" s="5"/>
    </row>
    <row r="862" spans="22:22" ht="15.75" customHeight="1">
      <c r="V862" s="5"/>
    </row>
    <row r="863" spans="22:22" ht="15.75" customHeight="1">
      <c r="V863" s="5"/>
    </row>
    <row r="864" spans="22:22" ht="15.75" customHeight="1">
      <c r="V864" s="5"/>
    </row>
    <row r="865" spans="22:22" ht="15.75" customHeight="1">
      <c r="V865" s="5"/>
    </row>
    <row r="866" spans="22:22" ht="15.75" customHeight="1">
      <c r="V866" s="5"/>
    </row>
    <row r="867" spans="22:22" ht="15.75" customHeight="1">
      <c r="V867" s="5"/>
    </row>
    <row r="868" spans="22:22" ht="15.75" customHeight="1">
      <c r="V868" s="5"/>
    </row>
    <row r="869" spans="22:22" ht="15.75" customHeight="1">
      <c r="V869" s="5"/>
    </row>
    <row r="870" spans="22:22" ht="15.75" customHeight="1">
      <c r="V870" s="5"/>
    </row>
    <row r="871" spans="22:22" ht="15.75" customHeight="1">
      <c r="V871" s="5"/>
    </row>
    <row r="872" spans="22:22" ht="15.75" customHeight="1">
      <c r="V872" s="5"/>
    </row>
    <row r="873" spans="22:22" ht="15.75" customHeight="1">
      <c r="V873" s="5"/>
    </row>
    <row r="874" spans="22:22" ht="15.75" customHeight="1">
      <c r="V874" s="5"/>
    </row>
    <row r="875" spans="22:22" ht="15.75" customHeight="1">
      <c r="V875" s="5"/>
    </row>
    <row r="876" spans="22:22" ht="15.75" customHeight="1">
      <c r="V876" s="5"/>
    </row>
    <row r="877" spans="22:22" ht="15.75" customHeight="1">
      <c r="V877" s="5"/>
    </row>
    <row r="878" spans="22:22" ht="15.75" customHeight="1">
      <c r="V878" s="5"/>
    </row>
    <row r="879" spans="22:22" ht="15.75" customHeight="1">
      <c r="V879" s="5"/>
    </row>
    <row r="880" spans="22:22" ht="15.75" customHeight="1">
      <c r="V880" s="5"/>
    </row>
    <row r="881" spans="22:22" ht="15.75" customHeight="1">
      <c r="V881" s="5"/>
    </row>
    <row r="882" spans="22:22" ht="15.75" customHeight="1">
      <c r="V882" s="5"/>
    </row>
    <row r="883" spans="22:22" ht="15.75" customHeight="1">
      <c r="V883" s="5"/>
    </row>
    <row r="884" spans="22:22" ht="15.75" customHeight="1">
      <c r="V884" s="5"/>
    </row>
    <row r="885" spans="22:22" ht="15.75" customHeight="1">
      <c r="V885" s="5"/>
    </row>
    <row r="886" spans="22:22" ht="15.75" customHeight="1">
      <c r="V886" s="5"/>
    </row>
    <row r="887" spans="22:22" ht="15.75" customHeight="1">
      <c r="V887" s="5"/>
    </row>
    <row r="888" spans="22:22" ht="15.75" customHeight="1">
      <c r="V888" s="5"/>
    </row>
    <row r="889" spans="22:22" ht="15.75" customHeight="1">
      <c r="V889" s="5"/>
    </row>
    <row r="890" spans="22:22" ht="15.75" customHeight="1">
      <c r="V890" s="5"/>
    </row>
    <row r="891" spans="22:22" ht="15.75" customHeight="1">
      <c r="V891" s="5"/>
    </row>
    <row r="892" spans="22:22" ht="15.75" customHeight="1">
      <c r="V892" s="5"/>
    </row>
    <row r="893" spans="22:22" ht="15.75" customHeight="1">
      <c r="V893" s="5"/>
    </row>
    <row r="894" spans="22:22" ht="15.75" customHeight="1">
      <c r="V894" s="5"/>
    </row>
    <row r="895" spans="22:22" ht="15.75" customHeight="1">
      <c r="V895" s="5"/>
    </row>
    <row r="896" spans="22:22" ht="15.75" customHeight="1">
      <c r="V896" s="5"/>
    </row>
    <row r="897" spans="22:22" ht="15.75" customHeight="1">
      <c r="V897" s="5"/>
    </row>
    <row r="898" spans="22:22" ht="15.75" customHeight="1">
      <c r="V898" s="5"/>
    </row>
    <row r="899" spans="22:22" ht="15.75" customHeight="1">
      <c r="V899" s="5"/>
    </row>
    <row r="900" spans="22:22" ht="15.75" customHeight="1">
      <c r="V900" s="5"/>
    </row>
    <row r="901" spans="22:22" ht="15.75" customHeight="1">
      <c r="V901" s="5"/>
    </row>
    <row r="902" spans="22:22" ht="15.75" customHeight="1">
      <c r="V902" s="5"/>
    </row>
    <row r="903" spans="22:22" ht="15.75" customHeight="1">
      <c r="V903" s="5"/>
    </row>
    <row r="904" spans="22:22" ht="15.75" customHeight="1">
      <c r="V904" s="5"/>
    </row>
    <row r="905" spans="22:22" ht="15.75" customHeight="1">
      <c r="V905" s="5"/>
    </row>
    <row r="906" spans="22:22" ht="15.75" customHeight="1">
      <c r="V906" s="5"/>
    </row>
    <row r="907" spans="22:22" ht="15.75" customHeight="1">
      <c r="V907" s="5"/>
    </row>
    <row r="908" spans="22:22" ht="15.75" customHeight="1">
      <c r="V908" s="5"/>
    </row>
    <row r="909" spans="22:22" ht="15.75" customHeight="1">
      <c r="V909" s="5"/>
    </row>
    <row r="910" spans="22:22" ht="15.75" customHeight="1">
      <c r="V910" s="5"/>
    </row>
    <row r="911" spans="22:22" ht="15.75" customHeight="1">
      <c r="V911" s="5"/>
    </row>
    <row r="912" spans="22:22" ht="15.75" customHeight="1">
      <c r="V912" s="5"/>
    </row>
    <row r="913" spans="22:22" ht="15.75" customHeight="1">
      <c r="V913" s="5"/>
    </row>
    <row r="914" spans="22:22" ht="15.75" customHeight="1">
      <c r="V914" s="5"/>
    </row>
    <row r="915" spans="22:22" ht="15.75" customHeight="1">
      <c r="V915" s="5"/>
    </row>
    <row r="916" spans="22:22" ht="15.75" customHeight="1">
      <c r="V916" s="5"/>
    </row>
    <row r="917" spans="22:22" ht="15.75" customHeight="1">
      <c r="V917" s="5"/>
    </row>
    <row r="918" spans="22:22" ht="15.75" customHeight="1">
      <c r="V918" s="5"/>
    </row>
    <row r="919" spans="22:22" ht="15.75" customHeight="1">
      <c r="V919" s="5"/>
    </row>
    <row r="920" spans="22:22" ht="15.75" customHeight="1">
      <c r="V920" s="5"/>
    </row>
    <row r="921" spans="22:22" ht="15.75" customHeight="1">
      <c r="V921" s="5"/>
    </row>
    <row r="922" spans="22:22" ht="15.75" customHeight="1">
      <c r="V922" s="5"/>
    </row>
    <row r="923" spans="22:22" ht="15.75" customHeight="1">
      <c r="V923" s="5"/>
    </row>
    <row r="924" spans="22:22" ht="15.75" customHeight="1">
      <c r="V924" s="5"/>
    </row>
    <row r="925" spans="22:22" ht="15.75" customHeight="1">
      <c r="V925" s="5"/>
    </row>
    <row r="926" spans="22:22" ht="15.75" customHeight="1">
      <c r="V926" s="5"/>
    </row>
    <row r="927" spans="22:22" ht="15.75" customHeight="1">
      <c r="V927" s="5"/>
    </row>
    <row r="928" spans="22:22" ht="15.75" customHeight="1">
      <c r="V928" s="5"/>
    </row>
    <row r="929" spans="22:22" ht="15.75" customHeight="1">
      <c r="V929" s="5"/>
    </row>
    <row r="930" spans="22:22" ht="15.75" customHeight="1">
      <c r="V930" s="5"/>
    </row>
    <row r="931" spans="22:22" ht="15.75" customHeight="1">
      <c r="V931" s="5"/>
    </row>
    <row r="932" spans="22:22" ht="15.75" customHeight="1">
      <c r="V932" s="5"/>
    </row>
    <row r="933" spans="22:22" ht="15.75" customHeight="1">
      <c r="V933" s="5"/>
    </row>
    <row r="934" spans="22:22" ht="15.75" customHeight="1">
      <c r="V934" s="5"/>
    </row>
    <row r="935" spans="22:22" ht="15.75" customHeight="1">
      <c r="V935" s="5"/>
    </row>
    <row r="936" spans="22:22" ht="15.75" customHeight="1">
      <c r="V936" s="5"/>
    </row>
    <row r="937" spans="22:22" ht="15.75" customHeight="1">
      <c r="V937" s="5"/>
    </row>
    <row r="938" spans="22:22" ht="15.75" customHeight="1">
      <c r="V938" s="5"/>
    </row>
    <row r="939" spans="22:22" ht="15.75" customHeight="1">
      <c r="V939" s="5"/>
    </row>
    <row r="940" spans="22:22" ht="15.75" customHeight="1">
      <c r="V940" s="5"/>
    </row>
    <row r="941" spans="22:22" ht="15.75" customHeight="1">
      <c r="V941" s="5"/>
    </row>
    <row r="942" spans="22:22" ht="15.75" customHeight="1">
      <c r="V942" s="5"/>
    </row>
    <row r="943" spans="22:22" ht="15.75" customHeight="1">
      <c r="V943" s="5"/>
    </row>
    <row r="944" spans="22:22" ht="15.75" customHeight="1">
      <c r="V944" s="5"/>
    </row>
    <row r="945" spans="22:22" ht="15.75" customHeight="1">
      <c r="V945" s="5"/>
    </row>
    <row r="946" spans="22:22" ht="15.75" customHeight="1">
      <c r="V946" s="5"/>
    </row>
    <row r="947" spans="22:22" ht="15.75" customHeight="1">
      <c r="V947" s="5"/>
    </row>
    <row r="948" spans="22:22" ht="15.75" customHeight="1">
      <c r="V948" s="5"/>
    </row>
    <row r="949" spans="22:22" ht="15.75" customHeight="1">
      <c r="V949" s="5"/>
    </row>
    <row r="950" spans="22:22" ht="15.75" customHeight="1">
      <c r="V950" s="5"/>
    </row>
    <row r="951" spans="22:22" ht="15.75" customHeight="1">
      <c r="V951" s="5"/>
    </row>
    <row r="952" spans="22:22" ht="15.75" customHeight="1">
      <c r="V952" s="5"/>
    </row>
    <row r="953" spans="22:22" ht="15.75" customHeight="1">
      <c r="V953" s="5"/>
    </row>
    <row r="954" spans="22:22" ht="15.75" customHeight="1">
      <c r="V954" s="5"/>
    </row>
    <row r="955" spans="22:22" ht="15.75" customHeight="1">
      <c r="V955" s="5"/>
    </row>
    <row r="956" spans="22:22" ht="15.75" customHeight="1">
      <c r="V956" s="5"/>
    </row>
    <row r="957" spans="22:22" ht="15.75" customHeight="1">
      <c r="V957" s="5"/>
    </row>
    <row r="958" spans="22:22" ht="15.75" customHeight="1">
      <c r="V958" s="5"/>
    </row>
    <row r="959" spans="22:22" ht="15.75" customHeight="1">
      <c r="V959" s="5"/>
    </row>
    <row r="960" spans="22:22" ht="15.75" customHeight="1">
      <c r="V960" s="5"/>
    </row>
    <row r="961" spans="22:22" ht="15.75" customHeight="1">
      <c r="V961" s="5"/>
    </row>
    <row r="962" spans="22:22" ht="15.75" customHeight="1">
      <c r="V962" s="5"/>
    </row>
    <row r="963" spans="22:22" ht="15.75" customHeight="1">
      <c r="V963" s="5"/>
    </row>
    <row r="964" spans="22:22" ht="15.75" customHeight="1">
      <c r="V964" s="5"/>
    </row>
    <row r="965" spans="22:22" ht="15.75" customHeight="1">
      <c r="V965" s="5"/>
    </row>
    <row r="966" spans="22:22" ht="15.75" customHeight="1">
      <c r="V966" s="5"/>
    </row>
    <row r="967" spans="22:22" ht="15.75" customHeight="1">
      <c r="V967" s="5"/>
    </row>
    <row r="968" spans="22:22" ht="15.75" customHeight="1">
      <c r="V968" s="5"/>
    </row>
    <row r="969" spans="22:22" ht="15.75" customHeight="1">
      <c r="V969" s="5"/>
    </row>
    <row r="970" spans="22:22" ht="15.75" customHeight="1">
      <c r="V970" s="5"/>
    </row>
    <row r="971" spans="22:22" ht="15.75" customHeight="1">
      <c r="V971" s="5"/>
    </row>
    <row r="972" spans="22:22" ht="15.75" customHeight="1">
      <c r="V972" s="5"/>
    </row>
    <row r="973" spans="22:22" ht="15.75" customHeight="1">
      <c r="V973" s="5"/>
    </row>
    <row r="974" spans="22:22" ht="15.75" customHeight="1">
      <c r="V974" s="5"/>
    </row>
    <row r="975" spans="22:22" ht="15.75" customHeight="1">
      <c r="V975" s="5"/>
    </row>
    <row r="976" spans="22:22" ht="15.75" customHeight="1">
      <c r="V976" s="5"/>
    </row>
    <row r="977" spans="22:22" ht="15.75" customHeight="1">
      <c r="V977" s="5"/>
    </row>
    <row r="978" spans="22:22" ht="15.75" customHeight="1">
      <c r="V978" s="5"/>
    </row>
    <row r="979" spans="22:22" ht="15.75" customHeight="1">
      <c r="V979" s="5"/>
    </row>
    <row r="980" spans="22:22" ht="15.75" customHeight="1">
      <c r="V980" s="5"/>
    </row>
    <row r="981" spans="22:22" ht="15.75" customHeight="1">
      <c r="V981" s="5"/>
    </row>
    <row r="982" spans="22:22" ht="15.75" customHeight="1">
      <c r="V982" s="5"/>
    </row>
    <row r="983" spans="22:22" ht="15.75" customHeight="1">
      <c r="V983" s="5"/>
    </row>
    <row r="984" spans="22:22" ht="15.75" customHeight="1">
      <c r="V984" s="5"/>
    </row>
    <row r="985" spans="22:22" ht="15.75" customHeight="1">
      <c r="V985" s="5"/>
    </row>
    <row r="986" spans="22:22" ht="15.75" customHeight="1">
      <c r="V986" s="5"/>
    </row>
    <row r="987" spans="22:22" ht="15.75" customHeight="1">
      <c r="V987" s="5"/>
    </row>
    <row r="988" spans="22:22" ht="15.75" customHeight="1">
      <c r="V988" s="5"/>
    </row>
    <row r="989" spans="22:22" ht="15.75" customHeight="1">
      <c r="V989" s="5"/>
    </row>
    <row r="990" spans="22:22" ht="15.75" customHeight="1">
      <c r="V990" s="5"/>
    </row>
    <row r="991" spans="22:22" ht="15.75" customHeight="1">
      <c r="V991" s="5"/>
    </row>
    <row r="992" spans="22:22" ht="15.75" customHeight="1">
      <c r="V992" s="5"/>
    </row>
    <row r="993" spans="22:22" ht="15.75" customHeight="1">
      <c r="V993" s="5"/>
    </row>
    <row r="994" spans="22:22" ht="15.75" customHeight="1">
      <c r="V994" s="5"/>
    </row>
    <row r="995" spans="22:22" ht="15.75" customHeight="1">
      <c r="V995" s="5"/>
    </row>
    <row r="996" spans="22:22" ht="15.75" customHeight="1">
      <c r="V996" s="5"/>
    </row>
    <row r="997" spans="22:22" ht="15.75" customHeight="1">
      <c r="V997" s="5"/>
    </row>
    <row r="998" spans="22:22" ht="15.75" customHeight="1">
      <c r="V998" s="5"/>
    </row>
    <row r="999" spans="22:22" ht="15.75" customHeight="1">
      <c r="V999" s="5"/>
    </row>
    <row r="1000" spans="22:22" ht="15.75" customHeight="1">
      <c r="V1000" s="5"/>
    </row>
  </sheetData>
  <mergeCells count="1297">
    <mergeCell ref="AH174:AH175"/>
    <mergeCell ref="AI174:AI175"/>
    <mergeCell ref="AJ174:AJ175"/>
    <mergeCell ref="Y174:Y175"/>
    <mergeCell ref="Z174:Z175"/>
    <mergeCell ref="AA174:AA175"/>
    <mergeCell ref="AB174:AB175"/>
    <mergeCell ref="AC174:AC175"/>
    <mergeCell ref="AD174:AD175"/>
    <mergeCell ref="AE174:AE175"/>
    <mergeCell ref="AF174:AF175"/>
    <mergeCell ref="AG174:AG175"/>
    <mergeCell ref="AH170:AH171"/>
    <mergeCell ref="AI170:AI171"/>
    <mergeCell ref="AJ170:AJ171"/>
    <mergeCell ref="Y172:Y173"/>
    <mergeCell ref="Z172:Z173"/>
    <mergeCell ref="AA172:AA173"/>
    <mergeCell ref="AB172:AB173"/>
    <mergeCell ref="AC172:AC173"/>
    <mergeCell ref="AD172:AD173"/>
    <mergeCell ref="AE172:AE173"/>
    <mergeCell ref="AF172:AF173"/>
    <mergeCell ref="AG172:AG173"/>
    <mergeCell ref="AH172:AH173"/>
    <mergeCell ref="AI172:AI173"/>
    <mergeCell ref="AJ172:AJ173"/>
    <mergeCell ref="Y170:Y171"/>
    <mergeCell ref="Z170:Z171"/>
    <mergeCell ref="AA170:AA171"/>
    <mergeCell ref="AB170:AB171"/>
    <mergeCell ref="AC170:AC171"/>
    <mergeCell ref="AD170:AD171"/>
    <mergeCell ref="AE170:AE171"/>
    <mergeCell ref="AF170:AF171"/>
    <mergeCell ref="AG170:AG171"/>
    <mergeCell ref="AH160:AH161"/>
    <mergeCell ref="AI160:AI161"/>
    <mergeCell ref="AJ160:AJ161"/>
    <mergeCell ref="Y168:Y169"/>
    <mergeCell ref="Z168:Z169"/>
    <mergeCell ref="AA168:AA169"/>
    <mergeCell ref="AB168:AB169"/>
    <mergeCell ref="AC168:AC169"/>
    <mergeCell ref="AD168:AD169"/>
    <mergeCell ref="AE168:AE169"/>
    <mergeCell ref="AF168:AF169"/>
    <mergeCell ref="AG168:AG169"/>
    <mergeCell ref="AH168:AH169"/>
    <mergeCell ref="AI168:AI169"/>
    <mergeCell ref="AJ168:AJ169"/>
    <mergeCell ref="Y160:Y161"/>
    <mergeCell ref="Z160:Z161"/>
    <mergeCell ref="AA160:AA161"/>
    <mergeCell ref="AB160:AB161"/>
    <mergeCell ref="AC160:AC161"/>
    <mergeCell ref="AD160:AD161"/>
    <mergeCell ref="AE160:AE161"/>
    <mergeCell ref="AF160:AF161"/>
    <mergeCell ref="AG160:AG161"/>
    <mergeCell ref="AH163:AH164"/>
    <mergeCell ref="AI163:AI164"/>
    <mergeCell ref="AJ163:AJ164"/>
    <mergeCell ref="Y165:AJ165"/>
    <mergeCell ref="AH154:AH155"/>
    <mergeCell ref="AI154:AI155"/>
    <mergeCell ref="AJ154:AJ155"/>
    <mergeCell ref="Y156:Y157"/>
    <mergeCell ref="Z156:Z157"/>
    <mergeCell ref="AA156:AA157"/>
    <mergeCell ref="AB156:AB157"/>
    <mergeCell ref="AC156:AC157"/>
    <mergeCell ref="AD156:AD157"/>
    <mergeCell ref="AE156:AE157"/>
    <mergeCell ref="AF156:AF157"/>
    <mergeCell ref="AG156:AG157"/>
    <mergeCell ref="AH156:AH157"/>
    <mergeCell ref="AI156:AI157"/>
    <mergeCell ref="AJ156:AJ157"/>
    <mergeCell ref="Y154:Y155"/>
    <mergeCell ref="Z154:Z155"/>
    <mergeCell ref="AA154:AA155"/>
    <mergeCell ref="AB154:AB155"/>
    <mergeCell ref="AC154:AC155"/>
    <mergeCell ref="AD154:AD155"/>
    <mergeCell ref="AE154:AE155"/>
    <mergeCell ref="AF154:AF155"/>
    <mergeCell ref="AG154:AG155"/>
    <mergeCell ref="AH144:AH145"/>
    <mergeCell ref="AI144:AI145"/>
    <mergeCell ref="AJ144:AJ145"/>
    <mergeCell ref="Y152:Y153"/>
    <mergeCell ref="Z152:Z153"/>
    <mergeCell ref="AA152:AA153"/>
    <mergeCell ref="AB152:AB153"/>
    <mergeCell ref="AC152:AC153"/>
    <mergeCell ref="AD152:AD153"/>
    <mergeCell ref="AE152:AE153"/>
    <mergeCell ref="AF152:AF153"/>
    <mergeCell ref="AG152:AG153"/>
    <mergeCell ref="AH152:AH153"/>
    <mergeCell ref="AI152:AI153"/>
    <mergeCell ref="AJ152:AJ153"/>
    <mergeCell ref="Y144:Y145"/>
    <mergeCell ref="Z144:Z145"/>
    <mergeCell ref="AA144:AA145"/>
    <mergeCell ref="AB144:AB145"/>
    <mergeCell ref="AC144:AC145"/>
    <mergeCell ref="AD144:AD145"/>
    <mergeCell ref="AE144:AE145"/>
    <mergeCell ref="AF144:AF145"/>
    <mergeCell ref="AG144:AG145"/>
    <mergeCell ref="AH147:AH148"/>
    <mergeCell ref="AI147:AI148"/>
    <mergeCell ref="AJ147:AJ148"/>
    <mergeCell ref="Y149:AJ149"/>
    <mergeCell ref="Y150:Y151"/>
    <mergeCell ref="Z150:Z151"/>
    <mergeCell ref="AA150:AA151"/>
    <mergeCell ref="AB150:AB151"/>
    <mergeCell ref="AH140:AH141"/>
    <mergeCell ref="AI140:AI141"/>
    <mergeCell ref="AJ140:AJ141"/>
    <mergeCell ref="Y142:Y143"/>
    <mergeCell ref="Z142:Z143"/>
    <mergeCell ref="AA142:AA143"/>
    <mergeCell ref="AB142:AB143"/>
    <mergeCell ref="AC142:AC143"/>
    <mergeCell ref="AD142:AD143"/>
    <mergeCell ref="AE142:AE143"/>
    <mergeCell ref="AF142:AF143"/>
    <mergeCell ref="AG142:AG143"/>
    <mergeCell ref="AH142:AH143"/>
    <mergeCell ref="AI142:AI143"/>
    <mergeCell ref="AJ142:AJ143"/>
    <mergeCell ref="Y140:Y141"/>
    <mergeCell ref="Z140:Z141"/>
    <mergeCell ref="AA140:AA141"/>
    <mergeCell ref="AB140:AB141"/>
    <mergeCell ref="AC140:AC141"/>
    <mergeCell ref="AD140:AD141"/>
    <mergeCell ref="AE140:AE141"/>
    <mergeCell ref="AF140:AF141"/>
    <mergeCell ref="AG140:AG141"/>
    <mergeCell ref="AH136:AH137"/>
    <mergeCell ref="AI136:AI137"/>
    <mergeCell ref="AJ136:AJ137"/>
    <mergeCell ref="Y138:Y139"/>
    <mergeCell ref="Z138:Z139"/>
    <mergeCell ref="AA138:AA139"/>
    <mergeCell ref="AB138:AB139"/>
    <mergeCell ref="AC138:AC139"/>
    <mergeCell ref="AD138:AD139"/>
    <mergeCell ref="AE138:AE139"/>
    <mergeCell ref="AF138:AF139"/>
    <mergeCell ref="AG138:AG139"/>
    <mergeCell ref="AH138:AH139"/>
    <mergeCell ref="AI138:AI139"/>
    <mergeCell ref="AJ138:AJ139"/>
    <mergeCell ref="Y136:Y137"/>
    <mergeCell ref="Z136:Z137"/>
    <mergeCell ref="AA136:AA137"/>
    <mergeCell ref="AB136:AB137"/>
    <mergeCell ref="AC136:AC137"/>
    <mergeCell ref="AD136:AD137"/>
    <mergeCell ref="AE136:AE137"/>
    <mergeCell ref="AF136:AF137"/>
    <mergeCell ref="AG136:AG137"/>
    <mergeCell ref="Y166:Y167"/>
    <mergeCell ref="Z166:Z167"/>
    <mergeCell ref="AA166:AA167"/>
    <mergeCell ref="AB166:AB167"/>
    <mergeCell ref="AC166:AC167"/>
    <mergeCell ref="AD166:AD167"/>
    <mergeCell ref="AE166:AE167"/>
    <mergeCell ref="AF166:AF167"/>
    <mergeCell ref="AG166:AG167"/>
    <mergeCell ref="AH166:AH167"/>
    <mergeCell ref="AI166:AI167"/>
    <mergeCell ref="AJ166:AJ167"/>
    <mergeCell ref="Y163:Y164"/>
    <mergeCell ref="Z163:Z164"/>
    <mergeCell ref="AA163:AA164"/>
    <mergeCell ref="AB163:AB164"/>
    <mergeCell ref="AC163:AC164"/>
    <mergeCell ref="AD163:AD164"/>
    <mergeCell ref="AE163:AE164"/>
    <mergeCell ref="AF163:AF164"/>
    <mergeCell ref="AG163:AG164"/>
    <mergeCell ref="AC150:AC151"/>
    <mergeCell ref="AD150:AD151"/>
    <mergeCell ref="AE150:AE151"/>
    <mergeCell ref="AF150:AF151"/>
    <mergeCell ref="AG150:AG151"/>
    <mergeCell ref="AH150:AH151"/>
    <mergeCell ref="AI150:AI151"/>
    <mergeCell ref="AJ150:AJ151"/>
    <mergeCell ref="Y147:Y148"/>
    <mergeCell ref="Z147:Z148"/>
    <mergeCell ref="AA147:AA148"/>
    <mergeCell ref="AB147:AB148"/>
    <mergeCell ref="AC147:AC148"/>
    <mergeCell ref="AD147:AD148"/>
    <mergeCell ref="AE147:AE148"/>
    <mergeCell ref="AF147:AF148"/>
    <mergeCell ref="AG147:AG148"/>
    <mergeCell ref="AH131:AH132"/>
    <mergeCell ref="AI131:AI132"/>
    <mergeCell ref="AJ131:AJ132"/>
    <mergeCell ref="Y133:AJ133"/>
    <mergeCell ref="Y134:Y135"/>
    <mergeCell ref="Z134:Z135"/>
    <mergeCell ref="AA134:AA135"/>
    <mergeCell ref="AB134:AB135"/>
    <mergeCell ref="AC134:AC135"/>
    <mergeCell ref="AD134:AD135"/>
    <mergeCell ref="AE134:AE135"/>
    <mergeCell ref="AF134:AF135"/>
    <mergeCell ref="AG134:AG135"/>
    <mergeCell ref="AH134:AH135"/>
    <mergeCell ref="AI134:AI135"/>
    <mergeCell ref="AJ134:AJ135"/>
    <mergeCell ref="Y131:Y132"/>
    <mergeCell ref="Z131:Z132"/>
    <mergeCell ref="AA131:AA132"/>
    <mergeCell ref="AB131:AB132"/>
    <mergeCell ref="AC131:AC132"/>
    <mergeCell ref="AD131:AD132"/>
    <mergeCell ref="AE131:AE132"/>
    <mergeCell ref="AF131:AF132"/>
    <mergeCell ref="AG131:AG132"/>
    <mergeCell ref="AH128:AH129"/>
    <mergeCell ref="AI128:AI129"/>
    <mergeCell ref="AJ128:AJ129"/>
    <mergeCell ref="Y123:Y124"/>
    <mergeCell ref="Z123:Z124"/>
    <mergeCell ref="AA123:AA124"/>
    <mergeCell ref="AB123:AB124"/>
    <mergeCell ref="AC123:AC124"/>
    <mergeCell ref="AD123:AD124"/>
    <mergeCell ref="AE123:AE124"/>
    <mergeCell ref="AF123:AF124"/>
    <mergeCell ref="AG123:AG124"/>
    <mergeCell ref="AH123:AH124"/>
    <mergeCell ref="AI123:AI124"/>
    <mergeCell ref="AJ123:AJ124"/>
    <mergeCell ref="Y125:AJ125"/>
    <mergeCell ref="Y128:Y129"/>
    <mergeCell ref="Z128:Z129"/>
    <mergeCell ref="AA128:AA129"/>
    <mergeCell ref="AB128:AB129"/>
    <mergeCell ref="AC128:AC129"/>
    <mergeCell ref="AD128:AD129"/>
    <mergeCell ref="AE128:AE129"/>
    <mergeCell ref="AF128:AF129"/>
    <mergeCell ref="AG128:AG129"/>
    <mergeCell ref="Y126:Y127"/>
    <mergeCell ref="Z126:Z127"/>
    <mergeCell ref="AA126:AA127"/>
    <mergeCell ref="AB126:AB127"/>
    <mergeCell ref="AC126:AC127"/>
    <mergeCell ref="AD126:AD127"/>
    <mergeCell ref="AE126:AE127"/>
    <mergeCell ref="AF126:AF127"/>
    <mergeCell ref="AG126:AG127"/>
    <mergeCell ref="AH126:AH127"/>
    <mergeCell ref="AI126:AI127"/>
    <mergeCell ref="AJ126:AJ127"/>
    <mergeCell ref="AH120:AH121"/>
    <mergeCell ref="AI120:AI121"/>
    <mergeCell ref="AJ120:AJ121"/>
    <mergeCell ref="Y120:Y121"/>
    <mergeCell ref="Z120:Z121"/>
    <mergeCell ref="AA120:AA121"/>
    <mergeCell ref="AB120:AB121"/>
    <mergeCell ref="AC120:AC121"/>
    <mergeCell ref="AD120:AD121"/>
    <mergeCell ref="AE120:AE121"/>
    <mergeCell ref="AF120:AF121"/>
    <mergeCell ref="AG120:AG121"/>
    <mergeCell ref="Y117:AJ117"/>
    <mergeCell ref="Y118:Y119"/>
    <mergeCell ref="Z118:Z119"/>
    <mergeCell ref="AA118:AA119"/>
    <mergeCell ref="AB118:AB119"/>
    <mergeCell ref="AC118:AC119"/>
    <mergeCell ref="AD118:AD119"/>
    <mergeCell ref="AE118:AE119"/>
    <mergeCell ref="AF118:AF119"/>
    <mergeCell ref="AG118:AG119"/>
    <mergeCell ref="AH118:AH119"/>
    <mergeCell ref="AI118:AI119"/>
    <mergeCell ref="AJ118:AJ119"/>
    <mergeCell ref="AH112:AH113"/>
    <mergeCell ref="AI112:AI113"/>
    <mergeCell ref="AJ112:AJ113"/>
    <mergeCell ref="Y115:Y116"/>
    <mergeCell ref="Z115:Z116"/>
    <mergeCell ref="AA115:AA116"/>
    <mergeCell ref="AB115:AB116"/>
    <mergeCell ref="AC115:AC116"/>
    <mergeCell ref="AD115:AD116"/>
    <mergeCell ref="AE115:AE116"/>
    <mergeCell ref="AF115:AF116"/>
    <mergeCell ref="AG115:AG116"/>
    <mergeCell ref="AH115:AH116"/>
    <mergeCell ref="AI115:AI116"/>
    <mergeCell ref="AJ115:AJ116"/>
    <mergeCell ref="Y112:Y113"/>
    <mergeCell ref="Z112:Z113"/>
    <mergeCell ref="AA112:AA113"/>
    <mergeCell ref="AB112:AB113"/>
    <mergeCell ref="AC112:AC113"/>
    <mergeCell ref="AD112:AD113"/>
    <mergeCell ref="AE112:AE113"/>
    <mergeCell ref="AF112:AF113"/>
    <mergeCell ref="AG112:AG113"/>
    <mergeCell ref="AH108:AH109"/>
    <mergeCell ref="AI108:AI109"/>
    <mergeCell ref="AJ108:AJ109"/>
    <mergeCell ref="Y110:Y111"/>
    <mergeCell ref="Z110:Z111"/>
    <mergeCell ref="AA110:AA111"/>
    <mergeCell ref="AB110:AB111"/>
    <mergeCell ref="AC110:AC111"/>
    <mergeCell ref="AD110:AD111"/>
    <mergeCell ref="AE110:AE111"/>
    <mergeCell ref="AF110:AF111"/>
    <mergeCell ref="AG110:AG111"/>
    <mergeCell ref="AH110:AH111"/>
    <mergeCell ref="AI110:AI111"/>
    <mergeCell ref="AJ110:AJ111"/>
    <mergeCell ref="Y108:Y109"/>
    <mergeCell ref="Z108:Z109"/>
    <mergeCell ref="AA108:AA109"/>
    <mergeCell ref="AB108:AB109"/>
    <mergeCell ref="AC108:AC109"/>
    <mergeCell ref="AD108:AD109"/>
    <mergeCell ref="AE108:AE109"/>
    <mergeCell ref="AF108:AF109"/>
    <mergeCell ref="AG108:AG109"/>
    <mergeCell ref="AH104:AH105"/>
    <mergeCell ref="AI104:AI105"/>
    <mergeCell ref="AJ104:AJ105"/>
    <mergeCell ref="Y106:Y107"/>
    <mergeCell ref="Z106:Z107"/>
    <mergeCell ref="AA106:AA107"/>
    <mergeCell ref="AB106:AB107"/>
    <mergeCell ref="AC106:AC107"/>
    <mergeCell ref="AD106:AD107"/>
    <mergeCell ref="AE106:AE107"/>
    <mergeCell ref="AF106:AF107"/>
    <mergeCell ref="AG106:AG107"/>
    <mergeCell ref="AH106:AH107"/>
    <mergeCell ref="AI106:AI107"/>
    <mergeCell ref="AJ106:AJ107"/>
    <mergeCell ref="Y104:Y105"/>
    <mergeCell ref="Z104:Z105"/>
    <mergeCell ref="AA104:AA105"/>
    <mergeCell ref="AB104:AB105"/>
    <mergeCell ref="AC104:AC105"/>
    <mergeCell ref="AD104:AD105"/>
    <mergeCell ref="AE104:AE105"/>
    <mergeCell ref="AF104:AF105"/>
    <mergeCell ref="AG104:AG105"/>
    <mergeCell ref="Y101:AJ101"/>
    <mergeCell ref="Y102:Y103"/>
    <mergeCell ref="Z102:Z103"/>
    <mergeCell ref="AA102:AA103"/>
    <mergeCell ref="AB102:AB103"/>
    <mergeCell ref="AC102:AC103"/>
    <mergeCell ref="AD102:AD103"/>
    <mergeCell ref="AE102:AE103"/>
    <mergeCell ref="AF102:AF103"/>
    <mergeCell ref="AG102:AG103"/>
    <mergeCell ref="AH102:AH103"/>
    <mergeCell ref="AI102:AI103"/>
    <mergeCell ref="AJ102:AJ103"/>
    <mergeCell ref="AH96:AH97"/>
    <mergeCell ref="AI96:AI97"/>
    <mergeCell ref="AJ96:AJ97"/>
    <mergeCell ref="Y99:Y100"/>
    <mergeCell ref="Z99:Z100"/>
    <mergeCell ref="AA99:AA100"/>
    <mergeCell ref="AB99:AB100"/>
    <mergeCell ref="AC99:AC100"/>
    <mergeCell ref="AD99:AD100"/>
    <mergeCell ref="AE99:AE100"/>
    <mergeCell ref="AF99:AF100"/>
    <mergeCell ref="AG99:AG100"/>
    <mergeCell ref="AH99:AH100"/>
    <mergeCell ref="AI99:AI100"/>
    <mergeCell ref="AJ99:AJ100"/>
    <mergeCell ref="Y96:Y97"/>
    <mergeCell ref="Z96:Z97"/>
    <mergeCell ref="AA96:AA97"/>
    <mergeCell ref="AB96:AB97"/>
    <mergeCell ref="AC96:AC97"/>
    <mergeCell ref="AD96:AD97"/>
    <mergeCell ref="AE96:AE97"/>
    <mergeCell ref="AF96:AF97"/>
    <mergeCell ref="AG96:AG97"/>
    <mergeCell ref="AH92:AH93"/>
    <mergeCell ref="AI92:AI93"/>
    <mergeCell ref="AJ92:AJ93"/>
    <mergeCell ref="Y94:Y95"/>
    <mergeCell ref="Z94:Z95"/>
    <mergeCell ref="AA94:AA95"/>
    <mergeCell ref="AB94:AB95"/>
    <mergeCell ref="AC94:AC95"/>
    <mergeCell ref="AD94:AD95"/>
    <mergeCell ref="AE94:AE95"/>
    <mergeCell ref="AF94:AF95"/>
    <mergeCell ref="AG94:AG95"/>
    <mergeCell ref="AH94:AH95"/>
    <mergeCell ref="AI94:AI95"/>
    <mergeCell ref="AJ94:AJ95"/>
    <mergeCell ref="Y92:Y93"/>
    <mergeCell ref="Z92:Z93"/>
    <mergeCell ref="AA92:AA93"/>
    <mergeCell ref="AB92:AB93"/>
    <mergeCell ref="AC92:AC93"/>
    <mergeCell ref="AD92:AD93"/>
    <mergeCell ref="AE92:AE93"/>
    <mergeCell ref="AF92:AF93"/>
    <mergeCell ref="AG92:AG93"/>
    <mergeCell ref="Y79:AJ79"/>
    <mergeCell ref="AJ77:AJ78"/>
    <mergeCell ref="AI77:AI78"/>
    <mergeCell ref="AH77:AH78"/>
    <mergeCell ref="AG77:AG78"/>
    <mergeCell ref="AF77:AF78"/>
    <mergeCell ref="AE77:AE78"/>
    <mergeCell ref="AD77:AD78"/>
    <mergeCell ref="AC77:AC78"/>
    <mergeCell ref="AB77:AB78"/>
    <mergeCell ref="AA77:AA78"/>
    <mergeCell ref="Z77:Z78"/>
    <mergeCell ref="Y77:Y78"/>
    <mergeCell ref="AA82:AA83"/>
    <mergeCell ref="Z82:Z83"/>
    <mergeCell ref="Y82:Y83"/>
    <mergeCell ref="AJ80:AJ81"/>
    <mergeCell ref="AI80:AI81"/>
    <mergeCell ref="AH80:AH81"/>
    <mergeCell ref="AG80:AG81"/>
    <mergeCell ref="AF80:AF81"/>
    <mergeCell ref="AE80:AE81"/>
    <mergeCell ref="AD80:AD81"/>
    <mergeCell ref="AC80:AC81"/>
    <mergeCell ref="AB80:AB81"/>
    <mergeCell ref="AA80:AA81"/>
    <mergeCell ref="Z80:Z81"/>
    <mergeCell ref="Y80:Y81"/>
    <mergeCell ref="AJ82:AJ83"/>
    <mergeCell ref="AI82:AI83"/>
    <mergeCell ref="AH82:AH83"/>
    <mergeCell ref="AG82:AG83"/>
    <mergeCell ref="AF82:AF83"/>
    <mergeCell ref="AE82:AE83"/>
    <mergeCell ref="AD82:AD83"/>
    <mergeCell ref="AC82:AC83"/>
    <mergeCell ref="AB82:AB83"/>
    <mergeCell ref="AA86:AA87"/>
    <mergeCell ref="Z86:Z87"/>
    <mergeCell ref="Y86:Y87"/>
    <mergeCell ref="AJ84:AJ85"/>
    <mergeCell ref="AI84:AI85"/>
    <mergeCell ref="AH84:AH85"/>
    <mergeCell ref="AG84:AG85"/>
    <mergeCell ref="AF84:AF85"/>
    <mergeCell ref="AE84:AE85"/>
    <mergeCell ref="AD84:AD85"/>
    <mergeCell ref="AC84:AC85"/>
    <mergeCell ref="AB84:AB85"/>
    <mergeCell ref="AA84:AA85"/>
    <mergeCell ref="Z84:Z85"/>
    <mergeCell ref="Y84:Y85"/>
    <mergeCell ref="AJ86:AJ87"/>
    <mergeCell ref="AI86:AI87"/>
    <mergeCell ref="AH86:AH87"/>
    <mergeCell ref="AG86:AG87"/>
    <mergeCell ref="AF86:AF87"/>
    <mergeCell ref="AE86:AE87"/>
    <mergeCell ref="AD86:AD87"/>
    <mergeCell ref="AC86:AC87"/>
    <mergeCell ref="AB86:AB87"/>
    <mergeCell ref="AA90:AA91"/>
    <mergeCell ref="Z90:Z91"/>
    <mergeCell ref="Y90:Y91"/>
    <mergeCell ref="AJ88:AJ89"/>
    <mergeCell ref="AI88:AI89"/>
    <mergeCell ref="AH88:AH89"/>
    <mergeCell ref="AG88:AG89"/>
    <mergeCell ref="AF88:AF89"/>
    <mergeCell ref="AE88:AE89"/>
    <mergeCell ref="AD88:AD89"/>
    <mergeCell ref="AC88:AC89"/>
    <mergeCell ref="AB88:AB89"/>
    <mergeCell ref="AA88:AA89"/>
    <mergeCell ref="Z88:Z89"/>
    <mergeCell ref="Y88:Y89"/>
    <mergeCell ref="AJ90:AJ91"/>
    <mergeCell ref="AI90:AI91"/>
    <mergeCell ref="AH90:AH91"/>
    <mergeCell ref="AG90:AG91"/>
    <mergeCell ref="AF90:AF91"/>
    <mergeCell ref="AE90:AE91"/>
    <mergeCell ref="AD90:AD91"/>
    <mergeCell ref="AC90:AC91"/>
    <mergeCell ref="AB90:AB91"/>
    <mergeCell ref="AH74:AH75"/>
    <mergeCell ref="AI74:AI75"/>
    <mergeCell ref="AJ74:AJ75"/>
    <mergeCell ref="Y74:Y75"/>
    <mergeCell ref="Z74:Z75"/>
    <mergeCell ref="AA74:AA75"/>
    <mergeCell ref="AB74:AB75"/>
    <mergeCell ref="AC74:AC75"/>
    <mergeCell ref="AD74:AD75"/>
    <mergeCell ref="AE74:AE75"/>
    <mergeCell ref="AF74:AF75"/>
    <mergeCell ref="AG74:AG75"/>
    <mergeCell ref="AH70:AH71"/>
    <mergeCell ref="AI70:AI71"/>
    <mergeCell ref="AJ70:AJ71"/>
    <mergeCell ref="Y72:Y73"/>
    <mergeCell ref="Z72:Z73"/>
    <mergeCell ref="AA72:AA73"/>
    <mergeCell ref="AB72:AB73"/>
    <mergeCell ref="AC72:AC73"/>
    <mergeCell ref="AD72:AD73"/>
    <mergeCell ref="AE72:AE73"/>
    <mergeCell ref="AF72:AF73"/>
    <mergeCell ref="AG72:AG73"/>
    <mergeCell ref="AH72:AH73"/>
    <mergeCell ref="AI72:AI73"/>
    <mergeCell ref="AJ72:AJ73"/>
    <mergeCell ref="Y70:Y71"/>
    <mergeCell ref="Z70:Z71"/>
    <mergeCell ref="AA70:AA71"/>
    <mergeCell ref="AB70:AB71"/>
    <mergeCell ref="AC70:AC71"/>
    <mergeCell ref="AD70:AD71"/>
    <mergeCell ref="AE70:AE71"/>
    <mergeCell ref="AF70:AF71"/>
    <mergeCell ref="AG70:AG71"/>
    <mergeCell ref="AH66:AH67"/>
    <mergeCell ref="AI66:AI67"/>
    <mergeCell ref="AJ66:AJ67"/>
    <mergeCell ref="Y68:Y69"/>
    <mergeCell ref="Z68:Z69"/>
    <mergeCell ref="AA68:AA69"/>
    <mergeCell ref="AB68:AB69"/>
    <mergeCell ref="AC68:AC69"/>
    <mergeCell ref="AD68:AD69"/>
    <mergeCell ref="AE68:AE69"/>
    <mergeCell ref="AF68:AF69"/>
    <mergeCell ref="AG68:AG69"/>
    <mergeCell ref="AH68:AH69"/>
    <mergeCell ref="AI68:AI69"/>
    <mergeCell ref="AJ68:AJ69"/>
    <mergeCell ref="Y66:Y67"/>
    <mergeCell ref="Z66:Z67"/>
    <mergeCell ref="AA66:AA67"/>
    <mergeCell ref="AB66:AB67"/>
    <mergeCell ref="AC66:AC67"/>
    <mergeCell ref="AD66:AD67"/>
    <mergeCell ref="AE66:AE67"/>
    <mergeCell ref="AF66:AF67"/>
    <mergeCell ref="AG66:AG67"/>
    <mergeCell ref="Y63:AJ63"/>
    <mergeCell ref="Y64:Y65"/>
    <mergeCell ref="Z64:Z65"/>
    <mergeCell ref="AA64:AA65"/>
    <mergeCell ref="AB64:AB65"/>
    <mergeCell ref="AC64:AC65"/>
    <mergeCell ref="AD64:AD65"/>
    <mergeCell ref="AE64:AE65"/>
    <mergeCell ref="AF64:AF65"/>
    <mergeCell ref="AG64:AG65"/>
    <mergeCell ref="AH64:AH65"/>
    <mergeCell ref="AI64:AI65"/>
    <mergeCell ref="AJ64:AJ65"/>
    <mergeCell ref="AH58:AH59"/>
    <mergeCell ref="AI58:AI59"/>
    <mergeCell ref="AJ58:AJ59"/>
    <mergeCell ref="Y61:Y62"/>
    <mergeCell ref="Z61:Z62"/>
    <mergeCell ref="AA61:AA62"/>
    <mergeCell ref="AB61:AB62"/>
    <mergeCell ref="AC61:AC62"/>
    <mergeCell ref="AD61:AD62"/>
    <mergeCell ref="AE61:AE62"/>
    <mergeCell ref="AF61:AF62"/>
    <mergeCell ref="AG61:AG62"/>
    <mergeCell ref="AH61:AH62"/>
    <mergeCell ref="AI61:AI62"/>
    <mergeCell ref="AJ61:AJ62"/>
    <mergeCell ref="Y58:Y59"/>
    <mergeCell ref="Z58:Z59"/>
    <mergeCell ref="AA58:AA59"/>
    <mergeCell ref="AB58:AB59"/>
    <mergeCell ref="AC58:AC59"/>
    <mergeCell ref="AD58:AD59"/>
    <mergeCell ref="AE58:AE59"/>
    <mergeCell ref="AF58:AF59"/>
    <mergeCell ref="AG58:AG59"/>
    <mergeCell ref="AH54:AH55"/>
    <mergeCell ref="AI54:AI55"/>
    <mergeCell ref="AJ54:AJ55"/>
    <mergeCell ref="Y56:Y57"/>
    <mergeCell ref="Z56:Z57"/>
    <mergeCell ref="AA56:AA57"/>
    <mergeCell ref="AB56:AB57"/>
    <mergeCell ref="AC56:AC57"/>
    <mergeCell ref="AD56:AD57"/>
    <mergeCell ref="AE56:AE57"/>
    <mergeCell ref="AF56:AF57"/>
    <mergeCell ref="AG56:AG57"/>
    <mergeCell ref="AH56:AH57"/>
    <mergeCell ref="AI56:AI57"/>
    <mergeCell ref="AJ56:AJ57"/>
    <mergeCell ref="Y54:Y55"/>
    <mergeCell ref="Z54:Z55"/>
    <mergeCell ref="AA54:AA55"/>
    <mergeCell ref="AB54:AB55"/>
    <mergeCell ref="AC54:AC55"/>
    <mergeCell ref="AD54:AD55"/>
    <mergeCell ref="AE54:AE55"/>
    <mergeCell ref="AF54:AF55"/>
    <mergeCell ref="AG54:AG55"/>
    <mergeCell ref="AH50:AH51"/>
    <mergeCell ref="AI50:AI51"/>
    <mergeCell ref="AJ50:AJ51"/>
    <mergeCell ref="Y52:Y53"/>
    <mergeCell ref="Z52:Z53"/>
    <mergeCell ref="AA52:AA53"/>
    <mergeCell ref="AB52:AB53"/>
    <mergeCell ref="AC52:AC53"/>
    <mergeCell ref="AD52:AD53"/>
    <mergeCell ref="AE52:AE53"/>
    <mergeCell ref="AF52:AF53"/>
    <mergeCell ref="AG52:AG53"/>
    <mergeCell ref="AH52:AH53"/>
    <mergeCell ref="AI52:AI53"/>
    <mergeCell ref="AJ52:AJ53"/>
    <mergeCell ref="Y50:Y51"/>
    <mergeCell ref="Z50:Z51"/>
    <mergeCell ref="AA50:AA51"/>
    <mergeCell ref="AB50:AB51"/>
    <mergeCell ref="AC50:AC51"/>
    <mergeCell ref="AD50:AD51"/>
    <mergeCell ref="AE50:AE51"/>
    <mergeCell ref="AF50:AF51"/>
    <mergeCell ref="AG50:AG51"/>
    <mergeCell ref="AH46:AH47"/>
    <mergeCell ref="AI46:AI47"/>
    <mergeCell ref="AJ46:AJ47"/>
    <mergeCell ref="Y48:Y49"/>
    <mergeCell ref="Z48:Z49"/>
    <mergeCell ref="AA48:AA49"/>
    <mergeCell ref="AB48:AB49"/>
    <mergeCell ref="AC48:AC49"/>
    <mergeCell ref="AD48:AD49"/>
    <mergeCell ref="AE48:AE49"/>
    <mergeCell ref="AF48:AF49"/>
    <mergeCell ref="AG48:AG49"/>
    <mergeCell ref="AH48:AH49"/>
    <mergeCell ref="AI48:AI49"/>
    <mergeCell ref="AJ48:AJ49"/>
    <mergeCell ref="Y46:Y47"/>
    <mergeCell ref="Z46:Z47"/>
    <mergeCell ref="AA46:AA47"/>
    <mergeCell ref="AB46:AB47"/>
    <mergeCell ref="AC46:AC47"/>
    <mergeCell ref="AD46:AD47"/>
    <mergeCell ref="AE46:AE47"/>
    <mergeCell ref="AF46:AF47"/>
    <mergeCell ref="AG46:AG47"/>
    <mergeCell ref="AH38:AH39"/>
    <mergeCell ref="AI38:AI39"/>
    <mergeCell ref="AJ38:AJ39"/>
    <mergeCell ref="Y40:Y41"/>
    <mergeCell ref="Z40:Z41"/>
    <mergeCell ref="AA40:AA41"/>
    <mergeCell ref="AB40:AB41"/>
    <mergeCell ref="AC40:AC41"/>
    <mergeCell ref="AD40:AD41"/>
    <mergeCell ref="AE40:AE41"/>
    <mergeCell ref="AF40:AF41"/>
    <mergeCell ref="AG40:AG41"/>
    <mergeCell ref="AH40:AH41"/>
    <mergeCell ref="AI40:AI41"/>
    <mergeCell ref="AJ40:AJ41"/>
    <mergeCell ref="Y38:Y39"/>
    <mergeCell ref="Z38:Z39"/>
    <mergeCell ref="AA38:AA39"/>
    <mergeCell ref="AB38:AB39"/>
    <mergeCell ref="AC38:AC39"/>
    <mergeCell ref="AD38:AD39"/>
    <mergeCell ref="AE38:AE39"/>
    <mergeCell ref="AF38:AF39"/>
    <mergeCell ref="AG38:AG39"/>
    <mergeCell ref="AH34:AH35"/>
    <mergeCell ref="AI34:AI35"/>
    <mergeCell ref="AJ34:AJ35"/>
    <mergeCell ref="Y36:Y37"/>
    <mergeCell ref="Z36:Z37"/>
    <mergeCell ref="AA36:AA37"/>
    <mergeCell ref="AB36:AB37"/>
    <mergeCell ref="AC36:AC37"/>
    <mergeCell ref="AD36:AD37"/>
    <mergeCell ref="AE36:AE37"/>
    <mergeCell ref="AF36:AF37"/>
    <mergeCell ref="AG36:AG37"/>
    <mergeCell ref="AH36:AH37"/>
    <mergeCell ref="AI36:AI37"/>
    <mergeCell ref="AJ36:AJ37"/>
    <mergeCell ref="Y34:Y35"/>
    <mergeCell ref="Z34:Z35"/>
    <mergeCell ref="AA34:AA35"/>
    <mergeCell ref="AB34:AB35"/>
    <mergeCell ref="AC34:AC35"/>
    <mergeCell ref="AD34:AD35"/>
    <mergeCell ref="AE34:AE35"/>
    <mergeCell ref="AF34:AF35"/>
    <mergeCell ref="AG34:AG35"/>
    <mergeCell ref="AI28:AI29"/>
    <mergeCell ref="AJ28:AJ29"/>
    <mergeCell ref="AH30:AH31"/>
    <mergeCell ref="AI30:AI31"/>
    <mergeCell ref="AJ30:AJ31"/>
    <mergeCell ref="Y32:Y33"/>
    <mergeCell ref="Z32:Z33"/>
    <mergeCell ref="AA32:AA33"/>
    <mergeCell ref="AB32:AB33"/>
    <mergeCell ref="AC32:AC33"/>
    <mergeCell ref="AD32:AD33"/>
    <mergeCell ref="AE32:AE33"/>
    <mergeCell ref="AF32:AF33"/>
    <mergeCell ref="AG32:AG33"/>
    <mergeCell ref="AH32:AH33"/>
    <mergeCell ref="AI32:AI33"/>
    <mergeCell ref="AJ32:AJ33"/>
    <mergeCell ref="Y30:Y31"/>
    <mergeCell ref="Z30:Z31"/>
    <mergeCell ref="AA30:AA31"/>
    <mergeCell ref="AB30:AB31"/>
    <mergeCell ref="AC30:AC31"/>
    <mergeCell ref="AD30:AD31"/>
    <mergeCell ref="AE30:AE31"/>
    <mergeCell ref="AF30:AF31"/>
    <mergeCell ref="AG30:AG31"/>
    <mergeCell ref="AC19:AC20"/>
    <mergeCell ref="AD19:AD20"/>
    <mergeCell ref="AE19:AE20"/>
    <mergeCell ref="AF19:AF20"/>
    <mergeCell ref="Y45:AJ45"/>
    <mergeCell ref="Y22:Y23"/>
    <mergeCell ref="Z22:Z23"/>
    <mergeCell ref="AA22:AA23"/>
    <mergeCell ref="AB22:AB23"/>
    <mergeCell ref="AC22:AC23"/>
    <mergeCell ref="AD22:AD23"/>
    <mergeCell ref="AE22:AE23"/>
    <mergeCell ref="AF22:AF23"/>
    <mergeCell ref="AG22:AG23"/>
    <mergeCell ref="AH22:AH23"/>
    <mergeCell ref="AI22:AI23"/>
    <mergeCell ref="AJ22:AJ23"/>
    <mergeCell ref="Y24:Y25"/>
    <mergeCell ref="Z24:Z25"/>
    <mergeCell ref="AA24:AA25"/>
    <mergeCell ref="AB24:AB25"/>
    <mergeCell ref="AC24:AC25"/>
    <mergeCell ref="AD24:AD25"/>
    <mergeCell ref="AE24:AE25"/>
    <mergeCell ref="AF24:AF25"/>
    <mergeCell ref="AG24:AG25"/>
    <mergeCell ref="AH24:AH25"/>
    <mergeCell ref="AI24:AI25"/>
    <mergeCell ref="AF26:AF27"/>
    <mergeCell ref="AG26:AG27"/>
    <mergeCell ref="AH26:AH27"/>
    <mergeCell ref="AI26:AI27"/>
    <mergeCell ref="Y21:AJ21"/>
    <mergeCell ref="Y43:Y44"/>
    <mergeCell ref="Z43:Z44"/>
    <mergeCell ref="AA43:AA44"/>
    <mergeCell ref="AB43:AB44"/>
    <mergeCell ref="AC43:AC44"/>
    <mergeCell ref="AD43:AD44"/>
    <mergeCell ref="AE43:AE44"/>
    <mergeCell ref="AF43:AF44"/>
    <mergeCell ref="AG43:AG44"/>
    <mergeCell ref="AH43:AH44"/>
    <mergeCell ref="AI43:AI44"/>
    <mergeCell ref="AJ43:AJ44"/>
    <mergeCell ref="AJ24:AJ25"/>
    <mergeCell ref="Y26:Y27"/>
    <mergeCell ref="Z26:Z27"/>
    <mergeCell ref="AA26:AA27"/>
    <mergeCell ref="AB26:AB27"/>
    <mergeCell ref="AC26:AC27"/>
    <mergeCell ref="AD26:AD27"/>
    <mergeCell ref="AE26:AE27"/>
    <mergeCell ref="AJ26:AJ27"/>
    <mergeCell ref="Y28:Y29"/>
    <mergeCell ref="Z28:Z29"/>
    <mergeCell ref="AA28:AA29"/>
    <mergeCell ref="AB28:AB29"/>
    <mergeCell ref="AC28:AC29"/>
    <mergeCell ref="AD28:AD29"/>
    <mergeCell ref="AE28:AE29"/>
    <mergeCell ref="AF28:AF29"/>
    <mergeCell ref="AG28:AG29"/>
    <mergeCell ref="AH28:AH29"/>
    <mergeCell ref="AG19:AG20"/>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E14:AE15"/>
    <mergeCell ref="AF14:AF15"/>
    <mergeCell ref="AG14:AG15"/>
    <mergeCell ref="AH19:AH20"/>
    <mergeCell ref="AI19:AI20"/>
    <mergeCell ref="AJ19:AJ20"/>
    <mergeCell ref="Y19:Y20"/>
    <mergeCell ref="Z19:Z20"/>
    <mergeCell ref="AA19:AA20"/>
    <mergeCell ref="AB19:AB20"/>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W70:W71"/>
    <mergeCell ref="G74:G75"/>
    <mergeCell ref="G72:G73"/>
    <mergeCell ref="W96:W97"/>
    <mergeCell ref="H131:I131"/>
    <mergeCell ref="H132:I132"/>
    <mergeCell ref="W66:W67"/>
    <mergeCell ref="W64:W65"/>
    <mergeCell ref="H146:I146"/>
    <mergeCell ref="H136:H137"/>
    <mergeCell ref="H134:H135"/>
    <mergeCell ref="H140:H141"/>
    <mergeCell ref="H138:H139"/>
    <mergeCell ref="W99:W100"/>
    <mergeCell ref="W94:W95"/>
    <mergeCell ref="B128:F129"/>
    <mergeCell ref="H122:I122"/>
    <mergeCell ref="H123:I123"/>
    <mergeCell ref="H112:H113"/>
    <mergeCell ref="H110:H111"/>
    <mergeCell ref="H120:H121"/>
    <mergeCell ref="H118:H119"/>
    <mergeCell ref="H126:H127"/>
    <mergeCell ref="H116:I116"/>
    <mergeCell ref="H115:I115"/>
    <mergeCell ref="H114:I114"/>
    <mergeCell ref="W86:W87"/>
    <mergeCell ref="W80:W81"/>
    <mergeCell ref="W77:W78"/>
    <mergeCell ref="H80:H81"/>
    <mergeCell ref="H92:H93"/>
    <mergeCell ref="H90:H91"/>
    <mergeCell ref="G92:G93"/>
    <mergeCell ref="G90:G91"/>
    <mergeCell ref="H88:H89"/>
    <mergeCell ref="H86:H87"/>
    <mergeCell ref="H84:H85"/>
    <mergeCell ref="H82:H83"/>
    <mergeCell ref="G82:G83"/>
    <mergeCell ref="H76:I76"/>
    <mergeCell ref="B79:X79"/>
    <mergeCell ref="B64:F65"/>
    <mergeCell ref="B68:F69"/>
    <mergeCell ref="B66:F67"/>
    <mergeCell ref="H64:H65"/>
    <mergeCell ref="G88:G89"/>
    <mergeCell ref="G80:G81"/>
    <mergeCell ref="W68:W69"/>
    <mergeCell ref="W72:W73"/>
    <mergeCell ref="W90:W91"/>
    <mergeCell ref="W88:W89"/>
    <mergeCell ref="H68:H69"/>
    <mergeCell ref="B77:B78"/>
    <mergeCell ref="B92:F93"/>
    <mergeCell ref="B90:F91"/>
    <mergeCell ref="H70:H71"/>
    <mergeCell ref="H66:H67"/>
    <mergeCell ref="H74:H75"/>
    <mergeCell ref="W166:W167"/>
    <mergeCell ref="W174:W175"/>
    <mergeCell ref="W168:W169"/>
    <mergeCell ref="W172:W173"/>
    <mergeCell ref="W170:W171"/>
    <mergeCell ref="W163:W164"/>
    <mergeCell ref="W108:W109"/>
    <mergeCell ref="W110:W111"/>
    <mergeCell ref="W106:W107"/>
    <mergeCell ref="W150:W151"/>
    <mergeCell ref="W152:W153"/>
    <mergeCell ref="W156:W157"/>
    <mergeCell ref="W158:W159"/>
    <mergeCell ref="W126:W127"/>
    <mergeCell ref="W160:W161"/>
    <mergeCell ref="B165:X165"/>
    <mergeCell ref="E163:E164"/>
    <mergeCell ref="D163:D164"/>
    <mergeCell ref="B163:B164"/>
    <mergeCell ref="C163:C164"/>
    <mergeCell ref="G163:G164"/>
    <mergeCell ref="F163:F164"/>
    <mergeCell ref="G160:G161"/>
    <mergeCell ref="W154:W155"/>
    <mergeCell ref="E115:E116"/>
    <mergeCell ref="F115:F116"/>
    <mergeCell ref="B126:F127"/>
    <mergeCell ref="C123:C124"/>
    <mergeCell ref="F123:F124"/>
    <mergeCell ref="E123:E124"/>
    <mergeCell ref="D123:D124"/>
    <mergeCell ref="G128:G129"/>
    <mergeCell ref="A112:A113"/>
    <mergeCell ref="A114:A116"/>
    <mergeCell ref="A101:A111"/>
    <mergeCell ref="A125:A127"/>
    <mergeCell ref="A133:A143"/>
    <mergeCell ref="G142:G143"/>
    <mergeCell ref="B142:F143"/>
    <mergeCell ref="A144:A145"/>
    <mergeCell ref="A146:A148"/>
    <mergeCell ref="B101:X101"/>
    <mergeCell ref="G104:G105"/>
    <mergeCell ref="G102:G103"/>
    <mergeCell ref="W115:W116"/>
    <mergeCell ref="W136:W137"/>
    <mergeCell ref="W142:W143"/>
    <mergeCell ref="B117:X117"/>
    <mergeCell ref="W144:W145"/>
    <mergeCell ref="W104:W105"/>
    <mergeCell ref="G144:G145"/>
    <mergeCell ref="G147:G148"/>
    <mergeCell ref="B125:X125"/>
    <mergeCell ref="B147:B148"/>
    <mergeCell ref="B144:F145"/>
    <mergeCell ref="G131:G132"/>
    <mergeCell ref="W102:W103"/>
    <mergeCell ref="G115:G116"/>
    <mergeCell ref="G110:G111"/>
    <mergeCell ref="G112:G113"/>
    <mergeCell ref="B118:F119"/>
    <mergeCell ref="B115:B116"/>
    <mergeCell ref="C115:C116"/>
    <mergeCell ref="D115:D116"/>
    <mergeCell ref="A149:A157"/>
    <mergeCell ref="A128:A129"/>
    <mergeCell ref="A130:A132"/>
    <mergeCell ref="A117:A119"/>
    <mergeCell ref="A120:A121"/>
    <mergeCell ref="A122:A124"/>
    <mergeCell ref="W123:W124"/>
    <mergeCell ref="G134:G135"/>
    <mergeCell ref="B136:F137"/>
    <mergeCell ref="B134:F135"/>
    <mergeCell ref="D131:D132"/>
    <mergeCell ref="F131:F132"/>
    <mergeCell ref="C131:C132"/>
    <mergeCell ref="B133:X133"/>
    <mergeCell ref="B149:X149"/>
    <mergeCell ref="W138:W139"/>
    <mergeCell ref="W140:W141"/>
    <mergeCell ref="W147:W148"/>
    <mergeCell ref="W131:W132"/>
    <mergeCell ref="W128:W129"/>
    <mergeCell ref="W118:W119"/>
    <mergeCell ref="W134:W135"/>
    <mergeCell ref="W120:W121"/>
    <mergeCell ref="G118:G119"/>
    <mergeCell ref="G120:G121"/>
    <mergeCell ref="G126:G127"/>
    <mergeCell ref="B120:F121"/>
    <mergeCell ref="B131:B132"/>
    <mergeCell ref="G123:G124"/>
    <mergeCell ref="E131:E132"/>
    <mergeCell ref="B123:B124"/>
    <mergeCell ref="A1:A7"/>
    <mergeCell ref="A21:A39"/>
    <mergeCell ref="A8:A10"/>
    <mergeCell ref="A11:A17"/>
    <mergeCell ref="A18:A20"/>
    <mergeCell ref="A40:A41"/>
    <mergeCell ref="B9:B10"/>
    <mergeCell ref="C9:C10"/>
    <mergeCell ref="B19:B20"/>
    <mergeCell ref="B2:D3"/>
    <mergeCell ref="B1:X1"/>
    <mergeCell ref="E2:S3"/>
    <mergeCell ref="B5:K5"/>
    <mergeCell ref="B30:F31"/>
    <mergeCell ref="G30:G31"/>
    <mergeCell ref="W30:W31"/>
    <mergeCell ref="W28:W29"/>
    <mergeCell ref="W34:W35"/>
    <mergeCell ref="W32:W33"/>
    <mergeCell ref="G26:G27"/>
    <mergeCell ref="H26:H27"/>
    <mergeCell ref="G28:G29"/>
    <mergeCell ref="B26:F27"/>
    <mergeCell ref="H30:H31"/>
    <mergeCell ref="X4:X5"/>
    <mergeCell ref="B12:F13"/>
    <mergeCell ref="H19:I19"/>
    <mergeCell ref="W36:W37"/>
    <mergeCell ref="V2:V3"/>
    <mergeCell ref="L4:U4"/>
    <mergeCell ref="T3:U3"/>
    <mergeCell ref="T2:U2"/>
    <mergeCell ref="B170:F171"/>
    <mergeCell ref="A165:A173"/>
    <mergeCell ref="A174:A175"/>
    <mergeCell ref="B174:F175"/>
    <mergeCell ref="H174:H175"/>
    <mergeCell ref="G174:G175"/>
    <mergeCell ref="H168:H169"/>
    <mergeCell ref="H172:H173"/>
    <mergeCell ref="B172:F173"/>
    <mergeCell ref="G172:G173"/>
    <mergeCell ref="B168:F169"/>
    <mergeCell ref="H170:H171"/>
    <mergeCell ref="G170:G171"/>
    <mergeCell ref="B166:F167"/>
    <mergeCell ref="H160:H161"/>
    <mergeCell ref="H166:H167"/>
    <mergeCell ref="H164:I164"/>
    <mergeCell ref="H162:I162"/>
    <mergeCell ref="H163:I163"/>
    <mergeCell ref="G168:G169"/>
    <mergeCell ref="G166:G167"/>
    <mergeCell ref="A160:A161"/>
    <mergeCell ref="A162:A164"/>
    <mergeCell ref="B152:F153"/>
    <mergeCell ref="G154:G155"/>
    <mergeCell ref="B160:F161"/>
    <mergeCell ref="H154:H155"/>
    <mergeCell ref="G158:G159"/>
    <mergeCell ref="G156:G157"/>
    <mergeCell ref="H152:H153"/>
    <mergeCell ref="B150:F151"/>
    <mergeCell ref="B156:F157"/>
    <mergeCell ref="B154:F155"/>
    <mergeCell ref="H158:H159"/>
    <mergeCell ref="H156:H157"/>
    <mergeCell ref="H150:H151"/>
    <mergeCell ref="G150:G151"/>
    <mergeCell ref="B158:F159"/>
    <mergeCell ref="H124:I124"/>
    <mergeCell ref="G152:G153"/>
    <mergeCell ref="C147:C148"/>
    <mergeCell ref="D147:D148"/>
    <mergeCell ref="E147:E148"/>
    <mergeCell ref="F147:F148"/>
    <mergeCell ref="B140:F141"/>
    <mergeCell ref="B138:F139"/>
    <mergeCell ref="G136:G137"/>
    <mergeCell ref="G140:G141"/>
    <mergeCell ref="G138:G139"/>
    <mergeCell ref="H128:H129"/>
    <mergeCell ref="H144:H145"/>
    <mergeCell ref="H142:H143"/>
    <mergeCell ref="H147:I147"/>
    <mergeCell ref="H148:I148"/>
    <mergeCell ref="H130:I130"/>
    <mergeCell ref="A42:A44"/>
    <mergeCell ref="H106:H107"/>
    <mergeCell ref="H108:H109"/>
    <mergeCell ref="H58:H59"/>
    <mergeCell ref="H56:H57"/>
    <mergeCell ref="H72:H73"/>
    <mergeCell ref="H77:I77"/>
    <mergeCell ref="H78:I78"/>
    <mergeCell ref="B88:F89"/>
    <mergeCell ref="A74:A75"/>
    <mergeCell ref="A76:A78"/>
    <mergeCell ref="A79:A95"/>
    <mergeCell ref="A98:A100"/>
    <mergeCell ref="A96:A97"/>
    <mergeCell ref="A58:A59"/>
    <mergeCell ref="A60:A62"/>
    <mergeCell ref="A63:A73"/>
    <mergeCell ref="G77:G78"/>
    <mergeCell ref="G66:G67"/>
    <mergeCell ref="D61:D62"/>
    <mergeCell ref="B61:B62"/>
    <mergeCell ref="B56:F57"/>
    <mergeCell ref="B54:F55"/>
    <mergeCell ref="B104:F105"/>
    <mergeCell ref="B80:F81"/>
    <mergeCell ref="B82:F83"/>
    <mergeCell ref="B84:F85"/>
    <mergeCell ref="G84:G85"/>
    <mergeCell ref="G86:G87"/>
    <mergeCell ref="B86:F87"/>
    <mergeCell ref="B58:F59"/>
    <mergeCell ref="G58:G59"/>
    <mergeCell ref="H98:I98"/>
    <mergeCell ref="A45:A57"/>
    <mergeCell ref="B63:X63"/>
    <mergeCell ref="W54:W55"/>
    <mergeCell ref="W56:W57"/>
    <mergeCell ref="W61:W62"/>
    <mergeCell ref="W58:W59"/>
    <mergeCell ref="W74:W75"/>
    <mergeCell ref="C61:C62"/>
    <mergeCell ref="F61:F62"/>
    <mergeCell ref="E61:E62"/>
    <mergeCell ref="H62:I62"/>
    <mergeCell ref="H61:I61"/>
    <mergeCell ref="G61:G62"/>
    <mergeCell ref="H60:I60"/>
    <mergeCell ref="H54:H55"/>
    <mergeCell ref="B70:F71"/>
    <mergeCell ref="B72:F73"/>
    <mergeCell ref="G64:G65"/>
    <mergeCell ref="G70:G71"/>
    <mergeCell ref="G68:G69"/>
    <mergeCell ref="B74:F75"/>
    <mergeCell ref="W52:W53"/>
    <mergeCell ref="W50:W51"/>
    <mergeCell ref="W46:W47"/>
    <mergeCell ref="W48:W49"/>
    <mergeCell ref="B52:F53"/>
    <mergeCell ref="G56:G57"/>
    <mergeCell ref="G54:G55"/>
    <mergeCell ref="W92:W93"/>
    <mergeCell ref="W82:W83"/>
    <mergeCell ref="W84:W85"/>
    <mergeCell ref="L7:U7"/>
    <mergeCell ref="L6:U6"/>
    <mergeCell ref="W14:W15"/>
    <mergeCell ref="W9:W10"/>
    <mergeCell ref="G22:G23"/>
    <mergeCell ref="F77:F78"/>
    <mergeCell ref="D77:D78"/>
    <mergeCell ref="C77:C78"/>
    <mergeCell ref="E77:E78"/>
    <mergeCell ref="B106:F107"/>
    <mergeCell ref="G106:G107"/>
    <mergeCell ref="B110:F111"/>
    <mergeCell ref="B108:F109"/>
    <mergeCell ref="B112:F113"/>
    <mergeCell ref="G96:G97"/>
    <mergeCell ref="H96:H97"/>
    <mergeCell ref="B96:F97"/>
    <mergeCell ref="B94:F95"/>
    <mergeCell ref="H104:H105"/>
    <mergeCell ref="H102:H103"/>
    <mergeCell ref="D99:D100"/>
    <mergeCell ref="C99:C100"/>
    <mergeCell ref="B102:F103"/>
    <mergeCell ref="B99:B100"/>
    <mergeCell ref="H99:I99"/>
    <mergeCell ref="H100:I100"/>
    <mergeCell ref="F99:F100"/>
    <mergeCell ref="G99:G100"/>
    <mergeCell ref="G94:G95"/>
    <mergeCell ref="E99:E100"/>
    <mergeCell ref="H94:H95"/>
    <mergeCell ref="G108:G109"/>
    <mergeCell ref="H32:H33"/>
    <mergeCell ref="G32:G33"/>
    <mergeCell ref="G34:G35"/>
    <mergeCell ref="H34:H35"/>
    <mergeCell ref="B38:F39"/>
    <mergeCell ref="G24:G25"/>
    <mergeCell ref="H24:H25"/>
    <mergeCell ref="W16:W17"/>
    <mergeCell ref="W12:W13"/>
    <mergeCell ref="H10:I10"/>
    <mergeCell ref="H9:I9"/>
    <mergeCell ref="G9:G10"/>
    <mergeCell ref="H12:H13"/>
    <mergeCell ref="W2:X3"/>
    <mergeCell ref="V5:V7"/>
    <mergeCell ref="B7:K7"/>
    <mergeCell ref="B11:X11"/>
    <mergeCell ref="W6:W7"/>
    <mergeCell ref="W4:W5"/>
    <mergeCell ref="B6:K6"/>
    <mergeCell ref="B4:K4"/>
    <mergeCell ref="X6:X7"/>
    <mergeCell ref="H8:I8"/>
    <mergeCell ref="B16:F17"/>
    <mergeCell ref="B14:F15"/>
    <mergeCell ref="E19:E20"/>
    <mergeCell ref="F19:F20"/>
    <mergeCell ref="F9:F10"/>
    <mergeCell ref="D9:D10"/>
    <mergeCell ref="W22:W23"/>
    <mergeCell ref="W19:W20"/>
    <mergeCell ref="L5:U5"/>
    <mergeCell ref="G52:G53"/>
    <mergeCell ref="H52:H53"/>
    <mergeCell ref="G43:G44"/>
    <mergeCell ref="H48:H49"/>
    <mergeCell ref="H50:H51"/>
    <mergeCell ref="G14:G15"/>
    <mergeCell ref="G12:G13"/>
    <mergeCell ref="H22:H23"/>
    <mergeCell ref="H14:H15"/>
    <mergeCell ref="G16:G17"/>
    <mergeCell ref="H16:H17"/>
    <mergeCell ref="G19:G20"/>
    <mergeCell ref="W43:W44"/>
    <mergeCell ref="W38:W39"/>
    <mergeCell ref="W40:W41"/>
    <mergeCell ref="B45:X45"/>
    <mergeCell ref="E9:E10"/>
    <mergeCell ref="H40:H41"/>
    <mergeCell ref="G40:G41"/>
    <mergeCell ref="H20:I20"/>
    <mergeCell ref="H18:I18"/>
    <mergeCell ref="C19:C20"/>
    <mergeCell ref="D19:D20"/>
    <mergeCell ref="B22:F23"/>
    <mergeCell ref="B24:F25"/>
    <mergeCell ref="B28:F29"/>
    <mergeCell ref="H28:H29"/>
    <mergeCell ref="W26:W27"/>
    <mergeCell ref="W24:W25"/>
    <mergeCell ref="B21:X21"/>
    <mergeCell ref="B32:F33"/>
    <mergeCell ref="B34:F35"/>
    <mergeCell ref="B36:F37"/>
    <mergeCell ref="H36:H37"/>
    <mergeCell ref="H38:H39"/>
    <mergeCell ref="G38:G39"/>
    <mergeCell ref="G36:G37"/>
    <mergeCell ref="B48:F49"/>
    <mergeCell ref="B50:F51"/>
    <mergeCell ref="B46:F47"/>
    <mergeCell ref="B40:F41"/>
    <mergeCell ref="F43:F44"/>
    <mergeCell ref="H43:I43"/>
    <mergeCell ref="H44:I44"/>
    <mergeCell ref="H42:I42"/>
    <mergeCell ref="D43:D44"/>
    <mergeCell ref="E43:E44"/>
    <mergeCell ref="C43:C44"/>
    <mergeCell ref="B43:B44"/>
    <mergeCell ref="H46:H47"/>
    <mergeCell ref="G46:G47"/>
    <mergeCell ref="G48:G49"/>
    <mergeCell ref="G50:G51"/>
  </mergeCells>
  <pageMargins left="0.7" right="0.7" top="0.75" bottom="0.75" header="0" footer="0"/>
  <pageSetup orientation="landscape"/>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J999"/>
  <sheetViews>
    <sheetView topLeftCell="S1" workbookViewId="0">
      <selection activeCell="Y1" sqref="Y1:AJ11"/>
    </sheetView>
  </sheetViews>
  <sheetFormatPr baseColWidth="10" defaultColWidth="14.42578125" defaultRowHeight="15" customHeight="1"/>
  <cols>
    <col min="1" max="2" width="24.140625" customWidth="1"/>
    <col min="3" max="4" width="14.42578125" customWidth="1"/>
    <col min="5" max="5" width="22.7109375" customWidth="1"/>
    <col min="6" max="6" width="14.42578125" customWidth="1"/>
    <col min="7" max="7" width="18" customWidth="1"/>
    <col min="8" max="8" width="6.5703125" customWidth="1"/>
    <col min="22" max="22" width="15.42578125" customWidth="1"/>
    <col min="25" max="27" width="28.85546875" customWidth="1"/>
  </cols>
  <sheetData>
    <row r="1" spans="1:36" ht="18">
      <c r="A1" s="888"/>
      <c r="B1" s="801"/>
      <c r="C1" s="897"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c r="A2" s="802"/>
      <c r="B2" s="803"/>
      <c r="C2" s="820" t="s">
        <v>1</v>
      </c>
      <c r="D2" s="817"/>
      <c r="E2" s="818"/>
      <c r="F2" s="816" t="s">
        <v>198</v>
      </c>
      <c r="G2" s="817"/>
      <c r="H2" s="817"/>
      <c r="I2" s="817"/>
      <c r="J2" s="817"/>
      <c r="K2" s="817"/>
      <c r="L2" s="817"/>
      <c r="M2" s="817"/>
      <c r="N2" s="817"/>
      <c r="O2" s="817"/>
      <c r="P2" s="817"/>
      <c r="Q2" s="817"/>
      <c r="R2" s="817"/>
      <c r="S2" s="818"/>
      <c r="T2" s="885" t="s">
        <v>3</v>
      </c>
      <c r="U2" s="752"/>
      <c r="V2" s="892" t="s">
        <v>4</v>
      </c>
      <c r="W2" s="880" t="s">
        <v>5</v>
      </c>
      <c r="X2" s="801"/>
      <c r="Y2" s="739"/>
      <c r="Z2" s="739"/>
      <c r="AA2" s="739"/>
      <c r="AB2" s="739"/>
      <c r="AC2" s="739"/>
      <c r="AD2" s="739"/>
      <c r="AE2" s="739"/>
      <c r="AF2" s="739"/>
      <c r="AG2" s="739"/>
      <c r="AH2" s="739"/>
      <c r="AI2" s="739"/>
      <c r="AJ2" s="739"/>
    </row>
    <row r="3" spans="1:36">
      <c r="A3" s="802"/>
      <c r="B3" s="803"/>
      <c r="C3" s="751"/>
      <c r="D3" s="751"/>
      <c r="E3" s="752"/>
      <c r="F3" s="750"/>
      <c r="G3" s="751"/>
      <c r="H3" s="751"/>
      <c r="I3" s="751"/>
      <c r="J3" s="751"/>
      <c r="K3" s="751"/>
      <c r="L3" s="751"/>
      <c r="M3" s="751"/>
      <c r="N3" s="751"/>
      <c r="O3" s="751"/>
      <c r="P3" s="751"/>
      <c r="Q3" s="751"/>
      <c r="R3" s="751"/>
      <c r="S3" s="752"/>
      <c r="T3" s="886"/>
      <c r="U3" s="726"/>
      <c r="V3" s="766"/>
      <c r="W3" s="750"/>
      <c r="X3" s="811"/>
      <c r="Y3" s="739"/>
      <c r="Z3" s="739"/>
      <c r="AA3" s="739"/>
      <c r="AB3" s="739"/>
      <c r="AC3" s="739"/>
      <c r="AD3" s="739"/>
      <c r="AE3" s="739"/>
      <c r="AF3" s="739"/>
      <c r="AG3" s="739"/>
      <c r="AH3" s="739"/>
      <c r="AI3" s="739"/>
      <c r="AJ3" s="739"/>
    </row>
    <row r="4" spans="1:36">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f>
        <v>1</v>
      </c>
      <c r="Y4" s="739"/>
      <c r="Z4" s="739"/>
      <c r="AA4" s="739"/>
      <c r="AB4" s="739"/>
      <c r="AC4" s="739"/>
      <c r="AD4" s="739"/>
      <c r="AE4" s="739"/>
      <c r="AF4" s="739"/>
      <c r="AG4" s="739"/>
      <c r="AH4" s="739"/>
      <c r="AI4" s="739"/>
      <c r="AJ4" s="739"/>
    </row>
    <row r="5" spans="1:36" ht="32.25" customHeight="1">
      <c r="A5" s="802"/>
      <c r="B5" s="803"/>
      <c r="C5" s="896" t="s">
        <v>199</v>
      </c>
      <c r="D5" s="728"/>
      <c r="E5" s="728"/>
      <c r="F5" s="728"/>
      <c r="G5" s="728"/>
      <c r="H5" s="728"/>
      <c r="I5" s="728"/>
      <c r="J5" s="728"/>
      <c r="K5" s="724"/>
      <c r="L5" s="895" t="s">
        <v>200</v>
      </c>
      <c r="M5" s="728"/>
      <c r="N5" s="728"/>
      <c r="O5" s="728"/>
      <c r="P5" s="728"/>
      <c r="Q5" s="728"/>
      <c r="R5" s="728"/>
      <c r="S5" s="728"/>
      <c r="T5" s="728"/>
      <c r="U5" s="724"/>
      <c r="V5" s="796"/>
      <c r="W5" s="766"/>
      <c r="X5" s="808"/>
      <c r="Y5" s="739"/>
      <c r="Z5" s="739"/>
      <c r="AA5" s="739"/>
      <c r="AB5" s="739"/>
      <c r="AC5" s="739"/>
      <c r="AD5" s="739"/>
      <c r="AE5" s="739"/>
      <c r="AF5" s="739"/>
      <c r="AG5" s="739"/>
      <c r="AH5" s="739"/>
      <c r="AI5" s="739"/>
      <c r="AJ5" s="739"/>
    </row>
    <row r="6" spans="1:36">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f>
        <v>0</v>
      </c>
      <c r="Y6" s="739"/>
      <c r="Z6" s="739"/>
      <c r="AA6" s="739"/>
      <c r="AB6" s="739"/>
      <c r="AC6" s="739"/>
      <c r="AD6" s="739"/>
      <c r="AE6" s="739"/>
      <c r="AF6" s="739"/>
      <c r="AG6" s="739"/>
      <c r="AH6" s="739"/>
      <c r="AI6" s="739"/>
      <c r="AJ6" s="739"/>
    </row>
    <row r="7" spans="1:36" ht="33.75" customHeight="1">
      <c r="A7" s="804"/>
      <c r="B7" s="805"/>
      <c r="C7" s="896" t="s">
        <v>201</v>
      </c>
      <c r="D7" s="728"/>
      <c r="E7" s="728"/>
      <c r="F7" s="728"/>
      <c r="G7" s="728"/>
      <c r="H7" s="728"/>
      <c r="I7" s="728"/>
      <c r="J7" s="728"/>
      <c r="K7" s="724"/>
      <c r="L7" s="891" t="s">
        <v>202</v>
      </c>
      <c r="M7" s="824"/>
      <c r="N7" s="824"/>
      <c r="O7" s="824"/>
      <c r="P7" s="824"/>
      <c r="Q7" s="824"/>
      <c r="R7" s="824"/>
      <c r="S7" s="824"/>
      <c r="T7" s="824"/>
      <c r="U7" s="825"/>
      <c r="V7" s="798"/>
      <c r="W7" s="741"/>
      <c r="X7" s="822"/>
      <c r="Y7" s="739"/>
      <c r="Z7" s="739"/>
      <c r="AA7" s="739"/>
      <c r="AB7" s="739"/>
      <c r="AC7" s="739"/>
      <c r="AD7" s="739"/>
      <c r="AE7" s="739"/>
      <c r="AF7" s="739"/>
      <c r="AG7" s="739"/>
      <c r="AH7" s="739"/>
      <c r="AI7" s="739"/>
      <c r="AJ7" s="739"/>
    </row>
    <row r="8" spans="1:36">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ht="20.25" customHeight="1">
      <c r="A9" s="998" t="s">
        <v>203</v>
      </c>
      <c r="B9" s="877" t="s">
        <v>204</v>
      </c>
      <c r="C9" s="876" t="s">
        <v>205</v>
      </c>
      <c r="D9" s="874">
        <v>1</v>
      </c>
      <c r="E9" s="876" t="s">
        <v>206</v>
      </c>
      <c r="F9" s="905" t="s">
        <v>75</v>
      </c>
      <c r="G9" s="893" t="s">
        <v>207</v>
      </c>
      <c r="H9" s="894" t="s">
        <v>9</v>
      </c>
      <c r="I9" s="786"/>
      <c r="J9" s="152">
        <v>0.08</v>
      </c>
      <c r="K9" s="186">
        <v>2.7E-2</v>
      </c>
      <c r="L9" s="152">
        <v>7.1999999999999995E-2</v>
      </c>
      <c r="M9" s="152">
        <v>8.1000000000000003E-2</v>
      </c>
      <c r="N9" s="187">
        <v>6.3E-2</v>
      </c>
      <c r="O9" s="188">
        <v>7.1999999999999995E-2</v>
      </c>
      <c r="P9" s="188">
        <v>8.1000000000000003E-2</v>
      </c>
      <c r="Q9" s="188">
        <v>7.1999999999999995E-2</v>
      </c>
      <c r="R9" s="188">
        <v>0.11</v>
      </c>
      <c r="S9" s="188">
        <v>0.17899999999999999</v>
      </c>
      <c r="T9" s="188">
        <v>0.13400000000000001</v>
      </c>
      <c r="U9" s="188">
        <v>2.9000000000000001E-2</v>
      </c>
      <c r="V9" s="189">
        <f t="shared" ref="V9:V10" si="0">SUM(J9:U9)</f>
        <v>1</v>
      </c>
      <c r="W9" s="879">
        <v>1</v>
      </c>
      <c r="X9" s="190">
        <f>IF(OR(V9=0,W9=0),0,(V9/V9)*W9)</f>
        <v>1</v>
      </c>
      <c r="Y9" s="738"/>
      <c r="Z9" s="733"/>
      <c r="AA9" s="733"/>
      <c r="AB9" s="733"/>
      <c r="AC9" s="733"/>
      <c r="AD9" s="733"/>
      <c r="AE9" s="733"/>
      <c r="AF9" s="733"/>
      <c r="AG9" s="733"/>
      <c r="AH9" s="733"/>
      <c r="AI9" s="733"/>
      <c r="AJ9" s="733"/>
    </row>
    <row r="10" spans="1:36">
      <c r="A10" s="778"/>
      <c r="B10" s="788"/>
      <c r="C10" s="757"/>
      <c r="D10" s="764"/>
      <c r="E10" s="757"/>
      <c r="F10" s="760"/>
      <c r="G10" s="741"/>
      <c r="H10" s="873" t="s">
        <v>62</v>
      </c>
      <c r="I10" s="784"/>
      <c r="J10" s="155"/>
      <c r="K10" s="155"/>
      <c r="L10" s="155"/>
      <c r="M10" s="155"/>
      <c r="N10" s="155"/>
      <c r="O10" s="155"/>
      <c r="P10" s="155"/>
      <c r="Q10" s="155"/>
      <c r="R10" s="155"/>
      <c r="S10" s="155"/>
      <c r="T10" s="155"/>
      <c r="U10" s="156"/>
      <c r="V10" s="170">
        <f t="shared" si="0"/>
        <v>0</v>
      </c>
      <c r="W10" s="741"/>
      <c r="X10" s="117">
        <f>IF(OR(V10=0,W9=0),0,(V10/V9*W9))</f>
        <v>0</v>
      </c>
      <c r="Y10" s="733"/>
      <c r="Z10" s="733"/>
      <c r="AA10" s="733"/>
      <c r="AB10" s="733"/>
      <c r="AC10" s="733"/>
      <c r="AD10" s="733"/>
      <c r="AE10" s="733"/>
      <c r="AF10" s="733"/>
      <c r="AG10" s="733"/>
      <c r="AH10" s="733"/>
      <c r="AI10" s="733"/>
      <c r="AJ10" s="733"/>
    </row>
    <row r="11" spans="1:36" ht="36" customHeight="1">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c r="Y11" s="736" t="s">
        <v>849</v>
      </c>
      <c r="Z11" s="736"/>
      <c r="AA11" s="736"/>
      <c r="AB11" s="736"/>
      <c r="AC11" s="736"/>
      <c r="AD11" s="736"/>
      <c r="AE11" s="736"/>
      <c r="AF11" s="736"/>
      <c r="AG11" s="736"/>
      <c r="AH11" s="736"/>
      <c r="AI11" s="736"/>
      <c r="AJ11" s="736"/>
    </row>
    <row r="12" spans="1:36" ht="15.75" customHeight="1">
      <c r="A12" s="778"/>
      <c r="B12" s="866" t="s">
        <v>64</v>
      </c>
      <c r="C12" s="999" t="s">
        <v>208</v>
      </c>
      <c r="D12" s="744"/>
      <c r="E12" s="744"/>
      <c r="F12" s="726"/>
      <c r="G12" s="869" t="s">
        <v>207</v>
      </c>
      <c r="H12" s="865" t="s">
        <v>67</v>
      </c>
      <c r="I12" s="126" t="s">
        <v>9</v>
      </c>
      <c r="J12" s="159"/>
      <c r="K12" s="159"/>
      <c r="L12" s="159">
        <v>0.25</v>
      </c>
      <c r="M12" s="159">
        <v>0</v>
      </c>
      <c r="N12" s="159">
        <v>0</v>
      </c>
      <c r="O12" s="159">
        <v>0.25</v>
      </c>
      <c r="P12" s="159">
        <v>0</v>
      </c>
      <c r="Q12" s="159">
        <v>0</v>
      </c>
      <c r="R12" s="159">
        <v>0.25</v>
      </c>
      <c r="S12" s="159">
        <v>0</v>
      </c>
      <c r="T12" s="159">
        <v>0</v>
      </c>
      <c r="U12" s="159">
        <v>0.25</v>
      </c>
      <c r="V12" s="121">
        <f t="shared" ref="V12:V31" si="1">SUM(J12:U12)</f>
        <v>1</v>
      </c>
      <c r="W12" s="1000">
        <v>0.1</v>
      </c>
      <c r="X12" s="122">
        <f>V12*W12</f>
        <v>0.1</v>
      </c>
      <c r="Y12" s="734"/>
      <c r="Z12" s="733"/>
      <c r="AA12" s="733"/>
      <c r="AB12" s="733"/>
      <c r="AC12" s="733"/>
      <c r="AD12" s="733"/>
      <c r="AE12" s="733"/>
      <c r="AF12" s="733"/>
      <c r="AG12" s="733"/>
      <c r="AH12" s="733"/>
      <c r="AI12" s="733"/>
      <c r="AJ12" s="733"/>
    </row>
    <row r="13" spans="1:36" ht="15.75" customHeight="1">
      <c r="A13" s="778"/>
      <c r="B13" s="776"/>
      <c r="C13" s="750"/>
      <c r="D13" s="751"/>
      <c r="E13" s="751"/>
      <c r="F13" s="752"/>
      <c r="G13" s="766"/>
      <c r="H13" s="762"/>
      <c r="I13" s="127" t="s">
        <v>39</v>
      </c>
      <c r="J13" s="128"/>
      <c r="K13" s="129"/>
      <c r="L13" s="129"/>
      <c r="M13" s="129"/>
      <c r="N13" s="129"/>
      <c r="O13" s="129"/>
      <c r="P13" s="129"/>
      <c r="Q13" s="129"/>
      <c r="R13" s="129"/>
      <c r="S13" s="129"/>
      <c r="T13" s="129"/>
      <c r="U13" s="129"/>
      <c r="V13" s="124">
        <f t="shared" si="1"/>
        <v>0</v>
      </c>
      <c r="W13" s="768"/>
      <c r="X13" s="125">
        <f>+V13*W12</f>
        <v>0</v>
      </c>
      <c r="Y13" s="735"/>
      <c r="Z13" s="733"/>
      <c r="AA13" s="733"/>
      <c r="AB13" s="733"/>
      <c r="AC13" s="733"/>
      <c r="AD13" s="733"/>
      <c r="AE13" s="733"/>
      <c r="AF13" s="733"/>
      <c r="AG13" s="733"/>
      <c r="AH13" s="733"/>
      <c r="AI13" s="733"/>
      <c r="AJ13" s="733"/>
    </row>
    <row r="14" spans="1:36" ht="15.75" customHeight="1">
      <c r="A14" s="778"/>
      <c r="B14" s="866" t="s">
        <v>64</v>
      </c>
      <c r="C14" s="999" t="s">
        <v>209</v>
      </c>
      <c r="D14" s="744"/>
      <c r="E14" s="744"/>
      <c r="F14" s="726"/>
      <c r="G14" s="869" t="s">
        <v>207</v>
      </c>
      <c r="H14" s="865" t="s">
        <v>67</v>
      </c>
      <c r="I14" s="126" t="s">
        <v>9</v>
      </c>
      <c r="J14" s="159"/>
      <c r="K14" s="159"/>
      <c r="L14" s="159">
        <v>0.25</v>
      </c>
      <c r="M14" s="159">
        <v>0</v>
      </c>
      <c r="N14" s="159">
        <v>0</v>
      </c>
      <c r="O14" s="159">
        <v>0.25</v>
      </c>
      <c r="P14" s="159">
        <v>0</v>
      </c>
      <c r="Q14" s="159">
        <v>0</v>
      </c>
      <c r="R14" s="159">
        <v>0.25</v>
      </c>
      <c r="S14" s="159">
        <v>0</v>
      </c>
      <c r="T14" s="159">
        <v>0</v>
      </c>
      <c r="U14" s="159">
        <v>0.25</v>
      </c>
      <c r="V14" s="121">
        <f t="shared" si="1"/>
        <v>1</v>
      </c>
      <c r="W14" s="1000">
        <v>0.15</v>
      </c>
      <c r="X14" s="122">
        <f>V14*W14</f>
        <v>0.15</v>
      </c>
      <c r="Y14" s="734"/>
      <c r="Z14" s="733"/>
      <c r="AA14" s="733"/>
      <c r="AB14" s="733"/>
      <c r="AC14" s="733"/>
      <c r="AD14" s="733"/>
      <c r="AE14" s="733"/>
      <c r="AF14" s="733"/>
      <c r="AG14" s="733"/>
      <c r="AH14" s="733"/>
      <c r="AI14" s="733"/>
      <c r="AJ14" s="733"/>
    </row>
    <row r="15" spans="1:36" ht="27" customHeight="1">
      <c r="A15" s="778"/>
      <c r="B15" s="776"/>
      <c r="C15" s="750"/>
      <c r="D15" s="751"/>
      <c r="E15" s="751"/>
      <c r="F15" s="752"/>
      <c r="G15" s="766"/>
      <c r="H15" s="762"/>
      <c r="I15" s="127" t="s">
        <v>39</v>
      </c>
      <c r="J15" s="128"/>
      <c r="K15" s="129"/>
      <c r="L15" s="129"/>
      <c r="M15" s="129"/>
      <c r="N15" s="129"/>
      <c r="O15" s="129"/>
      <c r="P15" s="129"/>
      <c r="Q15" s="129"/>
      <c r="R15" s="129"/>
      <c r="S15" s="129"/>
      <c r="T15" s="129"/>
      <c r="U15" s="129"/>
      <c r="V15" s="124">
        <f t="shared" si="1"/>
        <v>0</v>
      </c>
      <c r="W15" s="768"/>
      <c r="X15" s="125">
        <f>+V15*W14</f>
        <v>0</v>
      </c>
      <c r="Y15" s="735"/>
      <c r="Z15" s="733"/>
      <c r="AA15" s="733"/>
      <c r="AB15" s="733"/>
      <c r="AC15" s="733"/>
      <c r="AD15" s="733"/>
      <c r="AE15" s="733"/>
      <c r="AF15" s="733"/>
      <c r="AG15" s="733"/>
      <c r="AH15" s="733"/>
      <c r="AI15" s="733"/>
      <c r="AJ15" s="733"/>
    </row>
    <row r="16" spans="1:36" ht="15.75" customHeight="1">
      <c r="A16" s="778"/>
      <c r="B16" s="866" t="s">
        <v>64</v>
      </c>
      <c r="C16" s="999" t="s">
        <v>210</v>
      </c>
      <c r="D16" s="744"/>
      <c r="E16" s="744"/>
      <c r="F16" s="726"/>
      <c r="G16" s="869" t="s">
        <v>207</v>
      </c>
      <c r="H16" s="865" t="s">
        <v>67</v>
      </c>
      <c r="I16" s="126" t="s">
        <v>9</v>
      </c>
      <c r="J16" s="159">
        <v>0.3</v>
      </c>
      <c r="K16" s="159">
        <v>0.1</v>
      </c>
      <c r="L16" s="159">
        <v>0.2</v>
      </c>
      <c r="M16" s="159">
        <v>0</v>
      </c>
      <c r="N16" s="159">
        <v>0</v>
      </c>
      <c r="O16" s="159">
        <v>0.2</v>
      </c>
      <c r="P16" s="159">
        <v>0</v>
      </c>
      <c r="Q16" s="159">
        <v>0</v>
      </c>
      <c r="R16" s="159">
        <v>0.1</v>
      </c>
      <c r="S16" s="159">
        <v>0</v>
      </c>
      <c r="T16" s="159">
        <v>0</v>
      </c>
      <c r="U16" s="159">
        <v>0.1</v>
      </c>
      <c r="V16" s="121">
        <f t="shared" si="1"/>
        <v>1</v>
      </c>
      <c r="W16" s="1000">
        <v>0.1</v>
      </c>
      <c r="X16" s="122">
        <f>V16*W16</f>
        <v>0.1</v>
      </c>
      <c r="Y16" s="734"/>
      <c r="Z16" s="733"/>
      <c r="AA16" s="733"/>
      <c r="AB16" s="733"/>
      <c r="AC16" s="733"/>
      <c r="AD16" s="733"/>
      <c r="AE16" s="733"/>
      <c r="AF16" s="733"/>
      <c r="AG16" s="733"/>
      <c r="AH16" s="733"/>
      <c r="AI16" s="733"/>
      <c r="AJ16" s="733"/>
    </row>
    <row r="17" spans="1:36" ht="15.75" customHeight="1">
      <c r="A17" s="778"/>
      <c r="B17" s="776"/>
      <c r="C17" s="750"/>
      <c r="D17" s="751"/>
      <c r="E17" s="751"/>
      <c r="F17" s="752"/>
      <c r="G17" s="766"/>
      <c r="H17" s="762"/>
      <c r="I17" s="127" t="s">
        <v>39</v>
      </c>
      <c r="J17" s="128"/>
      <c r="K17" s="129"/>
      <c r="L17" s="129"/>
      <c r="M17" s="129"/>
      <c r="N17" s="129"/>
      <c r="O17" s="129"/>
      <c r="P17" s="129"/>
      <c r="Q17" s="129"/>
      <c r="R17" s="129"/>
      <c r="S17" s="129"/>
      <c r="T17" s="129"/>
      <c r="U17" s="129"/>
      <c r="V17" s="124">
        <f t="shared" si="1"/>
        <v>0</v>
      </c>
      <c r="W17" s="768"/>
      <c r="X17" s="125">
        <f>+V17*W16</f>
        <v>0</v>
      </c>
      <c r="Y17" s="735"/>
      <c r="Z17" s="733"/>
      <c r="AA17" s="733"/>
      <c r="AB17" s="733"/>
      <c r="AC17" s="733"/>
      <c r="AD17" s="733"/>
      <c r="AE17" s="733"/>
      <c r="AF17" s="733"/>
      <c r="AG17" s="733"/>
      <c r="AH17" s="733"/>
      <c r="AI17" s="733"/>
      <c r="AJ17" s="733"/>
    </row>
    <row r="18" spans="1:36" ht="15.75" customHeight="1">
      <c r="A18" s="778"/>
      <c r="B18" s="866" t="s">
        <v>64</v>
      </c>
      <c r="C18" s="999" t="s">
        <v>211</v>
      </c>
      <c r="D18" s="744"/>
      <c r="E18" s="744"/>
      <c r="F18" s="726"/>
      <c r="G18" s="869" t="s">
        <v>207</v>
      </c>
      <c r="H18" s="865" t="s">
        <v>67</v>
      </c>
      <c r="I18" s="126" t="s">
        <v>9</v>
      </c>
      <c r="J18" s="159"/>
      <c r="K18" s="159">
        <v>0.05</v>
      </c>
      <c r="L18" s="159">
        <v>0.1</v>
      </c>
      <c r="M18" s="159">
        <v>0.1</v>
      </c>
      <c r="N18" s="159">
        <v>0.1</v>
      </c>
      <c r="O18" s="159">
        <v>0.1</v>
      </c>
      <c r="P18" s="159">
        <v>0.1</v>
      </c>
      <c r="Q18" s="159">
        <v>0.1</v>
      </c>
      <c r="R18" s="159">
        <v>0.1</v>
      </c>
      <c r="S18" s="159">
        <v>0.1</v>
      </c>
      <c r="T18" s="159">
        <v>0.1</v>
      </c>
      <c r="U18" s="159">
        <v>0.05</v>
      </c>
      <c r="V18" s="121">
        <f t="shared" si="1"/>
        <v>0.99999999999999989</v>
      </c>
      <c r="W18" s="1000">
        <v>0.15</v>
      </c>
      <c r="X18" s="122">
        <f>V18*W18</f>
        <v>0.14999999999999997</v>
      </c>
      <c r="Y18" s="734"/>
      <c r="Z18" s="733"/>
      <c r="AA18" s="733"/>
      <c r="AB18" s="733"/>
      <c r="AC18" s="733"/>
      <c r="AD18" s="733"/>
      <c r="AE18" s="733"/>
      <c r="AF18" s="733"/>
      <c r="AG18" s="733"/>
      <c r="AH18" s="733"/>
      <c r="AI18" s="733"/>
      <c r="AJ18" s="733"/>
    </row>
    <row r="19" spans="1:36" ht="15.75" customHeight="1">
      <c r="A19" s="778"/>
      <c r="B19" s="776"/>
      <c r="C19" s="750"/>
      <c r="D19" s="751"/>
      <c r="E19" s="751"/>
      <c r="F19" s="752"/>
      <c r="G19" s="766"/>
      <c r="H19" s="762"/>
      <c r="I19" s="127" t="s">
        <v>39</v>
      </c>
      <c r="J19" s="128"/>
      <c r="K19" s="129"/>
      <c r="L19" s="129"/>
      <c r="M19" s="129"/>
      <c r="N19" s="129"/>
      <c r="O19" s="129"/>
      <c r="P19" s="129"/>
      <c r="Q19" s="129"/>
      <c r="R19" s="129"/>
      <c r="S19" s="129"/>
      <c r="T19" s="129"/>
      <c r="U19" s="129"/>
      <c r="V19" s="124">
        <f t="shared" si="1"/>
        <v>0</v>
      </c>
      <c r="W19" s="768"/>
      <c r="X19" s="125">
        <f>+V19*W18</f>
        <v>0</v>
      </c>
      <c r="Y19" s="735"/>
      <c r="Z19" s="733"/>
      <c r="AA19" s="733"/>
      <c r="AB19" s="733"/>
      <c r="AC19" s="733"/>
      <c r="AD19" s="733"/>
      <c r="AE19" s="733"/>
      <c r="AF19" s="733"/>
      <c r="AG19" s="733"/>
      <c r="AH19" s="733"/>
      <c r="AI19" s="733"/>
      <c r="AJ19" s="733"/>
    </row>
    <row r="20" spans="1:36" ht="18.75" customHeight="1">
      <c r="A20" s="778"/>
      <c r="B20" s="866" t="s">
        <v>64</v>
      </c>
      <c r="C20" s="999" t="s">
        <v>212</v>
      </c>
      <c r="D20" s="744"/>
      <c r="E20" s="744"/>
      <c r="F20" s="726"/>
      <c r="G20" s="869" t="s">
        <v>207</v>
      </c>
      <c r="H20" s="865" t="s">
        <v>67</v>
      </c>
      <c r="I20" s="126" t="s">
        <v>9</v>
      </c>
      <c r="J20" s="159"/>
      <c r="K20" s="159"/>
      <c r="L20" s="159"/>
      <c r="M20" s="159"/>
      <c r="N20" s="159"/>
      <c r="O20" s="159"/>
      <c r="P20" s="159"/>
      <c r="Q20" s="159"/>
      <c r="R20" s="159">
        <v>0.2</v>
      </c>
      <c r="S20" s="159">
        <v>0.4</v>
      </c>
      <c r="T20" s="159">
        <v>0.4</v>
      </c>
      <c r="U20" s="159"/>
      <c r="V20" s="121">
        <f t="shared" si="1"/>
        <v>1</v>
      </c>
      <c r="W20" s="1000">
        <v>0.1</v>
      </c>
      <c r="X20" s="122">
        <f>V20*W20</f>
        <v>0.1</v>
      </c>
      <c r="Y20" s="734"/>
      <c r="Z20" s="733"/>
      <c r="AA20" s="733"/>
      <c r="AB20" s="733"/>
      <c r="AC20" s="733"/>
      <c r="AD20" s="733"/>
      <c r="AE20" s="733"/>
      <c r="AF20" s="733"/>
      <c r="AG20" s="733"/>
      <c r="AH20" s="733"/>
      <c r="AI20" s="733"/>
      <c r="AJ20" s="733"/>
    </row>
    <row r="21" spans="1:36" ht="15.75" customHeight="1">
      <c r="A21" s="778"/>
      <c r="B21" s="776"/>
      <c r="C21" s="750"/>
      <c r="D21" s="751"/>
      <c r="E21" s="751"/>
      <c r="F21" s="752"/>
      <c r="G21" s="766"/>
      <c r="H21" s="762"/>
      <c r="I21" s="127" t="s">
        <v>39</v>
      </c>
      <c r="J21" s="128"/>
      <c r="K21" s="129"/>
      <c r="L21" s="129"/>
      <c r="M21" s="129"/>
      <c r="N21" s="129"/>
      <c r="O21" s="129"/>
      <c r="P21" s="129"/>
      <c r="Q21" s="129"/>
      <c r="R21" s="129"/>
      <c r="S21" s="129"/>
      <c r="T21" s="129"/>
      <c r="U21" s="129"/>
      <c r="V21" s="124">
        <f t="shared" si="1"/>
        <v>0</v>
      </c>
      <c r="W21" s="768"/>
      <c r="X21" s="125">
        <f>+V21*W20</f>
        <v>0</v>
      </c>
      <c r="Y21" s="735"/>
      <c r="Z21" s="733"/>
      <c r="AA21" s="733"/>
      <c r="AB21" s="733"/>
      <c r="AC21" s="733"/>
      <c r="AD21" s="733"/>
      <c r="AE21" s="733"/>
      <c r="AF21" s="733"/>
      <c r="AG21" s="733"/>
      <c r="AH21" s="733"/>
      <c r="AI21" s="733"/>
      <c r="AJ21" s="733"/>
    </row>
    <row r="22" spans="1:36" ht="15.75" customHeight="1">
      <c r="A22" s="778"/>
      <c r="B22" s="866" t="s">
        <v>64</v>
      </c>
      <c r="C22" s="999" t="s">
        <v>213</v>
      </c>
      <c r="D22" s="744"/>
      <c r="E22" s="744"/>
      <c r="F22" s="726"/>
      <c r="G22" s="869" t="s">
        <v>207</v>
      </c>
      <c r="H22" s="865" t="s">
        <v>67</v>
      </c>
      <c r="I22" s="126" t="s">
        <v>9</v>
      </c>
      <c r="J22" s="159"/>
      <c r="K22" s="159"/>
      <c r="L22" s="159"/>
      <c r="M22" s="159">
        <v>0.1</v>
      </c>
      <c r="N22" s="159">
        <v>0</v>
      </c>
      <c r="O22" s="159">
        <v>0</v>
      </c>
      <c r="P22" s="159">
        <v>0.1</v>
      </c>
      <c r="Q22" s="159">
        <v>0</v>
      </c>
      <c r="R22" s="159">
        <v>0.1</v>
      </c>
      <c r="S22" s="159">
        <v>0.35</v>
      </c>
      <c r="T22" s="159">
        <v>0.35</v>
      </c>
      <c r="U22" s="159"/>
      <c r="V22" s="121">
        <f t="shared" si="1"/>
        <v>1</v>
      </c>
      <c r="W22" s="1000">
        <v>0.15</v>
      </c>
      <c r="X22" s="122">
        <f>V22*W22</f>
        <v>0.15</v>
      </c>
      <c r="Y22" s="734"/>
      <c r="Z22" s="733"/>
      <c r="AA22" s="733"/>
      <c r="AB22" s="733"/>
      <c r="AC22" s="733"/>
      <c r="AD22" s="733"/>
      <c r="AE22" s="733"/>
      <c r="AF22" s="733"/>
      <c r="AG22" s="733"/>
      <c r="AH22" s="733"/>
      <c r="AI22" s="733"/>
      <c r="AJ22" s="733"/>
    </row>
    <row r="23" spans="1:36" ht="15.75" customHeight="1">
      <c r="A23" s="778"/>
      <c r="B23" s="776"/>
      <c r="C23" s="750"/>
      <c r="D23" s="751"/>
      <c r="E23" s="751"/>
      <c r="F23" s="752"/>
      <c r="G23" s="766"/>
      <c r="H23" s="762"/>
      <c r="I23" s="127" t="s">
        <v>39</v>
      </c>
      <c r="J23" s="128"/>
      <c r="K23" s="129"/>
      <c r="L23" s="129"/>
      <c r="M23" s="129"/>
      <c r="N23" s="129"/>
      <c r="O23" s="129"/>
      <c r="P23" s="129"/>
      <c r="Q23" s="129"/>
      <c r="R23" s="129"/>
      <c r="S23" s="129"/>
      <c r="T23" s="129"/>
      <c r="U23" s="129"/>
      <c r="V23" s="124">
        <f t="shared" si="1"/>
        <v>0</v>
      </c>
      <c r="W23" s="768"/>
      <c r="X23" s="125">
        <f>+V23*W22</f>
        <v>0</v>
      </c>
      <c r="Y23" s="735"/>
      <c r="Z23" s="733"/>
      <c r="AA23" s="733"/>
      <c r="AB23" s="733"/>
      <c r="AC23" s="733"/>
      <c r="AD23" s="733"/>
      <c r="AE23" s="733"/>
      <c r="AF23" s="733"/>
      <c r="AG23" s="733"/>
      <c r="AH23" s="733"/>
      <c r="AI23" s="733"/>
      <c r="AJ23" s="733"/>
    </row>
    <row r="24" spans="1:36" ht="15.75" customHeight="1">
      <c r="A24" s="778"/>
      <c r="B24" s="866" t="s">
        <v>64</v>
      </c>
      <c r="C24" s="999" t="s">
        <v>214</v>
      </c>
      <c r="D24" s="744"/>
      <c r="E24" s="744"/>
      <c r="F24" s="726"/>
      <c r="G24" s="869" t="s">
        <v>207</v>
      </c>
      <c r="H24" s="865" t="s">
        <v>67</v>
      </c>
      <c r="I24" s="126" t="s">
        <v>9</v>
      </c>
      <c r="J24" s="159"/>
      <c r="K24" s="159"/>
      <c r="L24" s="159">
        <v>0.25</v>
      </c>
      <c r="M24" s="159">
        <v>0</v>
      </c>
      <c r="N24" s="159">
        <v>0</v>
      </c>
      <c r="O24" s="159">
        <v>0.25</v>
      </c>
      <c r="P24" s="159">
        <v>0</v>
      </c>
      <c r="Q24" s="159">
        <v>0</v>
      </c>
      <c r="R24" s="159">
        <v>0.25</v>
      </c>
      <c r="S24" s="159">
        <v>0</v>
      </c>
      <c r="T24" s="159">
        <v>0</v>
      </c>
      <c r="U24" s="159">
        <v>0.25</v>
      </c>
      <c r="V24" s="121">
        <f t="shared" si="1"/>
        <v>1</v>
      </c>
      <c r="W24" s="1000">
        <v>0.05</v>
      </c>
      <c r="X24" s="122">
        <f>V24*W24</f>
        <v>0.05</v>
      </c>
      <c r="Y24" s="734"/>
      <c r="Z24" s="733"/>
      <c r="AA24" s="733"/>
      <c r="AB24" s="733"/>
      <c r="AC24" s="733"/>
      <c r="AD24" s="733"/>
      <c r="AE24" s="733"/>
      <c r="AF24" s="733"/>
      <c r="AG24" s="733"/>
      <c r="AH24" s="733"/>
      <c r="AI24" s="733"/>
      <c r="AJ24" s="733"/>
    </row>
    <row r="25" spans="1:36" ht="15.75" customHeight="1">
      <c r="A25" s="778"/>
      <c r="B25" s="776"/>
      <c r="C25" s="750"/>
      <c r="D25" s="751"/>
      <c r="E25" s="751"/>
      <c r="F25" s="752"/>
      <c r="G25" s="766"/>
      <c r="H25" s="762"/>
      <c r="I25" s="127" t="s">
        <v>39</v>
      </c>
      <c r="J25" s="128"/>
      <c r="K25" s="129"/>
      <c r="L25" s="129"/>
      <c r="M25" s="129"/>
      <c r="N25" s="129"/>
      <c r="O25" s="129"/>
      <c r="P25" s="129"/>
      <c r="Q25" s="129"/>
      <c r="R25" s="129"/>
      <c r="S25" s="129"/>
      <c r="T25" s="129"/>
      <c r="U25" s="129"/>
      <c r="V25" s="124">
        <f t="shared" si="1"/>
        <v>0</v>
      </c>
      <c r="W25" s="768"/>
      <c r="X25" s="125">
        <f>+V25*W24</f>
        <v>0</v>
      </c>
      <c r="Y25" s="735"/>
      <c r="Z25" s="733"/>
      <c r="AA25" s="733"/>
      <c r="AB25" s="733"/>
      <c r="AC25" s="733"/>
      <c r="AD25" s="733"/>
      <c r="AE25" s="733"/>
      <c r="AF25" s="733"/>
      <c r="AG25" s="733"/>
      <c r="AH25" s="733"/>
      <c r="AI25" s="733"/>
      <c r="AJ25" s="733"/>
    </row>
    <row r="26" spans="1:36" ht="15.75" customHeight="1">
      <c r="A26" s="778"/>
      <c r="B26" s="866" t="s">
        <v>64</v>
      </c>
      <c r="C26" s="999" t="s">
        <v>215</v>
      </c>
      <c r="D26" s="744"/>
      <c r="E26" s="744"/>
      <c r="F26" s="726"/>
      <c r="G26" s="869" t="s">
        <v>207</v>
      </c>
      <c r="H26" s="865" t="s">
        <v>67</v>
      </c>
      <c r="I26" s="126" t="s">
        <v>9</v>
      </c>
      <c r="J26" s="159">
        <v>0.3</v>
      </c>
      <c r="K26" s="159">
        <v>0.1</v>
      </c>
      <c r="L26" s="159">
        <v>0.2</v>
      </c>
      <c r="M26" s="159">
        <v>0</v>
      </c>
      <c r="N26" s="159">
        <v>0</v>
      </c>
      <c r="O26" s="159">
        <v>0.2</v>
      </c>
      <c r="P26" s="159">
        <v>0</v>
      </c>
      <c r="Q26" s="159">
        <v>0</v>
      </c>
      <c r="R26" s="159">
        <v>0.1</v>
      </c>
      <c r="S26" s="159">
        <v>0</v>
      </c>
      <c r="T26" s="159">
        <v>0</v>
      </c>
      <c r="U26" s="159">
        <v>0.1</v>
      </c>
      <c r="V26" s="121">
        <f t="shared" si="1"/>
        <v>1</v>
      </c>
      <c r="W26" s="1000">
        <v>0.1</v>
      </c>
      <c r="X26" s="122">
        <f>V26*W26</f>
        <v>0.1</v>
      </c>
      <c r="Y26" s="734"/>
      <c r="Z26" s="733"/>
      <c r="AA26" s="733"/>
      <c r="AB26" s="733"/>
      <c r="AC26" s="733"/>
      <c r="AD26" s="733"/>
      <c r="AE26" s="733"/>
      <c r="AF26" s="733"/>
      <c r="AG26" s="733"/>
      <c r="AH26" s="733"/>
      <c r="AI26" s="733"/>
      <c r="AJ26" s="733"/>
    </row>
    <row r="27" spans="1:36" ht="15.75" customHeight="1">
      <c r="A27" s="778"/>
      <c r="B27" s="776"/>
      <c r="C27" s="750"/>
      <c r="D27" s="751"/>
      <c r="E27" s="751"/>
      <c r="F27" s="752"/>
      <c r="G27" s="766"/>
      <c r="H27" s="762"/>
      <c r="I27" s="127" t="s">
        <v>39</v>
      </c>
      <c r="J27" s="191"/>
      <c r="K27" s="192"/>
      <c r="L27" s="192"/>
      <c r="M27" s="192"/>
      <c r="N27" s="192"/>
      <c r="O27" s="192"/>
      <c r="P27" s="192"/>
      <c r="Q27" s="192"/>
      <c r="R27" s="192"/>
      <c r="S27" s="192"/>
      <c r="T27" s="192"/>
      <c r="U27" s="192"/>
      <c r="V27" s="124">
        <f t="shared" si="1"/>
        <v>0</v>
      </c>
      <c r="W27" s="768"/>
      <c r="X27" s="125">
        <f>+V27*W26</f>
        <v>0</v>
      </c>
      <c r="Y27" s="735"/>
      <c r="Z27" s="733"/>
      <c r="AA27" s="733"/>
      <c r="AB27" s="733"/>
      <c r="AC27" s="733"/>
      <c r="AD27" s="733"/>
      <c r="AE27" s="733"/>
      <c r="AF27" s="733"/>
      <c r="AG27" s="733"/>
      <c r="AH27" s="733"/>
      <c r="AI27" s="733"/>
      <c r="AJ27" s="733"/>
    </row>
    <row r="28" spans="1:36" ht="15.75" customHeight="1">
      <c r="A28" s="778"/>
      <c r="B28" s="866" t="s">
        <v>64</v>
      </c>
      <c r="C28" s="999" t="s">
        <v>216</v>
      </c>
      <c r="D28" s="744"/>
      <c r="E28" s="744"/>
      <c r="F28" s="726"/>
      <c r="G28" s="869" t="s">
        <v>207</v>
      </c>
      <c r="H28" s="865" t="s">
        <v>67</v>
      </c>
      <c r="I28" s="126" t="s">
        <v>9</v>
      </c>
      <c r="J28" s="193"/>
      <c r="K28" s="194"/>
      <c r="L28" s="194">
        <v>0.25</v>
      </c>
      <c r="M28" s="194">
        <v>0</v>
      </c>
      <c r="N28" s="194">
        <v>0</v>
      </c>
      <c r="O28" s="194">
        <v>0.25</v>
      </c>
      <c r="P28" s="194">
        <v>0</v>
      </c>
      <c r="Q28" s="194">
        <v>0</v>
      </c>
      <c r="R28" s="194">
        <v>0.25</v>
      </c>
      <c r="S28" s="194">
        <v>0</v>
      </c>
      <c r="T28" s="194">
        <v>0</v>
      </c>
      <c r="U28" s="194">
        <v>0.25</v>
      </c>
      <c r="V28" s="195">
        <f t="shared" si="1"/>
        <v>1</v>
      </c>
      <c r="W28" s="1000">
        <v>0.1</v>
      </c>
      <c r="X28" s="122">
        <f>V28*W28</f>
        <v>0.1</v>
      </c>
      <c r="Y28" s="734"/>
      <c r="Z28" s="733"/>
      <c r="AA28" s="733"/>
      <c r="AB28" s="733"/>
      <c r="AC28" s="733"/>
      <c r="AD28" s="733"/>
      <c r="AE28" s="733"/>
      <c r="AF28" s="733"/>
      <c r="AG28" s="733"/>
      <c r="AH28" s="733"/>
      <c r="AI28" s="733"/>
      <c r="AJ28" s="733"/>
    </row>
    <row r="29" spans="1:36" ht="15.75" customHeight="1">
      <c r="A29" s="778"/>
      <c r="B29" s="776"/>
      <c r="C29" s="750"/>
      <c r="D29" s="751"/>
      <c r="E29" s="751"/>
      <c r="F29" s="752"/>
      <c r="G29" s="766"/>
      <c r="H29" s="762"/>
      <c r="I29" s="127" t="s">
        <v>39</v>
      </c>
      <c r="J29" s="196"/>
      <c r="K29" s="197"/>
      <c r="L29" s="197"/>
      <c r="M29" s="197"/>
      <c r="N29" s="197"/>
      <c r="O29" s="197"/>
      <c r="P29" s="197"/>
      <c r="Q29" s="197"/>
      <c r="R29" s="197"/>
      <c r="S29" s="197"/>
      <c r="T29" s="197"/>
      <c r="U29" s="197"/>
      <c r="V29" s="198">
        <f t="shared" si="1"/>
        <v>0</v>
      </c>
      <c r="W29" s="768"/>
      <c r="X29" s="125">
        <f>+V29*W28</f>
        <v>0</v>
      </c>
      <c r="Y29" s="735"/>
      <c r="Z29" s="733"/>
      <c r="AA29" s="733"/>
      <c r="AB29" s="733"/>
      <c r="AC29" s="733"/>
      <c r="AD29" s="733"/>
      <c r="AE29" s="733"/>
      <c r="AF29" s="733"/>
      <c r="AG29" s="733"/>
      <c r="AH29" s="733"/>
      <c r="AI29" s="733"/>
      <c r="AJ29" s="733"/>
    </row>
    <row r="30" spans="1:36" ht="15.75" customHeight="1">
      <c r="A30" s="778"/>
      <c r="B30" s="868" t="s">
        <v>70</v>
      </c>
      <c r="C30" s="744"/>
      <c r="D30" s="744"/>
      <c r="E30" s="744"/>
      <c r="F30" s="726"/>
      <c r="G30" s="164"/>
      <c r="H30" s="867"/>
      <c r="I30" s="146" t="s">
        <v>9</v>
      </c>
      <c r="J30" s="121">
        <f t="shared" ref="J30:U30" si="2">+J12*$W$12+J14*$W$14+J16*$W$16+J18*$W$18+J20*$W$20+J22*$W$22+J24*$W$24+J26*$W$26+J28*$W$28</f>
        <v>0.06</v>
      </c>
      <c r="K30" s="121">
        <f t="shared" si="2"/>
        <v>2.7500000000000004E-2</v>
      </c>
      <c r="L30" s="121">
        <f t="shared" si="2"/>
        <v>0.155</v>
      </c>
      <c r="M30" s="121">
        <f t="shared" si="2"/>
        <v>0.03</v>
      </c>
      <c r="N30" s="121">
        <f t="shared" si="2"/>
        <v>1.4999999999999999E-2</v>
      </c>
      <c r="O30" s="121">
        <f t="shared" si="2"/>
        <v>0.155</v>
      </c>
      <c r="P30" s="121">
        <f t="shared" si="2"/>
        <v>0.03</v>
      </c>
      <c r="Q30" s="121">
        <f t="shared" si="2"/>
        <v>1.4999999999999999E-2</v>
      </c>
      <c r="R30" s="121">
        <f t="shared" si="2"/>
        <v>0.17</v>
      </c>
      <c r="S30" s="121">
        <f t="shared" si="2"/>
        <v>0.10750000000000001</v>
      </c>
      <c r="T30" s="121">
        <f t="shared" si="2"/>
        <v>0.10750000000000001</v>
      </c>
      <c r="U30" s="121">
        <f t="shared" si="2"/>
        <v>0.1275</v>
      </c>
      <c r="V30" s="121">
        <f t="shared" si="1"/>
        <v>1.0000000000000002</v>
      </c>
      <c r="W30" s="887">
        <f>SUM(W12:W29)</f>
        <v>1</v>
      </c>
      <c r="X30" s="122">
        <f>V30*W30</f>
        <v>1.0000000000000002</v>
      </c>
      <c r="Y30" s="734"/>
      <c r="Z30" s="733"/>
      <c r="AA30" s="733"/>
      <c r="AB30" s="733"/>
      <c r="AC30" s="733"/>
      <c r="AD30" s="733"/>
      <c r="AE30" s="733"/>
      <c r="AF30" s="733"/>
      <c r="AG30" s="733"/>
      <c r="AH30" s="733"/>
      <c r="AI30" s="733"/>
      <c r="AJ30" s="733"/>
    </row>
    <row r="31" spans="1:36" ht="15.75" customHeight="1">
      <c r="A31" s="779"/>
      <c r="B31" s="792"/>
      <c r="C31" s="764"/>
      <c r="D31" s="764"/>
      <c r="E31" s="764"/>
      <c r="F31" s="793"/>
      <c r="G31" s="166"/>
      <c r="H31" s="790"/>
      <c r="I31" s="148" t="s">
        <v>39</v>
      </c>
      <c r="J31" s="149">
        <f t="shared" ref="J31:U31" si="3">+J13*$W$12+J15*$W$14+J17*$W$16+J19*$W$18+J21*$W$20+J23*$W$22+J25*$W$24+J27*$W$26+J29*$W$28</f>
        <v>0</v>
      </c>
      <c r="K31" s="149">
        <f t="shared" si="3"/>
        <v>0</v>
      </c>
      <c r="L31" s="149">
        <f t="shared" si="3"/>
        <v>0</v>
      </c>
      <c r="M31" s="149">
        <f t="shared" si="3"/>
        <v>0</v>
      </c>
      <c r="N31" s="149">
        <f t="shared" si="3"/>
        <v>0</v>
      </c>
      <c r="O31" s="149">
        <f t="shared" si="3"/>
        <v>0</v>
      </c>
      <c r="P31" s="149">
        <f t="shared" si="3"/>
        <v>0</v>
      </c>
      <c r="Q31" s="149">
        <f t="shared" si="3"/>
        <v>0</v>
      </c>
      <c r="R31" s="149">
        <f t="shared" si="3"/>
        <v>0</v>
      </c>
      <c r="S31" s="149">
        <f t="shared" si="3"/>
        <v>0</v>
      </c>
      <c r="T31" s="149">
        <f t="shared" si="3"/>
        <v>0</v>
      </c>
      <c r="U31" s="149">
        <f t="shared" si="3"/>
        <v>0</v>
      </c>
      <c r="V31" s="149">
        <f t="shared" si="1"/>
        <v>0</v>
      </c>
      <c r="W31" s="757"/>
      <c r="X31" s="150">
        <f>+V31*W30</f>
        <v>0</v>
      </c>
      <c r="Y31" s="735"/>
      <c r="Z31" s="733"/>
      <c r="AA31" s="733"/>
      <c r="AB31" s="733"/>
      <c r="AC31" s="733"/>
      <c r="AD31" s="733"/>
      <c r="AE31" s="733"/>
      <c r="AF31" s="733"/>
      <c r="AG31" s="733"/>
      <c r="AH31" s="733"/>
      <c r="AI31" s="733"/>
      <c r="AJ31" s="733"/>
    </row>
    <row r="32" spans="1:36" ht="15.75" customHeight="1">
      <c r="C32" s="971"/>
      <c r="D32" s="817"/>
      <c r="E32" s="817"/>
      <c r="F32" s="817"/>
    </row>
    <row r="33" spans="3:6" ht="15.75" customHeight="1">
      <c r="C33" s="817"/>
      <c r="D33" s="817"/>
      <c r="E33" s="817"/>
      <c r="F33" s="817"/>
    </row>
    <row r="34" spans="3:6" ht="15.75" customHeight="1"/>
    <row r="35" spans="3:6" ht="15.75" customHeight="1"/>
    <row r="36" spans="3:6" ht="15.75" customHeight="1"/>
    <row r="37" spans="3:6" ht="15.75" customHeight="1"/>
    <row r="38" spans="3:6" ht="15.75" customHeight="1"/>
    <row r="39" spans="3:6" ht="15.75" customHeight="1"/>
    <row r="40" spans="3:6" ht="15.75" customHeight="1"/>
    <row r="41" spans="3:6" ht="15.75" customHeight="1"/>
    <row r="42" spans="3:6" ht="15.75" customHeight="1"/>
    <row r="43" spans="3:6" ht="15.75" customHeight="1"/>
    <row r="44" spans="3:6" ht="15.75" customHeight="1"/>
    <row r="45" spans="3:6" ht="15.75" customHeight="1"/>
    <row r="46" spans="3:6" ht="15.75" customHeight="1"/>
    <row r="47" spans="3:6" ht="15.75" customHeight="1"/>
    <row r="48" spans="3:6"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216">
    <mergeCell ref="AI30:AI31"/>
    <mergeCell ref="AJ30:AJ31"/>
    <mergeCell ref="AD30:AD31"/>
    <mergeCell ref="AE30:AE31"/>
    <mergeCell ref="AF30:AF31"/>
    <mergeCell ref="AG30:AG31"/>
    <mergeCell ref="AH30:AH31"/>
    <mergeCell ref="Y30:Y31"/>
    <mergeCell ref="Z30:Z31"/>
    <mergeCell ref="AA30:AA31"/>
    <mergeCell ref="AB30:AB31"/>
    <mergeCell ref="AC30:AC31"/>
    <mergeCell ref="AI26:AI27"/>
    <mergeCell ref="AJ26:AJ27"/>
    <mergeCell ref="Y28:Y29"/>
    <mergeCell ref="Z28:Z29"/>
    <mergeCell ref="AA28:AA29"/>
    <mergeCell ref="AB28:AB29"/>
    <mergeCell ref="AC28:AC29"/>
    <mergeCell ref="AD28:AD29"/>
    <mergeCell ref="AE28:AE29"/>
    <mergeCell ref="AF28:AF29"/>
    <mergeCell ref="AG28:AG29"/>
    <mergeCell ref="AH28:AH29"/>
    <mergeCell ref="AI28:AI29"/>
    <mergeCell ref="AJ28:AJ29"/>
    <mergeCell ref="AD26:AD27"/>
    <mergeCell ref="AE26:AE27"/>
    <mergeCell ref="AF26:AF27"/>
    <mergeCell ref="AG26:AG27"/>
    <mergeCell ref="AH26:AH27"/>
    <mergeCell ref="Y26:Y27"/>
    <mergeCell ref="Z26:Z27"/>
    <mergeCell ref="AA26:AA27"/>
    <mergeCell ref="AB26:AB27"/>
    <mergeCell ref="AC26:AC27"/>
    <mergeCell ref="AI22:AI23"/>
    <mergeCell ref="AJ22:AJ23"/>
    <mergeCell ref="Y24:Y25"/>
    <mergeCell ref="Z24:Z25"/>
    <mergeCell ref="AA24:AA25"/>
    <mergeCell ref="AB24:AB25"/>
    <mergeCell ref="AC24:AC25"/>
    <mergeCell ref="AD24:AD25"/>
    <mergeCell ref="AE24:AE25"/>
    <mergeCell ref="AF24:AF25"/>
    <mergeCell ref="AG24:AG25"/>
    <mergeCell ref="AH24:AH25"/>
    <mergeCell ref="AI24:AI25"/>
    <mergeCell ref="AJ24:AJ25"/>
    <mergeCell ref="AD22:AD23"/>
    <mergeCell ref="AE22:AE23"/>
    <mergeCell ref="AF22:AF23"/>
    <mergeCell ref="AG22:AG23"/>
    <mergeCell ref="AH22:AH23"/>
    <mergeCell ref="Y22:Y23"/>
    <mergeCell ref="Z22:Z23"/>
    <mergeCell ref="AA22:AA23"/>
    <mergeCell ref="AB22:AB23"/>
    <mergeCell ref="AC22:AC23"/>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AD18:AD19"/>
    <mergeCell ref="AE18:AE19"/>
    <mergeCell ref="AF18:AF19"/>
    <mergeCell ref="AG18:AG19"/>
    <mergeCell ref="AH18:AH19"/>
    <mergeCell ref="Y18:Y19"/>
    <mergeCell ref="Z18:Z19"/>
    <mergeCell ref="AA18:AA19"/>
    <mergeCell ref="AB18:AB19"/>
    <mergeCell ref="AC18:AC19"/>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AD14:AD15"/>
    <mergeCell ref="AE14:AE15"/>
    <mergeCell ref="AF14:AF15"/>
    <mergeCell ref="AG14:AG15"/>
    <mergeCell ref="AH14:AH15"/>
    <mergeCell ref="Y14:Y15"/>
    <mergeCell ref="Z14:Z15"/>
    <mergeCell ref="AA14:AA15"/>
    <mergeCell ref="AB14:AB15"/>
    <mergeCell ref="AC14:AC15"/>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C1:X1"/>
    <mergeCell ref="W2:X3"/>
    <mergeCell ref="V2:V3"/>
    <mergeCell ref="T2:U2"/>
    <mergeCell ref="W6:W7"/>
    <mergeCell ref="L7:U7"/>
    <mergeCell ref="C7:K7"/>
    <mergeCell ref="L6:U6"/>
    <mergeCell ref="L5:U5"/>
    <mergeCell ref="W12:W13"/>
    <mergeCell ref="W9:W10"/>
    <mergeCell ref="T3:U3"/>
    <mergeCell ref="X4:X5"/>
    <mergeCell ref="X6:X7"/>
    <mergeCell ref="V5:V7"/>
    <mergeCell ref="W4:W5"/>
    <mergeCell ref="L4:U4"/>
    <mergeCell ref="F2:S3"/>
    <mergeCell ref="H8:I8"/>
    <mergeCell ref="C11:X11"/>
    <mergeCell ref="C4:K4"/>
    <mergeCell ref="C2:E3"/>
    <mergeCell ref="H10:I10"/>
    <mergeCell ref="H9:I9"/>
    <mergeCell ref="C6:K6"/>
    <mergeCell ref="G9:G10"/>
    <mergeCell ref="C5:K5"/>
    <mergeCell ref="W30:W31"/>
    <mergeCell ref="W28:W29"/>
    <mergeCell ref="W14:W15"/>
    <mergeCell ref="W26:W27"/>
    <mergeCell ref="W22:W23"/>
    <mergeCell ref="W24:W25"/>
    <mergeCell ref="W18:W19"/>
    <mergeCell ref="W20:W21"/>
    <mergeCell ref="C22:F23"/>
    <mergeCell ref="C24:F25"/>
    <mergeCell ref="C18:F19"/>
    <mergeCell ref="C16:F17"/>
    <mergeCell ref="W16:W17"/>
    <mergeCell ref="C14:F15"/>
    <mergeCell ref="G14:G15"/>
    <mergeCell ref="G16:G17"/>
    <mergeCell ref="G20:G21"/>
    <mergeCell ref="H14:H15"/>
    <mergeCell ref="G18:G19"/>
    <mergeCell ref="H18:H19"/>
    <mergeCell ref="H16:H17"/>
    <mergeCell ref="C20:F21"/>
    <mergeCell ref="C32:F33"/>
    <mergeCell ref="B30:F31"/>
    <mergeCell ref="C28:F29"/>
    <mergeCell ref="C26:F27"/>
    <mergeCell ref="E9:E10"/>
    <mergeCell ref="F9:F10"/>
    <mergeCell ref="C9:C10"/>
    <mergeCell ref="D9:D10"/>
    <mergeCell ref="H30:H31"/>
    <mergeCell ref="G24:G25"/>
    <mergeCell ref="G12:G13"/>
    <mergeCell ref="H12:H13"/>
    <mergeCell ref="C12:F13"/>
    <mergeCell ref="H26:H27"/>
    <mergeCell ref="G26:G27"/>
    <mergeCell ref="G22:G23"/>
    <mergeCell ref="G28:G29"/>
    <mergeCell ref="H28:H29"/>
    <mergeCell ref="H20:H21"/>
    <mergeCell ref="H24:H25"/>
    <mergeCell ref="H22:H23"/>
    <mergeCell ref="B24:B25"/>
    <mergeCell ref="B28:B29"/>
    <mergeCell ref="B26:B27"/>
    <mergeCell ref="A1:B7"/>
    <mergeCell ref="A9:A31"/>
    <mergeCell ref="B9:B10"/>
    <mergeCell ref="B22:B23"/>
    <mergeCell ref="B20:B21"/>
    <mergeCell ref="B18:B19"/>
    <mergeCell ref="B12:B13"/>
    <mergeCell ref="B16:B17"/>
    <mergeCell ref="B14:B15"/>
  </mergeCells>
  <printOptions horizontalCentered="1"/>
  <pageMargins left="0.7" right="0.7" top="0.75" bottom="0.75" header="0" footer="0"/>
  <pageSetup orientation="landscape"/>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J988"/>
  <sheetViews>
    <sheetView workbookViewId="0">
      <pane ySplit="7" topLeftCell="A8" activePane="bottomLeft" state="frozen"/>
      <selection sqref="A1:B7"/>
      <selection pane="bottomLeft" activeCell="AA101" sqref="AA101"/>
    </sheetView>
  </sheetViews>
  <sheetFormatPr baseColWidth="10" defaultColWidth="14.42578125" defaultRowHeight="15" customHeight="1"/>
  <cols>
    <col min="1" max="1" width="17.28515625" customWidth="1"/>
    <col min="2" max="2" width="24.7109375" customWidth="1"/>
    <col min="3" max="4" width="14.42578125" customWidth="1"/>
    <col min="5" max="5" width="42.140625" customWidth="1"/>
    <col min="6" max="6" width="16.140625" customWidth="1"/>
    <col min="7" max="7" width="22.5703125" customWidth="1"/>
    <col min="8" max="8" width="5.42578125" customWidth="1"/>
    <col min="9" max="9" width="4.85546875" customWidth="1"/>
    <col min="10" max="21" width="12.28515625" customWidth="1"/>
    <col min="22" max="22" width="17.5703125" customWidth="1"/>
    <col min="23" max="23" width="11.85546875" customWidth="1"/>
    <col min="24" max="24" width="12.7109375" customWidth="1"/>
    <col min="25" max="27" width="28.85546875" customWidth="1"/>
  </cols>
  <sheetData>
    <row r="1" spans="1:36" ht="18" customHeight="1">
      <c r="A1" s="1051"/>
      <c r="B1" s="726"/>
      <c r="C1" s="1054" t="s">
        <v>0</v>
      </c>
      <c r="D1" s="728"/>
      <c r="E1" s="728"/>
      <c r="F1" s="728"/>
      <c r="G1" s="728"/>
      <c r="H1" s="728"/>
      <c r="I1" s="728"/>
      <c r="J1" s="728"/>
      <c r="K1" s="728"/>
      <c r="L1" s="728"/>
      <c r="M1" s="728"/>
      <c r="N1" s="728"/>
      <c r="O1" s="728"/>
      <c r="P1" s="728"/>
      <c r="Q1" s="728"/>
      <c r="R1" s="728"/>
      <c r="S1" s="728"/>
      <c r="T1" s="728"/>
      <c r="U1" s="728"/>
      <c r="V1" s="728"/>
      <c r="W1" s="728"/>
      <c r="X1" s="724"/>
      <c r="Y1" s="739" t="s">
        <v>848</v>
      </c>
      <c r="Z1" s="739"/>
      <c r="AA1" s="739"/>
      <c r="AB1" s="739"/>
      <c r="AC1" s="739"/>
      <c r="AD1" s="739"/>
      <c r="AE1" s="739"/>
      <c r="AF1" s="739"/>
      <c r="AG1" s="739"/>
      <c r="AH1" s="739"/>
      <c r="AI1" s="739"/>
      <c r="AJ1" s="739"/>
    </row>
    <row r="2" spans="1:36" ht="18.75" customHeight="1">
      <c r="A2" s="797"/>
      <c r="B2" s="818"/>
      <c r="C2" s="820" t="s">
        <v>1</v>
      </c>
      <c r="D2" s="817"/>
      <c r="E2" s="818"/>
      <c r="F2" s="816" t="s">
        <v>218</v>
      </c>
      <c r="G2" s="817"/>
      <c r="H2" s="817"/>
      <c r="I2" s="817"/>
      <c r="J2" s="817"/>
      <c r="K2" s="817"/>
      <c r="L2" s="817"/>
      <c r="M2" s="817"/>
      <c r="N2" s="817"/>
      <c r="O2" s="817"/>
      <c r="P2" s="817"/>
      <c r="Q2" s="817"/>
      <c r="R2" s="817"/>
      <c r="S2" s="818"/>
      <c r="T2" s="1056" t="s">
        <v>3</v>
      </c>
      <c r="U2" s="752"/>
      <c r="V2" s="976" t="s">
        <v>4</v>
      </c>
      <c r="W2" s="1048" t="s">
        <v>5</v>
      </c>
      <c r="X2" s="726"/>
      <c r="Y2" s="739"/>
      <c r="Z2" s="739"/>
      <c r="AA2" s="739"/>
      <c r="AB2" s="739"/>
      <c r="AC2" s="739"/>
      <c r="AD2" s="739"/>
      <c r="AE2" s="739"/>
      <c r="AF2" s="739"/>
      <c r="AG2" s="739"/>
      <c r="AH2" s="739"/>
      <c r="AI2" s="739"/>
      <c r="AJ2" s="739"/>
    </row>
    <row r="3" spans="1:36" ht="18.75" customHeight="1">
      <c r="A3" s="797"/>
      <c r="B3" s="818"/>
      <c r="C3" s="751"/>
      <c r="D3" s="751"/>
      <c r="E3" s="752"/>
      <c r="F3" s="750"/>
      <c r="G3" s="751"/>
      <c r="H3" s="751"/>
      <c r="I3" s="751"/>
      <c r="J3" s="751"/>
      <c r="K3" s="751"/>
      <c r="L3" s="751"/>
      <c r="M3" s="751"/>
      <c r="N3" s="751"/>
      <c r="O3" s="751"/>
      <c r="P3" s="751"/>
      <c r="Q3" s="751"/>
      <c r="R3" s="751"/>
      <c r="S3" s="752"/>
      <c r="T3" s="1055">
        <v>0.05</v>
      </c>
      <c r="U3" s="818"/>
      <c r="V3" s="766"/>
      <c r="W3" s="750"/>
      <c r="X3" s="752"/>
      <c r="Y3" s="739"/>
      <c r="Z3" s="739"/>
      <c r="AA3" s="739"/>
      <c r="AB3" s="739"/>
      <c r="AC3" s="739"/>
      <c r="AD3" s="739"/>
      <c r="AE3" s="739"/>
      <c r="AF3" s="739"/>
      <c r="AG3" s="739"/>
      <c r="AH3" s="739"/>
      <c r="AI3" s="739"/>
      <c r="AJ3" s="739"/>
    </row>
    <row r="4" spans="1:36">
      <c r="A4" s="797"/>
      <c r="B4" s="818"/>
      <c r="C4" s="1024" t="s">
        <v>6</v>
      </c>
      <c r="D4" s="728"/>
      <c r="E4" s="728"/>
      <c r="F4" s="728"/>
      <c r="G4" s="728"/>
      <c r="H4" s="728"/>
      <c r="I4" s="728"/>
      <c r="J4" s="728"/>
      <c r="K4" s="724"/>
      <c r="L4" s="1050" t="s">
        <v>7</v>
      </c>
      <c r="M4" s="728"/>
      <c r="N4" s="728"/>
      <c r="O4" s="728"/>
      <c r="P4" s="728"/>
      <c r="Q4" s="728"/>
      <c r="R4" s="728"/>
      <c r="S4" s="728"/>
      <c r="T4" s="728"/>
      <c r="U4" s="724"/>
      <c r="V4" s="202" t="s">
        <v>8</v>
      </c>
      <c r="W4" s="1053" t="s">
        <v>9</v>
      </c>
      <c r="X4" s="1047">
        <f>X9+X58+X84</f>
        <v>1</v>
      </c>
      <c r="Y4" s="739"/>
      <c r="Z4" s="739"/>
      <c r="AA4" s="739"/>
      <c r="AB4" s="739"/>
      <c r="AC4" s="739"/>
      <c r="AD4" s="739"/>
      <c r="AE4" s="739"/>
      <c r="AF4" s="739"/>
      <c r="AG4" s="739"/>
      <c r="AH4" s="739"/>
      <c r="AI4" s="739"/>
      <c r="AJ4" s="739"/>
    </row>
    <row r="5" spans="1:36" ht="45" customHeight="1">
      <c r="A5" s="797"/>
      <c r="B5" s="818"/>
      <c r="C5" s="1027" t="s">
        <v>225</v>
      </c>
      <c r="D5" s="728"/>
      <c r="E5" s="728"/>
      <c r="F5" s="728"/>
      <c r="G5" s="728"/>
      <c r="H5" s="728"/>
      <c r="I5" s="728"/>
      <c r="J5" s="728"/>
      <c r="K5" s="724"/>
      <c r="L5" s="1023" t="s">
        <v>226</v>
      </c>
      <c r="M5" s="728"/>
      <c r="N5" s="728"/>
      <c r="O5" s="728"/>
      <c r="P5" s="728"/>
      <c r="Q5" s="728"/>
      <c r="R5" s="728"/>
      <c r="S5" s="728"/>
      <c r="T5" s="728"/>
      <c r="U5" s="724"/>
      <c r="V5" s="952">
        <v>43501</v>
      </c>
      <c r="W5" s="766"/>
      <c r="X5" s="766"/>
      <c r="Y5" s="739"/>
      <c r="Z5" s="739"/>
      <c r="AA5" s="739"/>
      <c r="AB5" s="739"/>
      <c r="AC5" s="739"/>
      <c r="AD5" s="739"/>
      <c r="AE5" s="739"/>
      <c r="AF5" s="739"/>
      <c r="AG5" s="739"/>
      <c r="AH5" s="739"/>
      <c r="AI5" s="739"/>
      <c r="AJ5" s="739"/>
    </row>
    <row r="6" spans="1:36">
      <c r="A6" s="797"/>
      <c r="B6" s="818"/>
      <c r="C6" s="1024" t="s">
        <v>38</v>
      </c>
      <c r="D6" s="728"/>
      <c r="E6" s="728"/>
      <c r="F6" s="728"/>
      <c r="G6" s="728"/>
      <c r="H6" s="728"/>
      <c r="I6" s="728"/>
      <c r="J6" s="728"/>
      <c r="K6" s="724"/>
      <c r="L6" s="1050" t="s">
        <v>16</v>
      </c>
      <c r="M6" s="728"/>
      <c r="N6" s="728"/>
      <c r="O6" s="728"/>
      <c r="P6" s="728"/>
      <c r="Q6" s="728"/>
      <c r="R6" s="728"/>
      <c r="S6" s="728"/>
      <c r="T6" s="728"/>
      <c r="U6" s="724"/>
      <c r="V6" s="797"/>
      <c r="W6" s="1046" t="s">
        <v>39</v>
      </c>
      <c r="X6" s="1049">
        <f>X11+X60+X86</f>
        <v>0</v>
      </c>
      <c r="Y6" s="739"/>
      <c r="Z6" s="739"/>
      <c r="AA6" s="739"/>
      <c r="AB6" s="739"/>
      <c r="AC6" s="739"/>
      <c r="AD6" s="739"/>
      <c r="AE6" s="739"/>
      <c r="AF6" s="739"/>
      <c r="AG6" s="739"/>
      <c r="AH6" s="739"/>
      <c r="AI6" s="739"/>
      <c r="AJ6" s="739"/>
    </row>
    <row r="7" spans="1:36" ht="31.5" customHeight="1">
      <c r="A7" s="750"/>
      <c r="B7" s="752"/>
      <c r="C7" s="1025" t="s">
        <v>229</v>
      </c>
      <c r="D7" s="751"/>
      <c r="E7" s="751"/>
      <c r="F7" s="751"/>
      <c r="G7" s="751"/>
      <c r="H7" s="751"/>
      <c r="I7" s="751"/>
      <c r="J7" s="751"/>
      <c r="K7" s="752"/>
      <c r="L7" s="1025" t="s">
        <v>230</v>
      </c>
      <c r="M7" s="751"/>
      <c r="N7" s="751"/>
      <c r="O7" s="751"/>
      <c r="P7" s="751"/>
      <c r="Q7" s="751"/>
      <c r="R7" s="751"/>
      <c r="S7" s="751"/>
      <c r="T7" s="751"/>
      <c r="U7" s="752"/>
      <c r="V7" s="750"/>
      <c r="W7" s="766"/>
      <c r="X7" s="766"/>
      <c r="Y7" s="739"/>
      <c r="Z7" s="739"/>
      <c r="AA7" s="739"/>
      <c r="AB7" s="739"/>
      <c r="AC7" s="739"/>
      <c r="AD7" s="739"/>
      <c r="AE7" s="739"/>
      <c r="AF7" s="739"/>
      <c r="AG7" s="739"/>
      <c r="AH7" s="739"/>
      <c r="AI7" s="739"/>
      <c r="AJ7" s="739"/>
    </row>
    <row r="8" spans="1:36">
      <c r="A8" s="205" t="s">
        <v>17</v>
      </c>
      <c r="B8" s="206" t="s">
        <v>42</v>
      </c>
      <c r="C8" s="207" t="s">
        <v>43</v>
      </c>
      <c r="D8" s="207" t="s">
        <v>19</v>
      </c>
      <c r="E8" s="207" t="s">
        <v>44</v>
      </c>
      <c r="F8" s="207" t="s">
        <v>45</v>
      </c>
      <c r="G8" s="209" t="s">
        <v>46</v>
      </c>
      <c r="H8" s="1017" t="s">
        <v>47</v>
      </c>
      <c r="I8" s="724"/>
      <c r="J8" s="207" t="s">
        <v>48</v>
      </c>
      <c r="K8" s="207" t="s">
        <v>28</v>
      </c>
      <c r="L8" s="210" t="s">
        <v>31</v>
      </c>
      <c r="M8" s="210" t="s">
        <v>30</v>
      </c>
      <c r="N8" s="210" t="s">
        <v>49</v>
      </c>
      <c r="O8" s="210" t="s">
        <v>50</v>
      </c>
      <c r="P8" s="210" t="s">
        <v>34</v>
      </c>
      <c r="Q8" s="212" t="s">
        <v>36</v>
      </c>
      <c r="R8" s="210" t="s">
        <v>51</v>
      </c>
      <c r="S8" s="210" t="s">
        <v>52</v>
      </c>
      <c r="T8" s="210" t="s">
        <v>32</v>
      </c>
      <c r="U8" s="210" t="s">
        <v>29</v>
      </c>
      <c r="V8" s="213" t="s">
        <v>53</v>
      </c>
      <c r="W8" s="210" t="s">
        <v>54</v>
      </c>
      <c r="X8" s="210"/>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ht="18" customHeight="1">
      <c r="A9" s="1037" t="s">
        <v>233</v>
      </c>
      <c r="B9" s="989" t="s">
        <v>234</v>
      </c>
      <c r="C9" s="1001" t="s">
        <v>235</v>
      </c>
      <c r="D9" s="1031">
        <v>1</v>
      </c>
      <c r="E9" s="941" t="s">
        <v>236</v>
      </c>
      <c r="F9" s="1029" t="s">
        <v>75</v>
      </c>
      <c r="G9" s="941" t="s">
        <v>238</v>
      </c>
      <c r="H9" s="1028" t="s">
        <v>9</v>
      </c>
      <c r="I9" s="724"/>
      <c r="J9" s="216"/>
      <c r="K9" s="217"/>
      <c r="L9" s="217"/>
      <c r="M9" s="217">
        <v>0.1</v>
      </c>
      <c r="N9" s="217">
        <v>0.1</v>
      </c>
      <c r="O9" s="217">
        <v>0.1</v>
      </c>
      <c r="P9" s="217">
        <v>0.1</v>
      </c>
      <c r="Q9" s="217">
        <v>0.1</v>
      </c>
      <c r="R9" s="217">
        <v>0.1</v>
      </c>
      <c r="S9" s="217">
        <v>0.2</v>
      </c>
      <c r="T9" s="217">
        <v>0.1</v>
      </c>
      <c r="U9" s="217">
        <v>0.1</v>
      </c>
      <c r="V9" s="218">
        <f>SUM(L9:U9)</f>
        <v>1</v>
      </c>
      <c r="W9" s="1044">
        <v>0.45</v>
      </c>
      <c r="X9" s="219">
        <f>IF(OR(V9=0,W9=0),0,(V9/V9)*W9)</f>
        <v>0.45</v>
      </c>
      <c r="Y9" s="738"/>
      <c r="Z9" s="733"/>
      <c r="AA9" s="733"/>
      <c r="AB9" s="733"/>
      <c r="AC9" s="733"/>
      <c r="AD9" s="733"/>
      <c r="AE9" s="733"/>
      <c r="AF9" s="733"/>
      <c r="AG9" s="733"/>
      <c r="AH9" s="733"/>
      <c r="AI9" s="733"/>
      <c r="AJ9" s="733"/>
    </row>
    <row r="10" spans="1:36" ht="21" customHeight="1">
      <c r="A10" s="782"/>
      <c r="B10" s="782"/>
      <c r="C10" s="752"/>
      <c r="D10" s="766"/>
      <c r="E10" s="766"/>
      <c r="F10" s="1030"/>
      <c r="G10" s="782"/>
      <c r="H10" s="1028" t="s">
        <v>39</v>
      </c>
      <c r="I10" s="724"/>
      <c r="J10" s="220"/>
      <c r="K10" s="217"/>
      <c r="L10" s="221"/>
      <c r="M10" s="221"/>
      <c r="N10" s="221"/>
      <c r="O10" s="221"/>
      <c r="P10" s="221"/>
      <c r="Q10" s="221"/>
      <c r="R10" s="217"/>
      <c r="S10" s="217"/>
      <c r="T10" s="217"/>
      <c r="U10" s="217"/>
      <c r="V10" s="218">
        <v>0</v>
      </c>
      <c r="W10" s="766"/>
      <c r="X10" s="222">
        <f>IF(OR(V10=0,W9=0),0,(V10/V9*W9))</f>
        <v>0</v>
      </c>
      <c r="Y10" s="733"/>
      <c r="Z10" s="733"/>
      <c r="AA10" s="733"/>
      <c r="AB10" s="733"/>
      <c r="AC10" s="733"/>
      <c r="AD10" s="733"/>
      <c r="AE10" s="733"/>
      <c r="AF10" s="733"/>
      <c r="AG10" s="733"/>
      <c r="AH10" s="733"/>
      <c r="AI10" s="733"/>
      <c r="AJ10" s="733"/>
    </row>
    <row r="11" spans="1:36">
      <c r="A11" s="782"/>
      <c r="B11" s="766"/>
      <c r="C11" s="207" t="s">
        <v>43</v>
      </c>
      <c r="D11" s="207" t="s">
        <v>19</v>
      </c>
      <c r="E11" s="1017" t="s">
        <v>240</v>
      </c>
      <c r="F11" s="729"/>
      <c r="G11" s="223"/>
      <c r="H11" s="1052"/>
      <c r="I11" s="728"/>
      <c r="J11" s="728"/>
      <c r="K11" s="728"/>
      <c r="L11" s="728"/>
      <c r="M11" s="728"/>
      <c r="N11" s="728"/>
      <c r="O11" s="728"/>
      <c r="P11" s="728"/>
      <c r="Q11" s="728"/>
      <c r="R11" s="728"/>
      <c r="S11" s="728"/>
      <c r="T11" s="728"/>
      <c r="U11" s="728"/>
      <c r="V11" s="728"/>
      <c r="W11" s="728"/>
      <c r="X11" s="724"/>
      <c r="Y11" s="201"/>
      <c r="Z11" s="201"/>
    </row>
    <row r="12" spans="1:36" ht="22.5" customHeight="1">
      <c r="A12" s="782"/>
      <c r="B12" s="224" t="s">
        <v>63</v>
      </c>
      <c r="C12" s="1014" t="s">
        <v>24</v>
      </c>
      <c r="D12" s="1015"/>
      <c r="E12" s="1015"/>
      <c r="F12" s="1015"/>
      <c r="G12" s="1015"/>
      <c r="H12" s="1015"/>
      <c r="I12" s="1015"/>
      <c r="J12" s="1015"/>
      <c r="K12" s="1015"/>
      <c r="L12" s="1015"/>
      <c r="M12" s="1015"/>
      <c r="N12" s="1015"/>
      <c r="O12" s="1015"/>
      <c r="P12" s="1015"/>
      <c r="Q12" s="1015"/>
      <c r="R12" s="1015"/>
      <c r="S12" s="1015"/>
      <c r="T12" s="1015"/>
      <c r="U12" s="1015"/>
      <c r="V12" s="1015"/>
      <c r="W12" s="1015"/>
      <c r="X12" s="959"/>
      <c r="Y12" s="736" t="s">
        <v>849</v>
      </c>
      <c r="Z12" s="736"/>
      <c r="AA12" s="736"/>
      <c r="AB12" s="736"/>
      <c r="AC12" s="736"/>
      <c r="AD12" s="736"/>
      <c r="AE12" s="736"/>
      <c r="AF12" s="736"/>
      <c r="AG12" s="736"/>
      <c r="AH12" s="736"/>
      <c r="AI12" s="736"/>
      <c r="AJ12" s="736"/>
    </row>
    <row r="13" spans="1:36" ht="31.5" customHeight="1">
      <c r="A13" s="782"/>
      <c r="B13" s="225"/>
      <c r="C13" s="1026" t="s">
        <v>241</v>
      </c>
      <c r="D13" s="728"/>
      <c r="E13" s="728"/>
      <c r="F13" s="724"/>
      <c r="G13" s="226" t="s">
        <v>242</v>
      </c>
      <c r="H13" s="1017" t="s">
        <v>47</v>
      </c>
      <c r="I13" s="724"/>
      <c r="J13" s="207" t="s">
        <v>48</v>
      </c>
      <c r="K13" s="207" t="s">
        <v>28</v>
      </c>
      <c r="L13" s="227" t="s">
        <v>31</v>
      </c>
      <c r="M13" s="227" t="s">
        <v>30</v>
      </c>
      <c r="N13" s="227" t="s">
        <v>49</v>
      </c>
      <c r="O13" s="227" t="s">
        <v>50</v>
      </c>
      <c r="P13" s="227" t="s">
        <v>34</v>
      </c>
      <c r="Q13" s="228" t="s">
        <v>36</v>
      </c>
      <c r="R13" s="227" t="s">
        <v>51</v>
      </c>
      <c r="S13" s="227" t="s">
        <v>52</v>
      </c>
      <c r="T13" s="227" t="s">
        <v>32</v>
      </c>
      <c r="U13" s="227" t="s">
        <v>29</v>
      </c>
      <c r="V13" s="229"/>
      <c r="W13" s="230"/>
      <c r="X13" s="231"/>
      <c r="Y13" s="697" t="s">
        <v>836</v>
      </c>
      <c r="Z13" s="697" t="s">
        <v>837</v>
      </c>
      <c r="AA13" s="697" t="s">
        <v>838</v>
      </c>
      <c r="AB13" s="697" t="s">
        <v>839</v>
      </c>
      <c r="AC13" s="697" t="s">
        <v>840</v>
      </c>
      <c r="AD13" s="697" t="s">
        <v>841</v>
      </c>
      <c r="AE13" s="697" t="s">
        <v>842</v>
      </c>
      <c r="AF13" s="697" t="s">
        <v>843</v>
      </c>
      <c r="AG13" s="697" t="s">
        <v>844</v>
      </c>
      <c r="AH13" s="697" t="s">
        <v>845</v>
      </c>
      <c r="AI13" s="697" t="s">
        <v>846</v>
      </c>
      <c r="AJ13" s="697" t="s">
        <v>847</v>
      </c>
    </row>
    <row r="14" spans="1:36" ht="15.75" customHeight="1">
      <c r="A14" s="782"/>
      <c r="B14" s="1002" t="s">
        <v>64</v>
      </c>
      <c r="C14" s="1003" t="s">
        <v>243</v>
      </c>
      <c r="D14" s="744"/>
      <c r="E14" s="744"/>
      <c r="F14" s="745"/>
      <c r="G14" s="1002"/>
      <c r="H14" s="1001" t="s">
        <v>67</v>
      </c>
      <c r="I14" s="232" t="s">
        <v>9</v>
      </c>
      <c r="J14" s="233"/>
      <c r="K14" s="233"/>
      <c r="L14" s="234">
        <v>0.1</v>
      </c>
      <c r="M14" s="234">
        <v>0.4</v>
      </c>
      <c r="N14" s="234">
        <v>0.5</v>
      </c>
      <c r="O14" s="235"/>
      <c r="P14" s="235"/>
      <c r="Q14" s="235"/>
      <c r="R14" s="235"/>
      <c r="S14" s="235"/>
      <c r="T14" s="233"/>
      <c r="U14" s="233"/>
      <c r="V14" s="236">
        <f t="shared" ref="V14:V25" si="0">SUM(J14:U14)</f>
        <v>1</v>
      </c>
      <c r="W14" s="1040">
        <v>0.04</v>
      </c>
      <c r="X14" s="237">
        <f>V14*W14</f>
        <v>0.04</v>
      </c>
      <c r="Y14" s="738"/>
      <c r="Z14" s="733"/>
      <c r="AA14" s="733"/>
      <c r="AB14" s="733"/>
      <c r="AC14" s="733"/>
      <c r="AD14" s="733"/>
      <c r="AE14" s="733"/>
      <c r="AF14" s="733"/>
      <c r="AG14" s="733"/>
      <c r="AH14" s="733"/>
      <c r="AI14" s="733"/>
      <c r="AJ14" s="733"/>
    </row>
    <row r="15" spans="1:36" ht="15.75" customHeight="1">
      <c r="A15" s="782"/>
      <c r="B15" s="766"/>
      <c r="C15" s="746"/>
      <c r="D15" s="747"/>
      <c r="E15" s="747"/>
      <c r="F15" s="748"/>
      <c r="G15" s="766"/>
      <c r="H15" s="752"/>
      <c r="I15" s="232" t="s">
        <v>39</v>
      </c>
      <c r="J15" s="233"/>
      <c r="K15" s="233"/>
      <c r="L15" s="235"/>
      <c r="M15" s="235"/>
      <c r="N15" s="235"/>
      <c r="O15" s="235"/>
      <c r="P15" s="235"/>
      <c r="Q15" s="235"/>
      <c r="R15" s="235"/>
      <c r="S15" s="235"/>
      <c r="T15" s="233"/>
      <c r="U15" s="233"/>
      <c r="V15" s="238">
        <f t="shared" si="0"/>
        <v>0</v>
      </c>
      <c r="W15" s="766"/>
      <c r="X15" s="239">
        <f>V15*W14</f>
        <v>0</v>
      </c>
      <c r="Y15" s="733"/>
      <c r="Z15" s="733"/>
      <c r="AA15" s="733"/>
      <c r="AB15" s="733"/>
      <c r="AC15" s="733"/>
      <c r="AD15" s="733"/>
      <c r="AE15" s="733"/>
      <c r="AF15" s="733"/>
      <c r="AG15" s="733"/>
      <c r="AH15" s="733"/>
      <c r="AI15" s="733"/>
      <c r="AJ15" s="733"/>
    </row>
    <row r="16" spans="1:36" ht="15.75" customHeight="1">
      <c r="A16" s="782"/>
      <c r="B16" s="1002" t="s">
        <v>64</v>
      </c>
      <c r="C16" s="1003" t="s">
        <v>244</v>
      </c>
      <c r="D16" s="744"/>
      <c r="E16" s="744"/>
      <c r="F16" s="745"/>
      <c r="G16" s="1002"/>
      <c r="H16" s="1001" t="s">
        <v>67</v>
      </c>
      <c r="I16" s="232" t="s">
        <v>9</v>
      </c>
      <c r="J16" s="233"/>
      <c r="K16" s="233"/>
      <c r="L16" s="233"/>
      <c r="M16" s="234">
        <v>0.35</v>
      </c>
      <c r="N16" s="234">
        <v>0.4</v>
      </c>
      <c r="O16" s="240">
        <v>0.25</v>
      </c>
      <c r="P16" s="235"/>
      <c r="Q16" s="235"/>
      <c r="R16" s="235"/>
      <c r="S16" s="235"/>
      <c r="T16" s="233"/>
      <c r="U16" s="233"/>
      <c r="V16" s="236">
        <f t="shared" si="0"/>
        <v>1</v>
      </c>
      <c r="W16" s="1040">
        <v>0.05</v>
      </c>
      <c r="X16" s="237">
        <f>V16*W16</f>
        <v>0.05</v>
      </c>
      <c r="Y16" s="738"/>
      <c r="Z16" s="733"/>
      <c r="AA16" s="733"/>
      <c r="AB16" s="733"/>
      <c r="AC16" s="733"/>
      <c r="AD16" s="733"/>
      <c r="AE16" s="733"/>
      <c r="AF16" s="733"/>
      <c r="AG16" s="733"/>
      <c r="AH16" s="733"/>
      <c r="AI16" s="733"/>
      <c r="AJ16" s="733"/>
    </row>
    <row r="17" spans="1:36" ht="15.75" customHeight="1">
      <c r="A17" s="782"/>
      <c r="B17" s="766"/>
      <c r="C17" s="746"/>
      <c r="D17" s="747"/>
      <c r="E17" s="747"/>
      <c r="F17" s="748"/>
      <c r="G17" s="766"/>
      <c r="H17" s="752"/>
      <c r="I17" s="232" t="s">
        <v>39</v>
      </c>
      <c r="J17" s="233"/>
      <c r="K17" s="233"/>
      <c r="L17" s="233"/>
      <c r="M17" s="235"/>
      <c r="N17" s="235"/>
      <c r="O17" s="235"/>
      <c r="P17" s="235"/>
      <c r="Q17" s="235"/>
      <c r="R17" s="235"/>
      <c r="S17" s="235"/>
      <c r="T17" s="233"/>
      <c r="U17" s="233"/>
      <c r="V17" s="238">
        <f t="shared" si="0"/>
        <v>0</v>
      </c>
      <c r="W17" s="766"/>
      <c r="X17" s="239">
        <f>V17*W16</f>
        <v>0</v>
      </c>
      <c r="Y17" s="733"/>
      <c r="Z17" s="733"/>
      <c r="AA17" s="733"/>
      <c r="AB17" s="733"/>
      <c r="AC17" s="733"/>
      <c r="AD17" s="733"/>
      <c r="AE17" s="733"/>
      <c r="AF17" s="733"/>
      <c r="AG17" s="733"/>
      <c r="AH17" s="733"/>
      <c r="AI17" s="733"/>
      <c r="AJ17" s="733"/>
    </row>
    <row r="18" spans="1:36" ht="15.75" customHeight="1">
      <c r="A18" s="782"/>
      <c r="B18" s="1002" t="s">
        <v>64</v>
      </c>
      <c r="C18" s="1003" t="s">
        <v>245</v>
      </c>
      <c r="D18" s="744"/>
      <c r="E18" s="744"/>
      <c r="F18" s="745"/>
      <c r="G18" s="1002"/>
      <c r="H18" s="1001" t="s">
        <v>67</v>
      </c>
      <c r="I18" s="232" t="s">
        <v>9</v>
      </c>
      <c r="J18" s="233"/>
      <c r="K18" s="235"/>
      <c r="L18" s="235"/>
      <c r="M18" s="235"/>
      <c r="N18" s="234">
        <v>0.3</v>
      </c>
      <c r="O18" s="234">
        <v>0.4</v>
      </c>
      <c r="P18" s="240">
        <v>0.3</v>
      </c>
      <c r="Q18" s="235"/>
      <c r="R18" s="235"/>
      <c r="S18" s="235"/>
      <c r="T18" s="233"/>
      <c r="U18" s="233"/>
      <c r="V18" s="241">
        <f t="shared" si="0"/>
        <v>1</v>
      </c>
      <c r="W18" s="1040">
        <v>0.05</v>
      </c>
      <c r="X18" s="237">
        <f>V18*W18</f>
        <v>0.05</v>
      </c>
      <c r="Y18" s="738"/>
      <c r="Z18" s="733"/>
      <c r="AA18" s="733"/>
      <c r="AB18" s="733"/>
      <c r="AC18" s="733"/>
      <c r="AD18" s="733"/>
      <c r="AE18" s="733"/>
      <c r="AF18" s="733"/>
      <c r="AG18" s="733"/>
      <c r="AH18" s="733"/>
      <c r="AI18" s="733"/>
      <c r="AJ18" s="733"/>
    </row>
    <row r="19" spans="1:36" ht="15.75" customHeight="1">
      <c r="A19" s="782"/>
      <c r="B19" s="766"/>
      <c r="C19" s="746"/>
      <c r="D19" s="747"/>
      <c r="E19" s="747"/>
      <c r="F19" s="748"/>
      <c r="G19" s="766"/>
      <c r="H19" s="752"/>
      <c r="I19" s="232" t="s">
        <v>39</v>
      </c>
      <c r="J19" s="233"/>
      <c r="K19" s="235"/>
      <c r="L19" s="235"/>
      <c r="M19" s="235"/>
      <c r="N19" s="235"/>
      <c r="O19" s="235"/>
      <c r="P19" s="235"/>
      <c r="Q19" s="235"/>
      <c r="R19" s="235"/>
      <c r="S19" s="235"/>
      <c r="T19" s="233"/>
      <c r="U19" s="233"/>
      <c r="V19" s="238">
        <f t="shared" si="0"/>
        <v>0</v>
      </c>
      <c r="W19" s="766"/>
      <c r="X19" s="239">
        <f>V19*W18</f>
        <v>0</v>
      </c>
      <c r="Y19" s="733"/>
      <c r="Z19" s="733"/>
      <c r="AA19" s="733"/>
      <c r="AB19" s="733"/>
      <c r="AC19" s="733"/>
      <c r="AD19" s="733"/>
      <c r="AE19" s="733"/>
      <c r="AF19" s="733"/>
      <c r="AG19" s="733"/>
      <c r="AH19" s="733"/>
      <c r="AI19" s="733"/>
      <c r="AJ19" s="733"/>
    </row>
    <row r="20" spans="1:36" ht="15.75" customHeight="1">
      <c r="A20" s="782"/>
      <c r="B20" s="1002" t="s">
        <v>64</v>
      </c>
      <c r="C20" s="1003" t="s">
        <v>246</v>
      </c>
      <c r="D20" s="744"/>
      <c r="E20" s="744"/>
      <c r="F20" s="745"/>
      <c r="G20" s="1002"/>
      <c r="H20" s="1001" t="s">
        <v>67</v>
      </c>
      <c r="I20" s="232" t="s">
        <v>9</v>
      </c>
      <c r="J20" s="233"/>
      <c r="K20" s="235"/>
      <c r="L20" s="235"/>
      <c r="M20" s="235"/>
      <c r="N20" s="235"/>
      <c r="O20" s="235"/>
      <c r="P20" s="240">
        <v>0.3</v>
      </c>
      <c r="Q20" s="240">
        <v>0.4</v>
      </c>
      <c r="R20" s="240">
        <v>0.3</v>
      </c>
      <c r="S20" s="235"/>
      <c r="T20" s="233"/>
      <c r="U20" s="233"/>
      <c r="V20" s="241">
        <f t="shared" si="0"/>
        <v>1</v>
      </c>
      <c r="W20" s="1040">
        <v>0.05</v>
      </c>
      <c r="X20" s="237">
        <f>V20*W20</f>
        <v>0.05</v>
      </c>
      <c r="Y20" s="738"/>
      <c r="Z20" s="733"/>
      <c r="AA20" s="733"/>
      <c r="AB20" s="733"/>
      <c r="AC20" s="733"/>
      <c r="AD20" s="733"/>
      <c r="AE20" s="733"/>
      <c r="AF20" s="733"/>
      <c r="AG20" s="733"/>
      <c r="AH20" s="733"/>
      <c r="AI20" s="733"/>
      <c r="AJ20" s="733"/>
    </row>
    <row r="21" spans="1:36" ht="15.75" customHeight="1">
      <c r="A21" s="782"/>
      <c r="B21" s="766"/>
      <c r="C21" s="746"/>
      <c r="D21" s="747"/>
      <c r="E21" s="747"/>
      <c r="F21" s="748"/>
      <c r="G21" s="766"/>
      <c r="H21" s="752"/>
      <c r="I21" s="232" t="s">
        <v>39</v>
      </c>
      <c r="J21" s="233"/>
      <c r="K21" s="235"/>
      <c r="L21" s="235"/>
      <c r="M21" s="235"/>
      <c r="N21" s="235"/>
      <c r="O21" s="235"/>
      <c r="P21" s="235"/>
      <c r="Q21" s="235"/>
      <c r="R21" s="235"/>
      <c r="S21" s="235"/>
      <c r="T21" s="233"/>
      <c r="U21" s="233"/>
      <c r="V21" s="238">
        <f t="shared" si="0"/>
        <v>0</v>
      </c>
      <c r="W21" s="766"/>
      <c r="X21" s="239">
        <f>V21*W20</f>
        <v>0</v>
      </c>
      <c r="Y21" s="733"/>
      <c r="Z21" s="733"/>
      <c r="AA21" s="733"/>
      <c r="AB21" s="733"/>
      <c r="AC21" s="733"/>
      <c r="AD21" s="733"/>
      <c r="AE21" s="733"/>
      <c r="AF21" s="733"/>
      <c r="AG21" s="733"/>
      <c r="AH21" s="733"/>
      <c r="AI21" s="733"/>
      <c r="AJ21" s="733"/>
    </row>
    <row r="22" spans="1:36" ht="15.75" customHeight="1">
      <c r="A22" s="782"/>
      <c r="B22" s="1002" t="s">
        <v>64</v>
      </c>
      <c r="C22" s="1003" t="s">
        <v>247</v>
      </c>
      <c r="D22" s="744"/>
      <c r="E22" s="744"/>
      <c r="F22" s="745"/>
      <c r="G22" s="1002"/>
      <c r="H22" s="1001" t="s">
        <v>67</v>
      </c>
      <c r="I22" s="232" t="s">
        <v>9</v>
      </c>
      <c r="J22" s="233"/>
      <c r="K22" s="235"/>
      <c r="L22" s="235"/>
      <c r="M22" s="235"/>
      <c r="N22" s="235"/>
      <c r="O22" s="235"/>
      <c r="P22" s="235"/>
      <c r="Q22" s="240">
        <v>0.2</v>
      </c>
      <c r="R22" s="240">
        <v>0.4</v>
      </c>
      <c r="S22" s="240">
        <v>0.3</v>
      </c>
      <c r="T22" s="240">
        <v>0.1</v>
      </c>
      <c r="U22" s="233"/>
      <c r="V22" s="241">
        <f t="shared" si="0"/>
        <v>1.0000000000000002</v>
      </c>
      <c r="W22" s="1040">
        <v>0.05</v>
      </c>
      <c r="X22" s="237">
        <f>V22*W22</f>
        <v>5.0000000000000017E-2</v>
      </c>
      <c r="Y22" s="738"/>
      <c r="Z22" s="733"/>
      <c r="AA22" s="733"/>
      <c r="AB22" s="733"/>
      <c r="AC22" s="733"/>
      <c r="AD22" s="733"/>
      <c r="AE22" s="733"/>
      <c r="AF22" s="733"/>
      <c r="AG22" s="733"/>
      <c r="AH22" s="733"/>
      <c r="AI22" s="733"/>
      <c r="AJ22" s="733"/>
    </row>
    <row r="23" spans="1:36" ht="15.75" customHeight="1">
      <c r="A23" s="782"/>
      <c r="B23" s="766"/>
      <c r="C23" s="746"/>
      <c r="D23" s="747"/>
      <c r="E23" s="747"/>
      <c r="F23" s="748"/>
      <c r="G23" s="766"/>
      <c r="H23" s="752"/>
      <c r="I23" s="232" t="s">
        <v>39</v>
      </c>
      <c r="J23" s="233"/>
      <c r="K23" s="235"/>
      <c r="L23" s="235"/>
      <c r="M23" s="235"/>
      <c r="N23" s="235"/>
      <c r="O23" s="235"/>
      <c r="P23" s="235"/>
      <c r="Q23" s="235"/>
      <c r="R23" s="235"/>
      <c r="S23" s="235"/>
      <c r="T23" s="233"/>
      <c r="U23" s="233"/>
      <c r="V23" s="238">
        <f t="shared" si="0"/>
        <v>0</v>
      </c>
      <c r="W23" s="766"/>
      <c r="X23" s="239">
        <f>V23*W22</f>
        <v>0</v>
      </c>
      <c r="Y23" s="733"/>
      <c r="Z23" s="733"/>
      <c r="AA23" s="733"/>
      <c r="AB23" s="733"/>
      <c r="AC23" s="733"/>
      <c r="AD23" s="733"/>
      <c r="AE23" s="733"/>
      <c r="AF23" s="733"/>
      <c r="AG23" s="733"/>
      <c r="AH23" s="733"/>
      <c r="AI23" s="733"/>
      <c r="AJ23" s="733"/>
    </row>
    <row r="24" spans="1:36" ht="15.75" customHeight="1">
      <c r="A24" s="782"/>
      <c r="B24" s="1002" t="s">
        <v>64</v>
      </c>
      <c r="C24" s="1003" t="s">
        <v>248</v>
      </c>
      <c r="D24" s="744"/>
      <c r="E24" s="744"/>
      <c r="F24" s="745"/>
      <c r="G24" s="1002"/>
      <c r="H24" s="1001" t="s">
        <v>67</v>
      </c>
      <c r="I24" s="232" t="s">
        <v>9</v>
      </c>
      <c r="J24" s="233"/>
      <c r="K24" s="235"/>
      <c r="L24" s="235"/>
      <c r="M24" s="235"/>
      <c r="N24" s="235"/>
      <c r="O24" s="235"/>
      <c r="P24" s="235"/>
      <c r="Q24" s="235"/>
      <c r="R24" s="240">
        <v>0.2</v>
      </c>
      <c r="S24" s="240">
        <v>0.4</v>
      </c>
      <c r="T24" s="240">
        <v>0.3</v>
      </c>
      <c r="U24" s="240">
        <v>0.1</v>
      </c>
      <c r="V24" s="241">
        <f t="shared" si="0"/>
        <v>1.0000000000000002</v>
      </c>
      <c r="W24" s="1040">
        <v>0.05</v>
      </c>
      <c r="X24" s="237">
        <f>V24*W24</f>
        <v>5.0000000000000017E-2</v>
      </c>
      <c r="Y24" s="738"/>
      <c r="Z24" s="733"/>
      <c r="AA24" s="733"/>
      <c r="AB24" s="733"/>
      <c r="AC24" s="733"/>
      <c r="AD24" s="733"/>
      <c r="AE24" s="733"/>
      <c r="AF24" s="733"/>
      <c r="AG24" s="733"/>
      <c r="AH24" s="733"/>
      <c r="AI24" s="733"/>
      <c r="AJ24" s="733"/>
    </row>
    <row r="25" spans="1:36" ht="15.75" customHeight="1">
      <c r="A25" s="782"/>
      <c r="B25" s="766"/>
      <c r="C25" s="746"/>
      <c r="D25" s="747"/>
      <c r="E25" s="747"/>
      <c r="F25" s="748"/>
      <c r="G25" s="766"/>
      <c r="H25" s="752"/>
      <c r="I25" s="232" t="s">
        <v>39</v>
      </c>
      <c r="J25" s="216"/>
      <c r="K25" s="216"/>
      <c r="L25" s="216"/>
      <c r="M25" s="216"/>
      <c r="N25" s="216"/>
      <c r="O25" s="216"/>
      <c r="P25" s="216"/>
      <c r="Q25" s="216"/>
      <c r="R25" s="216"/>
      <c r="S25" s="216"/>
      <c r="T25" s="216"/>
      <c r="U25" s="216"/>
      <c r="V25" s="238">
        <f t="shared" si="0"/>
        <v>0</v>
      </c>
      <c r="W25" s="766"/>
      <c r="X25" s="239">
        <f>V25*W24</f>
        <v>0</v>
      </c>
      <c r="Y25" s="733"/>
      <c r="Z25" s="733"/>
      <c r="AA25" s="733"/>
      <c r="AB25" s="733"/>
      <c r="AC25" s="733"/>
      <c r="AD25" s="733"/>
      <c r="AE25" s="733"/>
      <c r="AF25" s="733"/>
      <c r="AG25" s="733"/>
      <c r="AH25" s="733"/>
      <c r="AI25" s="733"/>
      <c r="AJ25" s="733"/>
    </row>
    <row r="26" spans="1:36" ht="30" customHeight="1">
      <c r="A26" s="782"/>
      <c r="B26" s="242"/>
      <c r="C26" s="1008" t="s">
        <v>249</v>
      </c>
      <c r="D26" s="728"/>
      <c r="E26" s="728"/>
      <c r="F26" s="724"/>
      <c r="G26" s="226" t="s">
        <v>242</v>
      </c>
      <c r="H26" s="1017" t="s">
        <v>47</v>
      </c>
      <c r="I26" s="724"/>
      <c r="J26" s="207" t="s">
        <v>48</v>
      </c>
      <c r="K26" s="207" t="s">
        <v>28</v>
      </c>
      <c r="L26" s="227" t="s">
        <v>31</v>
      </c>
      <c r="M26" s="227" t="s">
        <v>30</v>
      </c>
      <c r="N26" s="227" t="s">
        <v>49</v>
      </c>
      <c r="O26" s="227" t="s">
        <v>50</v>
      </c>
      <c r="P26" s="227" t="s">
        <v>34</v>
      </c>
      <c r="Q26" s="228" t="s">
        <v>36</v>
      </c>
      <c r="R26" s="227" t="s">
        <v>51</v>
      </c>
      <c r="S26" s="227" t="s">
        <v>52</v>
      </c>
      <c r="T26" s="227" t="s">
        <v>32</v>
      </c>
      <c r="U26" s="227" t="s">
        <v>29</v>
      </c>
      <c r="V26" s="229"/>
      <c r="W26" s="243"/>
      <c r="X26" s="244"/>
      <c r="Y26" s="697" t="s">
        <v>836</v>
      </c>
      <c r="Z26" s="697" t="s">
        <v>837</v>
      </c>
      <c r="AA26" s="697" t="s">
        <v>838</v>
      </c>
      <c r="AB26" s="697" t="s">
        <v>839</v>
      </c>
      <c r="AC26" s="697" t="s">
        <v>840</v>
      </c>
      <c r="AD26" s="697" t="s">
        <v>841</v>
      </c>
      <c r="AE26" s="697" t="s">
        <v>842</v>
      </c>
      <c r="AF26" s="697" t="s">
        <v>843</v>
      </c>
      <c r="AG26" s="697" t="s">
        <v>844</v>
      </c>
      <c r="AH26" s="697" t="s">
        <v>845</v>
      </c>
      <c r="AI26" s="697" t="s">
        <v>846</v>
      </c>
      <c r="AJ26" s="697" t="s">
        <v>847</v>
      </c>
    </row>
    <row r="27" spans="1:36" ht="15.75" customHeight="1">
      <c r="A27" s="782"/>
      <c r="B27" s="1002" t="s">
        <v>64</v>
      </c>
      <c r="C27" s="1003" t="s">
        <v>250</v>
      </c>
      <c r="D27" s="744"/>
      <c r="E27" s="744"/>
      <c r="F27" s="726"/>
      <c r="G27" s="1002"/>
      <c r="H27" s="1001" t="s">
        <v>67</v>
      </c>
      <c r="I27" s="232" t="s">
        <v>9</v>
      </c>
      <c r="J27" s="232"/>
      <c r="K27" s="234">
        <v>0.05</v>
      </c>
      <c r="L27" s="234">
        <v>0.3</v>
      </c>
      <c r="M27" s="234">
        <v>0.35</v>
      </c>
      <c r="N27" s="234">
        <v>0.3</v>
      </c>
      <c r="O27" s="232"/>
      <c r="P27" s="232"/>
      <c r="Q27" s="232"/>
      <c r="R27" s="232"/>
      <c r="S27" s="232"/>
      <c r="T27" s="232"/>
      <c r="U27" s="232"/>
      <c r="V27" s="241">
        <f t="shared" ref="V27:V38" si="1">SUM(J27:U27)</f>
        <v>1</v>
      </c>
      <c r="W27" s="1040">
        <v>0.02</v>
      </c>
      <c r="X27" s="237">
        <f>V27*W27</f>
        <v>0.02</v>
      </c>
      <c r="Y27" s="738"/>
      <c r="Z27" s="733"/>
      <c r="AA27" s="733"/>
      <c r="AB27" s="733"/>
      <c r="AC27" s="733"/>
      <c r="AD27" s="733"/>
      <c r="AE27" s="733"/>
      <c r="AF27" s="733"/>
      <c r="AG27" s="733"/>
      <c r="AH27" s="733"/>
      <c r="AI27" s="733"/>
      <c r="AJ27" s="733"/>
    </row>
    <row r="28" spans="1:36" ht="15.75" customHeight="1">
      <c r="A28" s="782"/>
      <c r="B28" s="766"/>
      <c r="C28" s="750"/>
      <c r="D28" s="751"/>
      <c r="E28" s="751"/>
      <c r="F28" s="752"/>
      <c r="G28" s="766"/>
      <c r="H28" s="752"/>
      <c r="I28" s="232" t="s">
        <v>39</v>
      </c>
      <c r="J28" s="245"/>
      <c r="K28" s="245"/>
      <c r="L28" s="245"/>
      <c r="M28" s="246"/>
      <c r="N28" s="245"/>
      <c r="O28" s="245"/>
      <c r="P28" s="245"/>
      <c r="Q28" s="245"/>
      <c r="R28" s="245"/>
      <c r="S28" s="245"/>
      <c r="T28" s="245"/>
      <c r="U28" s="245"/>
      <c r="V28" s="238">
        <f t="shared" si="1"/>
        <v>0</v>
      </c>
      <c r="W28" s="766"/>
      <c r="X28" s="239">
        <f>V28*W27</f>
        <v>0</v>
      </c>
      <c r="Y28" s="733"/>
      <c r="Z28" s="733"/>
      <c r="AA28" s="733"/>
      <c r="AB28" s="733"/>
      <c r="AC28" s="733"/>
      <c r="AD28" s="733"/>
      <c r="AE28" s="733"/>
      <c r="AF28" s="733"/>
      <c r="AG28" s="733"/>
      <c r="AH28" s="733"/>
      <c r="AI28" s="733"/>
      <c r="AJ28" s="733"/>
    </row>
    <row r="29" spans="1:36" ht="15.75" customHeight="1">
      <c r="A29" s="782"/>
      <c r="B29" s="1002" t="s">
        <v>64</v>
      </c>
      <c r="C29" s="1003" t="s">
        <v>253</v>
      </c>
      <c r="D29" s="744"/>
      <c r="E29" s="744"/>
      <c r="F29" s="726"/>
      <c r="G29" s="1002"/>
      <c r="H29" s="1001" t="s">
        <v>67</v>
      </c>
      <c r="I29" s="232" t="s">
        <v>9</v>
      </c>
      <c r="J29" s="232"/>
      <c r="K29" s="232"/>
      <c r="L29" s="240">
        <v>0.2</v>
      </c>
      <c r="M29" s="240">
        <v>0.2</v>
      </c>
      <c r="N29" s="240">
        <v>0.2</v>
      </c>
      <c r="O29" s="240">
        <v>0.2</v>
      </c>
      <c r="P29" s="240">
        <v>0.2</v>
      </c>
      <c r="Q29" s="247"/>
      <c r="R29" s="232"/>
      <c r="S29" s="232"/>
      <c r="T29" s="232"/>
      <c r="U29" s="232"/>
      <c r="V29" s="241">
        <f t="shared" si="1"/>
        <v>1</v>
      </c>
      <c r="W29" s="1040">
        <v>0.05</v>
      </c>
      <c r="X29" s="237">
        <f>V29*W29</f>
        <v>0.05</v>
      </c>
      <c r="Y29" s="738"/>
      <c r="Z29" s="733"/>
      <c r="AA29" s="733"/>
      <c r="AB29" s="733"/>
      <c r="AC29" s="733"/>
      <c r="AD29" s="733"/>
      <c r="AE29" s="733"/>
      <c r="AF29" s="733"/>
      <c r="AG29" s="733"/>
      <c r="AH29" s="733"/>
      <c r="AI29" s="733"/>
      <c r="AJ29" s="733"/>
    </row>
    <row r="30" spans="1:36" ht="15.75" customHeight="1">
      <c r="A30" s="782"/>
      <c r="B30" s="766"/>
      <c r="C30" s="750"/>
      <c r="D30" s="751"/>
      <c r="E30" s="751"/>
      <c r="F30" s="752"/>
      <c r="G30" s="766"/>
      <c r="H30" s="752"/>
      <c r="I30" s="232" t="s">
        <v>39</v>
      </c>
      <c r="J30" s="245"/>
      <c r="K30" s="245"/>
      <c r="L30" s="245"/>
      <c r="M30" s="245"/>
      <c r="N30" s="245"/>
      <c r="O30" s="245"/>
      <c r="P30" s="245"/>
      <c r="Q30" s="246"/>
      <c r="R30" s="245"/>
      <c r="S30" s="245"/>
      <c r="T30" s="245"/>
      <c r="U30" s="245"/>
      <c r="V30" s="238">
        <f t="shared" si="1"/>
        <v>0</v>
      </c>
      <c r="W30" s="766"/>
      <c r="X30" s="239">
        <f>V30*W29</f>
        <v>0</v>
      </c>
      <c r="Y30" s="733"/>
      <c r="Z30" s="733"/>
      <c r="AA30" s="733"/>
      <c r="AB30" s="733"/>
      <c r="AC30" s="733"/>
      <c r="AD30" s="733"/>
      <c r="AE30" s="733"/>
      <c r="AF30" s="733"/>
      <c r="AG30" s="733"/>
      <c r="AH30" s="733"/>
      <c r="AI30" s="733"/>
      <c r="AJ30" s="733"/>
    </row>
    <row r="31" spans="1:36" ht="15.75" customHeight="1">
      <c r="A31" s="782"/>
      <c r="B31" s="1002" t="s">
        <v>64</v>
      </c>
      <c r="C31" s="1003" t="s">
        <v>256</v>
      </c>
      <c r="D31" s="744"/>
      <c r="E31" s="744"/>
      <c r="F31" s="726"/>
      <c r="G31" s="1002"/>
      <c r="H31" s="1001" t="s">
        <v>67</v>
      </c>
      <c r="I31" s="232" t="s">
        <v>9</v>
      </c>
      <c r="J31" s="232"/>
      <c r="K31" s="232"/>
      <c r="L31" s="232"/>
      <c r="M31" s="232"/>
      <c r="N31" s="232"/>
      <c r="O31" s="240">
        <v>0.2</v>
      </c>
      <c r="P31" s="240">
        <v>0.2</v>
      </c>
      <c r="Q31" s="240">
        <v>0.2</v>
      </c>
      <c r="R31" s="240">
        <v>0.2</v>
      </c>
      <c r="S31" s="240">
        <v>0.2</v>
      </c>
      <c r="T31" s="232"/>
      <c r="U31" s="232"/>
      <c r="V31" s="241">
        <f t="shared" si="1"/>
        <v>1</v>
      </c>
      <c r="W31" s="1040">
        <v>0.05</v>
      </c>
      <c r="X31" s="237">
        <f>V31*W31</f>
        <v>0.05</v>
      </c>
      <c r="Y31" s="738"/>
      <c r="Z31" s="733"/>
      <c r="AA31" s="733"/>
      <c r="AB31" s="733"/>
      <c r="AC31" s="733"/>
      <c r="AD31" s="733"/>
      <c r="AE31" s="733"/>
      <c r="AF31" s="733"/>
      <c r="AG31" s="733"/>
      <c r="AH31" s="733"/>
      <c r="AI31" s="733"/>
      <c r="AJ31" s="733"/>
    </row>
    <row r="32" spans="1:36" ht="15.75" customHeight="1">
      <c r="A32" s="782"/>
      <c r="B32" s="766"/>
      <c r="C32" s="750"/>
      <c r="D32" s="751"/>
      <c r="E32" s="751"/>
      <c r="F32" s="752"/>
      <c r="G32" s="766"/>
      <c r="H32" s="752"/>
      <c r="I32" s="232" t="s">
        <v>39</v>
      </c>
      <c r="J32" s="245"/>
      <c r="K32" s="245"/>
      <c r="L32" s="245"/>
      <c r="M32" s="245"/>
      <c r="N32" s="245"/>
      <c r="O32" s="245"/>
      <c r="P32" s="245"/>
      <c r="Q32" s="245"/>
      <c r="R32" s="245"/>
      <c r="S32" s="245"/>
      <c r="T32" s="245"/>
      <c r="U32" s="245"/>
      <c r="V32" s="238">
        <f t="shared" si="1"/>
        <v>0</v>
      </c>
      <c r="W32" s="766"/>
      <c r="X32" s="239">
        <f>V32*W31</f>
        <v>0</v>
      </c>
      <c r="Y32" s="733"/>
      <c r="Z32" s="733"/>
      <c r="AA32" s="733"/>
      <c r="AB32" s="733"/>
      <c r="AC32" s="733"/>
      <c r="AD32" s="733"/>
      <c r="AE32" s="733"/>
      <c r="AF32" s="733"/>
      <c r="AG32" s="733"/>
      <c r="AH32" s="733"/>
      <c r="AI32" s="733"/>
      <c r="AJ32" s="733"/>
    </row>
    <row r="33" spans="1:36" ht="15.75" customHeight="1">
      <c r="A33" s="782"/>
      <c r="B33" s="1002" t="s">
        <v>64</v>
      </c>
      <c r="C33" s="1003" t="s">
        <v>258</v>
      </c>
      <c r="D33" s="744"/>
      <c r="E33" s="744"/>
      <c r="F33" s="726"/>
      <c r="G33" s="1002"/>
      <c r="H33" s="1001" t="s">
        <v>67</v>
      </c>
      <c r="I33" s="232" t="s">
        <v>9</v>
      </c>
      <c r="J33" s="232"/>
      <c r="K33" s="232"/>
      <c r="L33" s="234">
        <v>0.1</v>
      </c>
      <c r="M33" s="234">
        <v>0.1</v>
      </c>
      <c r="N33" s="234">
        <v>0.2</v>
      </c>
      <c r="O33" s="234">
        <v>0.2</v>
      </c>
      <c r="P33" s="234">
        <v>0.2</v>
      </c>
      <c r="Q33" s="234">
        <v>0.2</v>
      </c>
      <c r="R33" s="232"/>
      <c r="S33" s="232"/>
      <c r="T33" s="232"/>
      <c r="U33" s="232"/>
      <c r="V33" s="241">
        <f t="shared" si="1"/>
        <v>1</v>
      </c>
      <c r="W33" s="1040">
        <v>0.05</v>
      </c>
      <c r="X33" s="237">
        <f>V33*W33</f>
        <v>0.05</v>
      </c>
      <c r="Y33" s="738"/>
      <c r="Z33" s="733"/>
      <c r="AA33" s="733"/>
      <c r="AB33" s="733"/>
      <c r="AC33" s="733"/>
      <c r="AD33" s="733"/>
      <c r="AE33" s="733"/>
      <c r="AF33" s="733"/>
      <c r="AG33" s="733"/>
      <c r="AH33" s="733"/>
      <c r="AI33" s="733"/>
      <c r="AJ33" s="733"/>
    </row>
    <row r="34" spans="1:36" ht="15.75" customHeight="1">
      <c r="A34" s="782"/>
      <c r="B34" s="766"/>
      <c r="C34" s="750"/>
      <c r="D34" s="751"/>
      <c r="E34" s="751"/>
      <c r="F34" s="752"/>
      <c r="G34" s="766"/>
      <c r="H34" s="752"/>
      <c r="I34" s="232" t="s">
        <v>39</v>
      </c>
      <c r="J34" s="245"/>
      <c r="K34" s="245"/>
      <c r="L34" s="245"/>
      <c r="M34" s="245"/>
      <c r="N34" s="245"/>
      <c r="O34" s="245"/>
      <c r="P34" s="245"/>
      <c r="Q34" s="245"/>
      <c r="R34" s="245"/>
      <c r="S34" s="245"/>
      <c r="T34" s="245"/>
      <c r="U34" s="245"/>
      <c r="V34" s="238">
        <f t="shared" si="1"/>
        <v>0</v>
      </c>
      <c r="W34" s="766"/>
      <c r="X34" s="239">
        <f>V34*W33</f>
        <v>0</v>
      </c>
      <c r="Y34" s="733"/>
      <c r="Z34" s="733"/>
      <c r="AA34" s="733"/>
      <c r="AB34" s="733"/>
      <c r="AC34" s="733"/>
      <c r="AD34" s="733"/>
      <c r="AE34" s="733"/>
      <c r="AF34" s="733"/>
      <c r="AG34" s="733"/>
      <c r="AH34" s="733"/>
      <c r="AI34" s="733"/>
      <c r="AJ34" s="733"/>
    </row>
    <row r="35" spans="1:36" ht="15.75" customHeight="1">
      <c r="A35" s="782"/>
      <c r="B35" s="1002" t="s">
        <v>64</v>
      </c>
      <c r="C35" s="1003" t="s">
        <v>261</v>
      </c>
      <c r="D35" s="744"/>
      <c r="E35" s="744"/>
      <c r="F35" s="726"/>
      <c r="G35" s="1002"/>
      <c r="H35" s="1001" t="s">
        <v>67</v>
      </c>
      <c r="I35" s="232" t="s">
        <v>9</v>
      </c>
      <c r="J35" s="232"/>
      <c r="K35" s="232"/>
      <c r="L35" s="232"/>
      <c r="M35" s="232"/>
      <c r="N35" s="232"/>
      <c r="O35" s="232"/>
      <c r="P35" s="232"/>
      <c r="Q35" s="232"/>
      <c r="R35" s="240">
        <v>0.5</v>
      </c>
      <c r="S35" s="240">
        <v>0.5</v>
      </c>
      <c r="T35" s="247"/>
      <c r="U35" s="232"/>
      <c r="V35" s="241">
        <f t="shared" si="1"/>
        <v>1</v>
      </c>
      <c r="W35" s="1040">
        <v>0.03</v>
      </c>
      <c r="X35" s="237">
        <f>V35*W35</f>
        <v>0.03</v>
      </c>
      <c r="Y35" s="738"/>
      <c r="Z35" s="733"/>
      <c r="AA35" s="733"/>
      <c r="AB35" s="733"/>
      <c r="AC35" s="733"/>
      <c r="AD35" s="733"/>
      <c r="AE35" s="733"/>
      <c r="AF35" s="733"/>
      <c r="AG35" s="733"/>
      <c r="AH35" s="733"/>
      <c r="AI35" s="733"/>
      <c r="AJ35" s="733"/>
    </row>
    <row r="36" spans="1:36" ht="15.75" customHeight="1">
      <c r="A36" s="782"/>
      <c r="B36" s="766"/>
      <c r="C36" s="750"/>
      <c r="D36" s="751"/>
      <c r="E36" s="751"/>
      <c r="F36" s="752"/>
      <c r="G36" s="766"/>
      <c r="H36" s="752"/>
      <c r="I36" s="232" t="s">
        <v>39</v>
      </c>
      <c r="J36" s="245"/>
      <c r="K36" s="245"/>
      <c r="L36" s="245"/>
      <c r="M36" s="245"/>
      <c r="N36" s="245"/>
      <c r="O36" s="245"/>
      <c r="P36" s="245"/>
      <c r="Q36" s="245"/>
      <c r="R36" s="245"/>
      <c r="S36" s="245"/>
      <c r="T36" s="245"/>
      <c r="U36" s="245"/>
      <c r="V36" s="238">
        <f t="shared" si="1"/>
        <v>0</v>
      </c>
      <c r="W36" s="766"/>
      <c r="X36" s="239">
        <f>V36*W35</f>
        <v>0</v>
      </c>
      <c r="Y36" s="733"/>
      <c r="Z36" s="733"/>
      <c r="AA36" s="733"/>
      <c r="AB36" s="733"/>
      <c r="AC36" s="733"/>
      <c r="AD36" s="733"/>
      <c r="AE36" s="733"/>
      <c r="AF36" s="733"/>
      <c r="AG36" s="733"/>
      <c r="AH36" s="733"/>
      <c r="AI36" s="733"/>
      <c r="AJ36" s="733"/>
    </row>
    <row r="37" spans="1:36" ht="15.75" customHeight="1">
      <c r="A37" s="782"/>
      <c r="B37" s="1002" t="s">
        <v>64</v>
      </c>
      <c r="C37" s="1003" t="s">
        <v>267</v>
      </c>
      <c r="D37" s="744"/>
      <c r="E37" s="744"/>
      <c r="F37" s="726"/>
      <c r="G37" s="1002"/>
      <c r="H37" s="1001" t="s">
        <v>67</v>
      </c>
      <c r="I37" s="232" t="s">
        <v>9</v>
      </c>
      <c r="J37" s="232"/>
      <c r="K37" s="232"/>
      <c r="L37" s="232"/>
      <c r="M37" s="232"/>
      <c r="N37" s="232"/>
      <c r="O37" s="232"/>
      <c r="P37" s="232"/>
      <c r="Q37" s="232"/>
      <c r="R37" s="232"/>
      <c r="S37" s="232"/>
      <c r="T37" s="240">
        <v>0.5</v>
      </c>
      <c r="U37" s="240">
        <v>0.5</v>
      </c>
      <c r="V37" s="241">
        <f t="shared" si="1"/>
        <v>1</v>
      </c>
      <c r="W37" s="1040">
        <v>0.02</v>
      </c>
      <c r="X37" s="237">
        <f>V37*W37</f>
        <v>0.02</v>
      </c>
      <c r="Y37" s="738"/>
      <c r="Z37" s="733"/>
      <c r="AA37" s="733"/>
      <c r="AB37" s="733"/>
      <c r="AC37" s="733"/>
      <c r="AD37" s="733"/>
      <c r="AE37" s="733"/>
      <c r="AF37" s="733"/>
      <c r="AG37" s="733"/>
      <c r="AH37" s="733"/>
      <c r="AI37" s="733"/>
      <c r="AJ37" s="733"/>
    </row>
    <row r="38" spans="1:36" ht="15.75" customHeight="1">
      <c r="A38" s="782"/>
      <c r="B38" s="766"/>
      <c r="C38" s="750"/>
      <c r="D38" s="751"/>
      <c r="E38" s="751"/>
      <c r="F38" s="752"/>
      <c r="G38" s="766"/>
      <c r="H38" s="752"/>
      <c r="I38" s="232" t="s">
        <v>39</v>
      </c>
      <c r="J38" s="232"/>
      <c r="K38" s="232"/>
      <c r="L38" s="232"/>
      <c r="M38" s="232"/>
      <c r="N38" s="232"/>
      <c r="O38" s="232"/>
      <c r="P38" s="232"/>
      <c r="Q38" s="232"/>
      <c r="R38" s="232"/>
      <c r="S38" s="232"/>
      <c r="T38" s="232"/>
      <c r="U38" s="232"/>
      <c r="V38" s="238">
        <f t="shared" si="1"/>
        <v>0</v>
      </c>
      <c r="W38" s="766"/>
      <c r="X38" s="239">
        <f>V38*W37</f>
        <v>0</v>
      </c>
      <c r="Y38" s="733"/>
      <c r="Z38" s="733"/>
      <c r="AA38" s="733"/>
      <c r="AB38" s="733"/>
      <c r="AC38" s="733"/>
      <c r="AD38" s="733"/>
      <c r="AE38" s="733"/>
      <c r="AF38" s="733"/>
      <c r="AG38" s="733"/>
      <c r="AH38" s="733"/>
      <c r="AI38" s="733"/>
      <c r="AJ38" s="733"/>
    </row>
    <row r="39" spans="1:36" ht="21" customHeight="1">
      <c r="A39" s="782"/>
      <c r="B39" s="252"/>
      <c r="C39" s="1008" t="s">
        <v>270</v>
      </c>
      <c r="D39" s="728"/>
      <c r="E39" s="728"/>
      <c r="F39" s="724"/>
      <c r="G39" s="226" t="s">
        <v>271</v>
      </c>
      <c r="H39" s="1034" t="s">
        <v>47</v>
      </c>
      <c r="I39" s="724"/>
      <c r="J39" s="253" t="s">
        <v>48</v>
      </c>
      <c r="K39" s="207" t="s">
        <v>28</v>
      </c>
      <c r="L39" s="227" t="s">
        <v>31</v>
      </c>
      <c r="M39" s="227" t="s">
        <v>30</v>
      </c>
      <c r="N39" s="227" t="s">
        <v>49</v>
      </c>
      <c r="O39" s="227" t="s">
        <v>50</v>
      </c>
      <c r="P39" s="227" t="s">
        <v>34</v>
      </c>
      <c r="Q39" s="228" t="s">
        <v>36</v>
      </c>
      <c r="R39" s="227" t="s">
        <v>51</v>
      </c>
      <c r="S39" s="227" t="s">
        <v>52</v>
      </c>
      <c r="T39" s="227" t="s">
        <v>32</v>
      </c>
      <c r="U39" s="227" t="s">
        <v>29</v>
      </c>
      <c r="V39" s="229"/>
      <c r="W39" s="254"/>
      <c r="X39" s="244"/>
      <c r="Y39" s="697" t="s">
        <v>836</v>
      </c>
      <c r="Z39" s="697" t="s">
        <v>837</v>
      </c>
      <c r="AA39" s="697" t="s">
        <v>838</v>
      </c>
      <c r="AB39" s="697" t="s">
        <v>839</v>
      </c>
      <c r="AC39" s="697" t="s">
        <v>840</v>
      </c>
      <c r="AD39" s="697" t="s">
        <v>841</v>
      </c>
      <c r="AE39" s="697" t="s">
        <v>842</v>
      </c>
      <c r="AF39" s="697" t="s">
        <v>843</v>
      </c>
      <c r="AG39" s="697" t="s">
        <v>844</v>
      </c>
      <c r="AH39" s="697" t="s">
        <v>845</v>
      </c>
      <c r="AI39" s="697" t="s">
        <v>846</v>
      </c>
      <c r="AJ39" s="697" t="s">
        <v>847</v>
      </c>
    </row>
    <row r="40" spans="1:36" ht="15.75" customHeight="1">
      <c r="A40" s="782"/>
      <c r="B40" s="1002" t="s">
        <v>64</v>
      </c>
      <c r="C40" s="1003" t="s">
        <v>273</v>
      </c>
      <c r="D40" s="744"/>
      <c r="E40" s="744"/>
      <c r="F40" s="745"/>
      <c r="G40" s="1010"/>
      <c r="H40" s="932" t="s">
        <v>67</v>
      </c>
      <c r="I40" s="260" t="s">
        <v>9</v>
      </c>
      <c r="J40" s="216"/>
      <c r="K40" s="240">
        <v>0.2</v>
      </c>
      <c r="L40" s="240">
        <v>0.3</v>
      </c>
      <c r="M40" s="240">
        <v>0.5</v>
      </c>
      <c r="N40" s="216"/>
      <c r="O40" s="216"/>
      <c r="P40" s="216"/>
      <c r="Q40" s="216"/>
      <c r="R40" s="216"/>
      <c r="S40" s="216"/>
      <c r="T40" s="216"/>
      <c r="U40" s="216"/>
      <c r="V40" s="241">
        <f t="shared" ref="V40:V43" si="2">SUM(J40:U40)</f>
        <v>1</v>
      </c>
      <c r="W40" s="1040">
        <v>7.0000000000000007E-2</v>
      </c>
      <c r="X40" s="237">
        <f>V40*W40</f>
        <v>7.0000000000000007E-2</v>
      </c>
      <c r="Y40" s="738"/>
      <c r="Z40" s="733"/>
      <c r="AA40" s="733"/>
      <c r="AB40" s="733"/>
      <c r="AC40" s="733"/>
      <c r="AD40" s="733"/>
      <c r="AE40" s="733"/>
      <c r="AF40" s="733"/>
      <c r="AG40" s="733"/>
      <c r="AH40" s="733"/>
      <c r="AI40" s="733"/>
      <c r="AJ40" s="733"/>
    </row>
    <row r="41" spans="1:36" ht="15.75" customHeight="1">
      <c r="A41" s="782"/>
      <c r="B41" s="766"/>
      <c r="C41" s="746"/>
      <c r="D41" s="747"/>
      <c r="E41" s="747"/>
      <c r="F41" s="748"/>
      <c r="G41" s="766"/>
      <c r="H41" s="752"/>
      <c r="I41" s="260" t="s">
        <v>39</v>
      </c>
      <c r="J41" s="216"/>
      <c r="K41" s="216"/>
      <c r="L41" s="216"/>
      <c r="M41" s="216"/>
      <c r="N41" s="216"/>
      <c r="O41" s="216"/>
      <c r="P41" s="216"/>
      <c r="Q41" s="216"/>
      <c r="R41" s="216"/>
      <c r="S41" s="216"/>
      <c r="T41" s="216"/>
      <c r="U41" s="216"/>
      <c r="V41" s="238">
        <f t="shared" si="2"/>
        <v>0</v>
      </c>
      <c r="W41" s="766"/>
      <c r="X41" s="239">
        <f>V41*W40</f>
        <v>0</v>
      </c>
      <c r="Y41" s="733"/>
      <c r="Z41" s="733"/>
      <c r="AA41" s="733"/>
      <c r="AB41" s="733"/>
      <c r="AC41" s="733"/>
      <c r="AD41" s="733"/>
      <c r="AE41" s="733"/>
      <c r="AF41" s="733"/>
      <c r="AG41" s="733"/>
      <c r="AH41" s="733"/>
      <c r="AI41" s="733"/>
      <c r="AJ41" s="733"/>
    </row>
    <row r="42" spans="1:36" ht="15.75" customHeight="1">
      <c r="A42" s="782"/>
      <c r="B42" s="1002" t="s">
        <v>64</v>
      </c>
      <c r="C42" s="1004" t="s">
        <v>278</v>
      </c>
      <c r="D42" s="744"/>
      <c r="E42" s="744"/>
      <c r="F42" s="726"/>
      <c r="G42" s="1035"/>
      <c r="H42" s="932" t="s">
        <v>67</v>
      </c>
      <c r="I42" s="260" t="s">
        <v>9</v>
      </c>
      <c r="J42" s="216"/>
      <c r="K42" s="240">
        <v>0.05</v>
      </c>
      <c r="L42" s="240">
        <v>0.05</v>
      </c>
      <c r="M42" s="240">
        <v>0.05</v>
      </c>
      <c r="N42" s="240">
        <v>0.1</v>
      </c>
      <c r="O42" s="240">
        <v>0.1</v>
      </c>
      <c r="P42" s="240">
        <v>0.1</v>
      </c>
      <c r="Q42" s="240">
        <v>0.1</v>
      </c>
      <c r="R42" s="240">
        <v>0.1</v>
      </c>
      <c r="S42" s="240">
        <v>0.15</v>
      </c>
      <c r="T42" s="240">
        <v>0.15</v>
      </c>
      <c r="U42" s="240">
        <v>0.05</v>
      </c>
      <c r="V42" s="241">
        <f t="shared" si="2"/>
        <v>1</v>
      </c>
      <c r="W42" s="1040">
        <v>0.2</v>
      </c>
      <c r="X42" s="237">
        <f>V42*W42</f>
        <v>0.2</v>
      </c>
      <c r="Y42" s="738"/>
      <c r="Z42" s="733"/>
      <c r="AA42" s="733"/>
      <c r="AB42" s="733"/>
      <c r="AC42" s="733"/>
      <c r="AD42" s="733"/>
      <c r="AE42" s="733"/>
      <c r="AF42" s="733"/>
      <c r="AG42" s="733"/>
      <c r="AH42" s="733"/>
      <c r="AI42" s="733"/>
      <c r="AJ42" s="733"/>
    </row>
    <row r="43" spans="1:36" ht="15.75" customHeight="1">
      <c r="A43" s="782"/>
      <c r="B43" s="766"/>
      <c r="C43" s="1005"/>
      <c r="D43" s="751"/>
      <c r="E43" s="751"/>
      <c r="F43" s="752"/>
      <c r="G43" s="818"/>
      <c r="H43" s="752"/>
      <c r="I43" s="260" t="s">
        <v>39</v>
      </c>
      <c r="J43" s="216"/>
      <c r="K43" s="216"/>
      <c r="L43" s="216"/>
      <c r="M43" s="216"/>
      <c r="N43" s="216"/>
      <c r="O43" s="216"/>
      <c r="P43" s="216"/>
      <c r="Q43" s="216"/>
      <c r="R43" s="216"/>
      <c r="S43" s="216"/>
      <c r="T43" s="216"/>
      <c r="U43" s="216"/>
      <c r="V43" s="238">
        <f t="shared" si="2"/>
        <v>0</v>
      </c>
      <c r="W43" s="766"/>
      <c r="X43" s="239">
        <f>V43*W42</f>
        <v>0</v>
      </c>
      <c r="Y43" s="733"/>
      <c r="Z43" s="733"/>
      <c r="AA43" s="733"/>
      <c r="AB43" s="733"/>
      <c r="AC43" s="733"/>
      <c r="AD43" s="733"/>
      <c r="AE43" s="733"/>
      <c r="AF43" s="733"/>
      <c r="AG43" s="733"/>
      <c r="AH43" s="733"/>
      <c r="AI43" s="733"/>
      <c r="AJ43" s="733"/>
    </row>
    <row r="44" spans="1:36" ht="21.75" customHeight="1">
      <c r="A44" s="782"/>
      <c r="B44" s="264"/>
      <c r="C44" s="1009" t="s">
        <v>283</v>
      </c>
      <c r="D44" s="728"/>
      <c r="E44" s="728"/>
      <c r="F44" s="724"/>
      <c r="G44" s="265" t="s">
        <v>285</v>
      </c>
      <c r="H44" s="1034" t="s">
        <v>47</v>
      </c>
      <c r="I44" s="724"/>
      <c r="J44" s="253" t="s">
        <v>48</v>
      </c>
      <c r="K44" s="207" t="s">
        <v>28</v>
      </c>
      <c r="L44" s="227" t="s">
        <v>31</v>
      </c>
      <c r="M44" s="227" t="s">
        <v>30</v>
      </c>
      <c r="N44" s="227" t="s">
        <v>49</v>
      </c>
      <c r="O44" s="227" t="s">
        <v>50</v>
      </c>
      <c r="P44" s="227" t="s">
        <v>34</v>
      </c>
      <c r="Q44" s="228" t="s">
        <v>36</v>
      </c>
      <c r="R44" s="227" t="s">
        <v>51</v>
      </c>
      <c r="S44" s="227" t="s">
        <v>52</v>
      </c>
      <c r="T44" s="227" t="s">
        <v>32</v>
      </c>
      <c r="U44" s="227" t="s">
        <v>29</v>
      </c>
      <c r="V44" s="229"/>
      <c r="W44" s="254"/>
      <c r="X44" s="244"/>
      <c r="Y44" s="697" t="s">
        <v>836</v>
      </c>
      <c r="Z44" s="697" t="s">
        <v>837</v>
      </c>
      <c r="AA44" s="697" t="s">
        <v>838</v>
      </c>
      <c r="AB44" s="697" t="s">
        <v>839</v>
      </c>
      <c r="AC44" s="697" t="s">
        <v>840</v>
      </c>
      <c r="AD44" s="697" t="s">
        <v>841</v>
      </c>
      <c r="AE44" s="697" t="s">
        <v>842</v>
      </c>
      <c r="AF44" s="697" t="s">
        <v>843</v>
      </c>
      <c r="AG44" s="697" t="s">
        <v>844</v>
      </c>
      <c r="AH44" s="697" t="s">
        <v>845</v>
      </c>
      <c r="AI44" s="697" t="s">
        <v>846</v>
      </c>
      <c r="AJ44" s="697" t="s">
        <v>847</v>
      </c>
    </row>
    <row r="45" spans="1:36" ht="15.75" customHeight="1">
      <c r="A45" s="782"/>
      <c r="B45" s="1002" t="s">
        <v>64</v>
      </c>
      <c r="C45" s="1004" t="s">
        <v>288</v>
      </c>
      <c r="D45" s="744"/>
      <c r="E45" s="744"/>
      <c r="F45" s="726"/>
      <c r="G45" s="1032"/>
      <c r="H45" s="1001" t="s">
        <v>67</v>
      </c>
      <c r="I45" s="232" t="s">
        <v>9</v>
      </c>
      <c r="J45" s="217"/>
      <c r="K45" s="217"/>
      <c r="L45" s="240">
        <v>0.3</v>
      </c>
      <c r="M45" s="240">
        <v>0.7</v>
      </c>
      <c r="N45" s="217"/>
      <c r="O45" s="217"/>
      <c r="P45" s="217"/>
      <c r="Q45" s="217"/>
      <c r="R45" s="217"/>
      <c r="S45" s="217"/>
      <c r="T45" s="217"/>
      <c r="U45" s="217"/>
      <c r="V45" s="241">
        <f t="shared" ref="V45:V56" si="3">SUM(J45:U45)</f>
        <v>1</v>
      </c>
      <c r="W45" s="1038">
        <v>0.04</v>
      </c>
      <c r="X45" s="237">
        <f>V45*W45</f>
        <v>0.04</v>
      </c>
      <c r="Y45" s="738"/>
      <c r="Z45" s="733"/>
      <c r="AA45" s="733"/>
      <c r="AB45" s="733"/>
      <c r="AC45" s="733"/>
      <c r="AD45" s="733"/>
      <c r="AE45" s="733"/>
      <c r="AF45" s="733"/>
      <c r="AG45" s="733"/>
      <c r="AH45" s="733"/>
      <c r="AI45" s="733"/>
      <c r="AJ45" s="733"/>
    </row>
    <row r="46" spans="1:36" ht="15.75" customHeight="1">
      <c r="A46" s="782"/>
      <c r="B46" s="766"/>
      <c r="C46" s="1005"/>
      <c r="D46" s="751"/>
      <c r="E46" s="751"/>
      <c r="F46" s="752"/>
      <c r="G46" s="766"/>
      <c r="H46" s="752"/>
      <c r="I46" s="232" t="s">
        <v>39</v>
      </c>
      <c r="J46" s="266"/>
      <c r="K46" s="266"/>
      <c r="L46" s="266"/>
      <c r="M46" s="266"/>
      <c r="N46" s="266"/>
      <c r="O46" s="266"/>
      <c r="P46" s="266"/>
      <c r="Q46" s="266"/>
      <c r="R46" s="266"/>
      <c r="S46" s="266"/>
      <c r="T46" s="266"/>
      <c r="U46" s="266"/>
      <c r="V46" s="238">
        <f t="shared" si="3"/>
        <v>0</v>
      </c>
      <c r="W46" s="921"/>
      <c r="X46" s="239">
        <f>V46*W45</f>
        <v>0</v>
      </c>
      <c r="Y46" s="733"/>
      <c r="Z46" s="733"/>
      <c r="AA46" s="733"/>
      <c r="AB46" s="733"/>
      <c r="AC46" s="733"/>
      <c r="AD46" s="733"/>
      <c r="AE46" s="733"/>
      <c r="AF46" s="733"/>
      <c r="AG46" s="733"/>
      <c r="AH46" s="733"/>
      <c r="AI46" s="733"/>
      <c r="AJ46" s="733"/>
    </row>
    <row r="47" spans="1:36" ht="15.75" customHeight="1">
      <c r="A47" s="782"/>
      <c r="B47" s="1002" t="s">
        <v>64</v>
      </c>
      <c r="C47" s="1004" t="s">
        <v>292</v>
      </c>
      <c r="D47" s="744"/>
      <c r="E47" s="744"/>
      <c r="F47" s="726"/>
      <c r="G47" s="1032"/>
      <c r="H47" s="1001" t="s">
        <v>67</v>
      </c>
      <c r="I47" s="232" t="s">
        <v>9</v>
      </c>
      <c r="J47" s="217"/>
      <c r="K47" s="217"/>
      <c r="L47" s="240">
        <v>0.1</v>
      </c>
      <c r="M47" s="240">
        <v>0.15</v>
      </c>
      <c r="N47" s="240">
        <v>0.15</v>
      </c>
      <c r="O47" s="240">
        <v>0.15</v>
      </c>
      <c r="P47" s="240">
        <v>0.15</v>
      </c>
      <c r="Q47" s="240">
        <v>0.15</v>
      </c>
      <c r="R47" s="240">
        <v>0.15</v>
      </c>
      <c r="S47" s="217"/>
      <c r="T47" s="217"/>
      <c r="U47" s="217"/>
      <c r="V47" s="241">
        <f t="shared" si="3"/>
        <v>1</v>
      </c>
      <c r="W47" s="1038">
        <v>0.05</v>
      </c>
      <c r="X47" s="237">
        <f>V47*W47</f>
        <v>0.05</v>
      </c>
      <c r="Y47" s="738"/>
      <c r="Z47" s="733"/>
      <c r="AA47" s="733"/>
      <c r="AB47" s="733"/>
      <c r="AC47" s="733"/>
      <c r="AD47" s="733"/>
      <c r="AE47" s="733"/>
      <c r="AF47" s="733"/>
      <c r="AG47" s="733"/>
      <c r="AH47" s="733"/>
      <c r="AI47" s="733"/>
      <c r="AJ47" s="733"/>
    </row>
    <row r="48" spans="1:36" ht="15.75" customHeight="1">
      <c r="A48" s="782"/>
      <c r="B48" s="766"/>
      <c r="C48" s="1005"/>
      <c r="D48" s="751"/>
      <c r="E48" s="751"/>
      <c r="F48" s="752"/>
      <c r="G48" s="766"/>
      <c r="H48" s="752"/>
      <c r="I48" s="232" t="s">
        <v>39</v>
      </c>
      <c r="J48" s="266"/>
      <c r="K48" s="266"/>
      <c r="L48" s="266"/>
      <c r="M48" s="266"/>
      <c r="N48" s="266"/>
      <c r="O48" s="266"/>
      <c r="P48" s="266"/>
      <c r="Q48" s="266"/>
      <c r="R48" s="266"/>
      <c r="S48" s="266"/>
      <c r="T48" s="266"/>
      <c r="U48" s="266"/>
      <c r="V48" s="238">
        <f t="shared" si="3"/>
        <v>0</v>
      </c>
      <c r="W48" s="921"/>
      <c r="X48" s="239">
        <f>V48*W47</f>
        <v>0</v>
      </c>
      <c r="Y48" s="733"/>
      <c r="Z48" s="733"/>
      <c r="AA48" s="733"/>
      <c r="AB48" s="733"/>
      <c r="AC48" s="733"/>
      <c r="AD48" s="733"/>
      <c r="AE48" s="733"/>
      <c r="AF48" s="733"/>
      <c r="AG48" s="733"/>
      <c r="AH48" s="733"/>
      <c r="AI48" s="733"/>
      <c r="AJ48" s="733"/>
    </row>
    <row r="49" spans="1:36" ht="15.75" customHeight="1">
      <c r="A49" s="782"/>
      <c r="B49" s="1002" t="s">
        <v>64</v>
      </c>
      <c r="C49" s="1004" t="s">
        <v>295</v>
      </c>
      <c r="D49" s="744"/>
      <c r="E49" s="744"/>
      <c r="F49" s="726"/>
      <c r="G49" s="1032"/>
      <c r="H49" s="1001" t="s">
        <v>67</v>
      </c>
      <c r="I49" s="232" t="s">
        <v>9</v>
      </c>
      <c r="J49" s="217"/>
      <c r="K49" s="217"/>
      <c r="L49" s="217"/>
      <c r="M49" s="217"/>
      <c r="N49" s="217"/>
      <c r="O49" s="217"/>
      <c r="P49" s="217"/>
      <c r="Q49" s="217"/>
      <c r="R49" s="240">
        <v>0.5</v>
      </c>
      <c r="S49" s="240">
        <v>0.5</v>
      </c>
      <c r="T49" s="217"/>
      <c r="U49" s="217"/>
      <c r="V49" s="241">
        <f t="shared" si="3"/>
        <v>1</v>
      </c>
      <c r="W49" s="1038">
        <v>0.05</v>
      </c>
      <c r="X49" s="237">
        <f>V49*W49</f>
        <v>0.05</v>
      </c>
      <c r="Y49" s="738"/>
      <c r="Z49" s="733"/>
      <c r="AA49" s="733"/>
      <c r="AB49" s="733"/>
      <c r="AC49" s="733"/>
      <c r="AD49" s="733"/>
      <c r="AE49" s="733"/>
      <c r="AF49" s="733"/>
      <c r="AG49" s="733"/>
      <c r="AH49" s="733"/>
      <c r="AI49" s="733"/>
      <c r="AJ49" s="733"/>
    </row>
    <row r="50" spans="1:36" ht="15.75" customHeight="1">
      <c r="A50" s="782"/>
      <c r="B50" s="766"/>
      <c r="C50" s="1005"/>
      <c r="D50" s="751"/>
      <c r="E50" s="751"/>
      <c r="F50" s="752"/>
      <c r="G50" s="766"/>
      <c r="H50" s="752"/>
      <c r="I50" s="232" t="s">
        <v>39</v>
      </c>
      <c r="J50" s="266"/>
      <c r="K50" s="266"/>
      <c r="L50" s="266"/>
      <c r="M50" s="266"/>
      <c r="N50" s="266"/>
      <c r="O50" s="266"/>
      <c r="P50" s="266"/>
      <c r="Q50" s="266"/>
      <c r="R50" s="266"/>
      <c r="S50" s="266"/>
      <c r="T50" s="266"/>
      <c r="U50" s="266"/>
      <c r="V50" s="238">
        <f t="shared" si="3"/>
        <v>0</v>
      </c>
      <c r="W50" s="921"/>
      <c r="X50" s="239">
        <f>V50*W49</f>
        <v>0</v>
      </c>
      <c r="Y50" s="733"/>
      <c r="Z50" s="733"/>
      <c r="AA50" s="733"/>
      <c r="AB50" s="733"/>
      <c r="AC50" s="733"/>
      <c r="AD50" s="733"/>
      <c r="AE50" s="733"/>
      <c r="AF50" s="733"/>
      <c r="AG50" s="733"/>
      <c r="AH50" s="733"/>
      <c r="AI50" s="733"/>
      <c r="AJ50" s="733"/>
    </row>
    <row r="51" spans="1:36" ht="15.75" customHeight="1">
      <c r="A51" s="782"/>
      <c r="B51" s="1002" t="s">
        <v>64</v>
      </c>
      <c r="C51" s="1004" t="s">
        <v>297</v>
      </c>
      <c r="D51" s="744"/>
      <c r="E51" s="744"/>
      <c r="F51" s="726"/>
      <c r="G51" s="1032"/>
      <c r="H51" s="1001" t="s">
        <v>67</v>
      </c>
      <c r="I51" s="232" t="s">
        <v>9</v>
      </c>
      <c r="J51" s="217"/>
      <c r="K51" s="217"/>
      <c r="L51" s="217"/>
      <c r="M51" s="217"/>
      <c r="N51" s="217"/>
      <c r="O51" s="217"/>
      <c r="P51" s="217"/>
      <c r="Q51" s="217"/>
      <c r="R51" s="217"/>
      <c r="S51" s="240">
        <v>1</v>
      </c>
      <c r="T51" s="217"/>
      <c r="U51" s="217"/>
      <c r="V51" s="241">
        <f t="shared" si="3"/>
        <v>1</v>
      </c>
      <c r="W51" s="1038">
        <v>0.04</v>
      </c>
      <c r="X51" s="237">
        <f>V51*W51</f>
        <v>0.04</v>
      </c>
      <c r="Y51" s="738"/>
      <c r="Z51" s="733"/>
      <c r="AA51" s="733"/>
      <c r="AB51" s="733"/>
      <c r="AC51" s="733"/>
      <c r="AD51" s="733"/>
      <c r="AE51" s="733"/>
      <c r="AF51" s="733"/>
      <c r="AG51" s="733"/>
      <c r="AH51" s="733"/>
      <c r="AI51" s="733"/>
      <c r="AJ51" s="733"/>
    </row>
    <row r="52" spans="1:36" ht="15.75" customHeight="1">
      <c r="A52" s="782"/>
      <c r="B52" s="766"/>
      <c r="C52" s="1005"/>
      <c r="D52" s="751"/>
      <c r="E52" s="751"/>
      <c r="F52" s="752"/>
      <c r="G52" s="766"/>
      <c r="H52" s="752"/>
      <c r="I52" s="232" t="s">
        <v>39</v>
      </c>
      <c r="J52" s="266"/>
      <c r="K52" s="266"/>
      <c r="L52" s="266"/>
      <c r="M52" s="266"/>
      <c r="N52" s="266"/>
      <c r="O52" s="266"/>
      <c r="P52" s="266"/>
      <c r="Q52" s="266"/>
      <c r="R52" s="266"/>
      <c r="S52" s="266"/>
      <c r="T52" s="266"/>
      <c r="U52" s="266"/>
      <c r="V52" s="238">
        <f t="shared" si="3"/>
        <v>0</v>
      </c>
      <c r="W52" s="921"/>
      <c r="X52" s="239">
        <f>V52*W51</f>
        <v>0</v>
      </c>
      <c r="Y52" s="733"/>
      <c r="Z52" s="733"/>
      <c r="AA52" s="733"/>
      <c r="AB52" s="733"/>
      <c r="AC52" s="733"/>
      <c r="AD52" s="733"/>
      <c r="AE52" s="733"/>
      <c r="AF52" s="733"/>
      <c r="AG52" s="733"/>
      <c r="AH52" s="733"/>
      <c r="AI52" s="733"/>
      <c r="AJ52" s="733"/>
    </row>
    <row r="53" spans="1:36" ht="15.75" customHeight="1">
      <c r="A53" s="782"/>
      <c r="B53" s="1002" t="s">
        <v>64</v>
      </c>
      <c r="C53" s="1004" t="s">
        <v>298</v>
      </c>
      <c r="D53" s="744"/>
      <c r="E53" s="744"/>
      <c r="F53" s="726"/>
      <c r="G53" s="1032"/>
      <c r="H53" s="1001" t="s">
        <v>67</v>
      </c>
      <c r="I53" s="232" t="s">
        <v>9</v>
      </c>
      <c r="J53" s="217"/>
      <c r="K53" s="217"/>
      <c r="L53" s="217"/>
      <c r="M53" s="217"/>
      <c r="N53" s="217"/>
      <c r="O53" s="217"/>
      <c r="P53" s="217"/>
      <c r="Q53" s="217"/>
      <c r="R53" s="217"/>
      <c r="S53" s="217"/>
      <c r="T53" s="240">
        <v>1</v>
      </c>
      <c r="U53" s="217"/>
      <c r="V53" s="241">
        <f t="shared" si="3"/>
        <v>1</v>
      </c>
      <c r="W53" s="1038">
        <v>0.04</v>
      </c>
      <c r="X53" s="237">
        <f>V53*W53</f>
        <v>0.04</v>
      </c>
      <c r="Y53" s="738"/>
      <c r="Z53" s="733"/>
      <c r="AA53" s="733"/>
      <c r="AB53" s="733"/>
      <c r="AC53" s="733"/>
      <c r="AD53" s="733"/>
      <c r="AE53" s="733"/>
      <c r="AF53" s="733"/>
      <c r="AG53" s="733"/>
      <c r="AH53" s="733"/>
      <c r="AI53" s="733"/>
      <c r="AJ53" s="733"/>
    </row>
    <row r="54" spans="1:36" ht="15.75" customHeight="1">
      <c r="A54" s="782"/>
      <c r="B54" s="766"/>
      <c r="C54" s="1005"/>
      <c r="D54" s="751"/>
      <c r="E54" s="751"/>
      <c r="F54" s="752"/>
      <c r="G54" s="766"/>
      <c r="H54" s="752"/>
      <c r="I54" s="232" t="s">
        <v>39</v>
      </c>
      <c r="J54" s="266"/>
      <c r="K54" s="266"/>
      <c r="L54" s="266"/>
      <c r="M54" s="266"/>
      <c r="N54" s="266"/>
      <c r="O54" s="266"/>
      <c r="P54" s="266"/>
      <c r="Q54" s="266"/>
      <c r="R54" s="266"/>
      <c r="S54" s="266"/>
      <c r="T54" s="266"/>
      <c r="U54" s="266"/>
      <c r="V54" s="238">
        <f t="shared" si="3"/>
        <v>0</v>
      </c>
      <c r="W54" s="921"/>
      <c r="X54" s="239">
        <f>V54*W53</f>
        <v>0</v>
      </c>
      <c r="Y54" s="733"/>
      <c r="Z54" s="733"/>
      <c r="AA54" s="733"/>
      <c r="AB54" s="733"/>
      <c r="AC54" s="733"/>
      <c r="AD54" s="733"/>
      <c r="AE54" s="733"/>
      <c r="AF54" s="733"/>
      <c r="AG54" s="733"/>
      <c r="AH54" s="733"/>
      <c r="AI54" s="733"/>
      <c r="AJ54" s="733"/>
    </row>
    <row r="55" spans="1:36" ht="15.75" customHeight="1">
      <c r="A55" s="782"/>
      <c r="B55" s="1057" t="s">
        <v>70</v>
      </c>
      <c r="C55" s="744"/>
      <c r="D55" s="744"/>
      <c r="E55" s="744"/>
      <c r="F55" s="726"/>
      <c r="G55" s="1033"/>
      <c r="H55" s="1012" t="s">
        <v>67</v>
      </c>
      <c r="I55" s="267" t="s">
        <v>9</v>
      </c>
      <c r="J55" s="269">
        <f t="shared" ref="J55:U55" si="4">J14*$W$14+J16*$W$16+J18*$W$18+J20*$W$20+J22*$W$22+J24*$W$24+J27*$W$27+J29*$W$29+J31*$W$31+J33*$W$33+J35*$W$35+J37*$W$37+J40*$W$40+J42*$W$42+J45*$W$45+J47*$W$47+J49*$W$49+J51*$W$51+J53*$W$53</f>
        <v>0</v>
      </c>
      <c r="K55" s="269">
        <f t="shared" si="4"/>
        <v>2.5000000000000005E-2</v>
      </c>
      <c r="L55" s="269">
        <f t="shared" si="4"/>
        <v>7.3000000000000009E-2</v>
      </c>
      <c r="M55" s="269">
        <f t="shared" si="4"/>
        <v>0.13600000000000001</v>
      </c>
      <c r="N55" s="269">
        <f t="shared" si="4"/>
        <v>0.10850000000000001</v>
      </c>
      <c r="O55" s="269">
        <f t="shared" si="4"/>
        <v>0.09</v>
      </c>
      <c r="P55" s="269">
        <f t="shared" si="4"/>
        <v>8.7500000000000022E-2</v>
      </c>
      <c r="Q55" s="269">
        <f t="shared" si="4"/>
        <v>7.7500000000000013E-2</v>
      </c>
      <c r="R55" s="269">
        <f t="shared" si="4"/>
        <v>0.1225</v>
      </c>
      <c r="S55" s="269">
        <f t="shared" si="4"/>
        <v>0.155</v>
      </c>
      <c r="T55" s="269">
        <f t="shared" si="4"/>
        <v>0.1</v>
      </c>
      <c r="U55" s="269">
        <f t="shared" si="4"/>
        <v>2.5000000000000001E-2</v>
      </c>
      <c r="V55" s="272">
        <f t="shared" si="3"/>
        <v>1</v>
      </c>
      <c r="W55" s="1042">
        <f>W14+W16+W18+W20+W22+W24+W27+W29+W31+W35+W37+W40+W42+W45+W47+W49+W51+W53+W33</f>
        <v>1.0000000000000002</v>
      </c>
      <c r="X55" s="275">
        <f>V55*W55</f>
        <v>1.0000000000000002</v>
      </c>
      <c r="Y55" s="738"/>
      <c r="Z55" s="733"/>
      <c r="AA55" s="733"/>
      <c r="AB55" s="733"/>
      <c r="AC55" s="733"/>
      <c r="AD55" s="733"/>
      <c r="AE55" s="733"/>
      <c r="AF55" s="733"/>
      <c r="AG55" s="733"/>
      <c r="AH55" s="733"/>
      <c r="AI55" s="733"/>
      <c r="AJ55" s="733"/>
    </row>
    <row r="56" spans="1:36" ht="15.75" customHeight="1">
      <c r="A56" s="766"/>
      <c r="B56" s="750"/>
      <c r="C56" s="751"/>
      <c r="D56" s="751"/>
      <c r="E56" s="751"/>
      <c r="F56" s="752"/>
      <c r="G56" s="766"/>
      <c r="H56" s="776"/>
      <c r="I56" s="267" t="s">
        <v>39</v>
      </c>
      <c r="J56" s="269">
        <f t="shared" ref="J56:U56" si="5">J15*$W$14+J17*$W$16+J19*$W$18+J21*$W$20+J23*$W$22+J25*$W$24+J28*$W$27+J30*$W$29+J32*$W$31+J36*$W$35+J38*$W$37+J41*$W$40+J43*$W$42+J46*$W$45+J48*$W$47+J50*$W$49+J52*$W$51+J54*$W$53</f>
        <v>0</v>
      </c>
      <c r="K56" s="269">
        <f t="shared" si="5"/>
        <v>0</v>
      </c>
      <c r="L56" s="269">
        <f t="shared" si="5"/>
        <v>0</v>
      </c>
      <c r="M56" s="269">
        <f t="shared" si="5"/>
        <v>0</v>
      </c>
      <c r="N56" s="269">
        <f t="shared" si="5"/>
        <v>0</v>
      </c>
      <c r="O56" s="269">
        <f t="shared" si="5"/>
        <v>0</v>
      </c>
      <c r="P56" s="269">
        <f t="shared" si="5"/>
        <v>0</v>
      </c>
      <c r="Q56" s="269">
        <f t="shared" si="5"/>
        <v>0</v>
      </c>
      <c r="R56" s="269">
        <f t="shared" si="5"/>
        <v>0</v>
      </c>
      <c r="S56" s="269">
        <f t="shared" si="5"/>
        <v>0</v>
      </c>
      <c r="T56" s="269">
        <f t="shared" si="5"/>
        <v>0</v>
      </c>
      <c r="U56" s="269">
        <f t="shared" si="5"/>
        <v>0</v>
      </c>
      <c r="V56" s="278">
        <f t="shared" si="3"/>
        <v>0</v>
      </c>
      <c r="W56" s="921"/>
      <c r="X56" s="275">
        <f>V56*W55</f>
        <v>0</v>
      </c>
      <c r="Y56" s="733"/>
      <c r="Z56" s="733"/>
      <c r="AA56" s="733"/>
      <c r="AB56" s="733"/>
      <c r="AC56" s="733"/>
      <c r="AD56" s="733"/>
      <c r="AE56" s="733"/>
      <c r="AF56" s="733"/>
      <c r="AG56" s="733"/>
      <c r="AH56" s="733"/>
      <c r="AI56" s="733"/>
      <c r="AJ56" s="733"/>
    </row>
    <row r="57" spans="1:36" ht="36" customHeight="1">
      <c r="A57" s="279" t="s">
        <v>17</v>
      </c>
      <c r="B57" s="280" t="s">
        <v>42</v>
      </c>
      <c r="C57" s="227" t="s">
        <v>43</v>
      </c>
      <c r="D57" s="227" t="s">
        <v>19</v>
      </c>
      <c r="E57" s="227" t="s">
        <v>44</v>
      </c>
      <c r="F57" s="227" t="s">
        <v>45</v>
      </c>
      <c r="G57" s="281" t="s">
        <v>46</v>
      </c>
      <c r="H57" s="1017" t="s">
        <v>47</v>
      </c>
      <c r="I57" s="724"/>
      <c r="J57" s="227" t="s">
        <v>48</v>
      </c>
      <c r="K57" s="227" t="s">
        <v>28</v>
      </c>
      <c r="L57" s="227" t="s">
        <v>31</v>
      </c>
      <c r="M57" s="227" t="s">
        <v>30</v>
      </c>
      <c r="N57" s="227" t="s">
        <v>49</v>
      </c>
      <c r="O57" s="227" t="s">
        <v>50</v>
      </c>
      <c r="P57" s="227" t="s">
        <v>34</v>
      </c>
      <c r="Q57" s="228" t="s">
        <v>36</v>
      </c>
      <c r="R57" s="227" t="s">
        <v>51</v>
      </c>
      <c r="S57" s="227" t="s">
        <v>52</v>
      </c>
      <c r="T57" s="227" t="s">
        <v>32</v>
      </c>
      <c r="U57" s="227" t="s">
        <v>29</v>
      </c>
      <c r="V57" s="282" t="s">
        <v>53</v>
      </c>
      <c r="W57" s="227" t="s">
        <v>54</v>
      </c>
      <c r="X57" s="284" t="s">
        <v>306</v>
      </c>
      <c r="Y57" s="697" t="s">
        <v>836</v>
      </c>
      <c r="Z57" s="697" t="s">
        <v>837</v>
      </c>
      <c r="AA57" s="697" t="s">
        <v>838</v>
      </c>
      <c r="AB57" s="697" t="s">
        <v>839</v>
      </c>
      <c r="AC57" s="697" t="s">
        <v>840</v>
      </c>
      <c r="AD57" s="697" t="s">
        <v>841</v>
      </c>
      <c r="AE57" s="697" t="s">
        <v>842</v>
      </c>
      <c r="AF57" s="697" t="s">
        <v>843</v>
      </c>
      <c r="AG57" s="697" t="s">
        <v>844</v>
      </c>
      <c r="AH57" s="697" t="s">
        <v>845</v>
      </c>
      <c r="AI57" s="697" t="s">
        <v>846</v>
      </c>
      <c r="AJ57" s="697" t="s">
        <v>847</v>
      </c>
    </row>
    <row r="58" spans="1:36" ht="15.75" customHeight="1">
      <c r="A58" s="1037" t="s">
        <v>307</v>
      </c>
      <c r="B58" s="989" t="s">
        <v>234</v>
      </c>
      <c r="C58" s="989" t="s">
        <v>235</v>
      </c>
      <c r="D58" s="1007">
        <v>20</v>
      </c>
      <c r="E58" s="989" t="s">
        <v>309</v>
      </c>
      <c r="F58" s="1006" t="s">
        <v>75</v>
      </c>
      <c r="G58" s="941" t="s">
        <v>310</v>
      </c>
      <c r="H58" s="1001" t="s">
        <v>67</v>
      </c>
      <c r="I58" s="288" t="s">
        <v>9</v>
      </c>
      <c r="J58" s="289"/>
      <c r="K58" s="291"/>
      <c r="L58" s="291"/>
      <c r="M58" s="291">
        <v>2</v>
      </c>
      <c r="N58" s="291">
        <v>2</v>
      </c>
      <c r="O58" s="291">
        <v>2</v>
      </c>
      <c r="P58" s="291">
        <v>2</v>
      </c>
      <c r="Q58" s="293">
        <v>2</v>
      </c>
      <c r="R58" s="293">
        <v>2</v>
      </c>
      <c r="S58" s="293">
        <v>2</v>
      </c>
      <c r="T58" s="293">
        <v>2</v>
      </c>
      <c r="U58" s="293">
        <v>4</v>
      </c>
      <c r="V58" s="294">
        <f t="shared" ref="V58:V59" si="6">SUM(J58:U58)</f>
        <v>20</v>
      </c>
      <c r="W58" s="1044">
        <v>0.45</v>
      </c>
      <c r="X58" s="295">
        <f>IF(OR(V58=0,W58=0),0,(V58/V58)*W58)</f>
        <v>0.45</v>
      </c>
      <c r="Y58" s="738"/>
      <c r="Z58" s="733"/>
      <c r="AA58" s="733"/>
      <c r="AB58" s="733"/>
      <c r="AC58" s="733"/>
      <c r="AD58" s="733"/>
      <c r="AE58" s="733"/>
      <c r="AF58" s="733"/>
      <c r="AG58" s="733"/>
      <c r="AH58" s="733"/>
      <c r="AI58" s="733"/>
      <c r="AJ58" s="733"/>
    </row>
    <row r="59" spans="1:36" ht="15.75" customHeight="1">
      <c r="A59" s="782"/>
      <c r="B59" s="766"/>
      <c r="C59" s="766"/>
      <c r="D59" s="766"/>
      <c r="E59" s="766"/>
      <c r="F59" s="750"/>
      <c r="G59" s="766"/>
      <c r="H59" s="752"/>
      <c r="I59" s="288" t="s">
        <v>39</v>
      </c>
      <c r="J59" s="297"/>
      <c r="K59" s="232"/>
      <c r="L59" s="232"/>
      <c r="M59" s="232"/>
      <c r="N59" s="232"/>
      <c r="O59" s="232"/>
      <c r="P59" s="232"/>
      <c r="Q59" s="232"/>
      <c r="R59" s="298"/>
      <c r="S59" s="298"/>
      <c r="T59" s="298"/>
      <c r="U59" s="298"/>
      <c r="V59" s="299">
        <f t="shared" si="6"/>
        <v>0</v>
      </c>
      <c r="W59" s="766"/>
      <c r="X59" s="302">
        <f>IF(OR(V59=0,W58=0),0,(V59/V58*W58))</f>
        <v>0</v>
      </c>
      <c r="Y59" s="733"/>
      <c r="Z59" s="733"/>
      <c r="AA59" s="733"/>
      <c r="AB59" s="733"/>
      <c r="AC59" s="733"/>
      <c r="AD59" s="733"/>
      <c r="AE59" s="733"/>
      <c r="AF59" s="733"/>
      <c r="AG59" s="733"/>
      <c r="AH59" s="733"/>
      <c r="AI59" s="733"/>
      <c r="AJ59" s="733"/>
    </row>
    <row r="60" spans="1:36" ht="26.25" customHeight="1">
      <c r="A60" s="782"/>
      <c r="B60" s="224" t="s">
        <v>63</v>
      </c>
      <c r="C60" s="1014" t="s">
        <v>24</v>
      </c>
      <c r="D60" s="1015"/>
      <c r="E60" s="1015"/>
      <c r="F60" s="1015"/>
      <c r="G60" s="1015"/>
      <c r="H60" s="1015"/>
      <c r="I60" s="1015"/>
      <c r="J60" s="1015"/>
      <c r="K60" s="1015"/>
      <c r="L60" s="1015"/>
      <c r="M60" s="1015"/>
      <c r="N60" s="1015"/>
      <c r="O60" s="1015"/>
      <c r="P60" s="1015"/>
      <c r="Q60" s="1015"/>
      <c r="R60" s="1015"/>
      <c r="S60" s="1015"/>
      <c r="T60" s="1015"/>
      <c r="U60" s="1015"/>
      <c r="V60" s="1015"/>
      <c r="W60" s="1015"/>
      <c r="X60" s="959"/>
      <c r="Y60" s="736" t="s">
        <v>849</v>
      </c>
      <c r="Z60" s="736"/>
      <c r="AA60" s="736"/>
      <c r="AB60" s="736"/>
      <c r="AC60" s="736"/>
      <c r="AD60" s="736"/>
      <c r="AE60" s="736"/>
      <c r="AF60" s="736"/>
      <c r="AG60" s="736"/>
      <c r="AH60" s="736"/>
      <c r="AI60" s="736"/>
      <c r="AJ60" s="736"/>
    </row>
    <row r="61" spans="1:36" ht="15.75" customHeight="1">
      <c r="A61" s="782"/>
      <c r="B61" s="306"/>
      <c r="C61" s="1008" t="s">
        <v>312</v>
      </c>
      <c r="D61" s="728"/>
      <c r="E61" s="728"/>
      <c r="F61" s="729"/>
      <c r="G61" s="265" t="s">
        <v>313</v>
      </c>
      <c r="H61" s="232"/>
      <c r="I61" s="232"/>
      <c r="J61" s="307"/>
      <c r="K61" s="307"/>
      <c r="L61" s="307"/>
      <c r="M61" s="307"/>
      <c r="N61" s="307"/>
      <c r="O61" s="307"/>
      <c r="P61" s="307"/>
      <c r="Q61" s="307"/>
      <c r="R61" s="307"/>
      <c r="S61" s="307"/>
      <c r="T61" s="307"/>
      <c r="U61" s="307"/>
      <c r="V61" s="241"/>
      <c r="W61" s="308"/>
      <c r="X61" s="309"/>
      <c r="Y61" s="697" t="s">
        <v>836</v>
      </c>
      <c r="Z61" s="697" t="s">
        <v>837</v>
      </c>
      <c r="AA61" s="697" t="s">
        <v>838</v>
      </c>
      <c r="AB61" s="697" t="s">
        <v>839</v>
      </c>
      <c r="AC61" s="697" t="s">
        <v>840</v>
      </c>
      <c r="AD61" s="697" t="s">
        <v>841</v>
      </c>
      <c r="AE61" s="697" t="s">
        <v>842</v>
      </c>
      <c r="AF61" s="697" t="s">
        <v>843</v>
      </c>
      <c r="AG61" s="697" t="s">
        <v>844</v>
      </c>
      <c r="AH61" s="697" t="s">
        <v>845</v>
      </c>
      <c r="AI61" s="697" t="s">
        <v>846</v>
      </c>
      <c r="AJ61" s="697" t="s">
        <v>847</v>
      </c>
    </row>
    <row r="62" spans="1:36" ht="15.75" customHeight="1">
      <c r="A62" s="782"/>
      <c r="B62" s="1002" t="s">
        <v>64</v>
      </c>
      <c r="C62" s="1013" t="s">
        <v>314</v>
      </c>
      <c r="D62" s="744"/>
      <c r="E62" s="744"/>
      <c r="F62" s="726"/>
      <c r="G62" s="1007"/>
      <c r="H62" s="1021" t="s">
        <v>67</v>
      </c>
      <c r="I62" s="291" t="s">
        <v>9</v>
      </c>
      <c r="J62" s="216"/>
      <c r="K62" s="216"/>
      <c r="L62" s="234">
        <v>0.15</v>
      </c>
      <c r="M62" s="234">
        <v>0.35</v>
      </c>
      <c r="N62" s="234">
        <v>0.5</v>
      </c>
      <c r="O62" s="216"/>
      <c r="P62" s="216"/>
      <c r="Q62" s="216"/>
      <c r="R62" s="216"/>
      <c r="S62" s="216"/>
      <c r="T62" s="216"/>
      <c r="U62" s="216"/>
      <c r="V62" s="241">
        <f t="shared" ref="V62:V71" si="7">SUM(J62:U62)</f>
        <v>1</v>
      </c>
      <c r="W62" s="1043">
        <v>0.1</v>
      </c>
      <c r="X62" s="237">
        <f>V62*W62</f>
        <v>0.1</v>
      </c>
      <c r="Y62" s="738"/>
      <c r="Z62" s="733"/>
      <c r="AA62" s="733"/>
      <c r="AB62" s="733"/>
      <c r="AC62" s="733"/>
      <c r="AD62" s="733"/>
      <c r="AE62" s="733"/>
      <c r="AF62" s="733"/>
      <c r="AG62" s="733"/>
      <c r="AH62" s="733"/>
      <c r="AI62" s="733"/>
      <c r="AJ62" s="733"/>
    </row>
    <row r="63" spans="1:36" ht="15.75" customHeight="1">
      <c r="A63" s="782"/>
      <c r="B63" s="766"/>
      <c r="C63" s="750"/>
      <c r="D63" s="751"/>
      <c r="E63" s="751"/>
      <c r="F63" s="752"/>
      <c r="G63" s="766"/>
      <c r="H63" s="752"/>
      <c r="I63" s="232" t="s">
        <v>39</v>
      </c>
      <c r="J63" s="216"/>
      <c r="K63" s="216"/>
      <c r="L63" s="216"/>
      <c r="M63" s="216"/>
      <c r="N63" s="216"/>
      <c r="O63" s="216"/>
      <c r="P63" s="216"/>
      <c r="Q63" s="216"/>
      <c r="R63" s="216"/>
      <c r="S63" s="216"/>
      <c r="T63" s="216"/>
      <c r="U63" s="216"/>
      <c r="V63" s="238">
        <f t="shared" si="7"/>
        <v>0</v>
      </c>
      <c r="W63" s="766"/>
      <c r="X63" s="239">
        <f>V63*W62</f>
        <v>0</v>
      </c>
      <c r="Y63" s="733"/>
      <c r="Z63" s="733"/>
      <c r="AA63" s="733"/>
      <c r="AB63" s="733"/>
      <c r="AC63" s="733"/>
      <c r="AD63" s="733"/>
      <c r="AE63" s="733"/>
      <c r="AF63" s="733"/>
      <c r="AG63" s="733"/>
      <c r="AH63" s="733"/>
      <c r="AI63" s="733"/>
      <c r="AJ63" s="733"/>
    </row>
    <row r="64" spans="1:36" ht="15.75" customHeight="1">
      <c r="A64" s="782"/>
      <c r="B64" s="1002" t="s">
        <v>64</v>
      </c>
      <c r="C64" s="1011" t="s">
        <v>315</v>
      </c>
      <c r="D64" s="744"/>
      <c r="E64" s="744"/>
      <c r="F64" s="726"/>
      <c r="G64" s="1007"/>
      <c r="H64" s="1001" t="s">
        <v>67</v>
      </c>
      <c r="I64" s="232" t="s">
        <v>9</v>
      </c>
      <c r="J64" s="216"/>
      <c r="K64" s="216"/>
      <c r="L64" s="240">
        <v>0.05</v>
      </c>
      <c r="M64" s="240">
        <v>0.1</v>
      </c>
      <c r="N64" s="240">
        <v>0.1</v>
      </c>
      <c r="O64" s="240">
        <v>0.15</v>
      </c>
      <c r="P64" s="240">
        <v>0.15</v>
      </c>
      <c r="Q64" s="240">
        <v>0.15</v>
      </c>
      <c r="R64" s="240">
        <v>0.1</v>
      </c>
      <c r="S64" s="240">
        <v>0.1</v>
      </c>
      <c r="T64" s="240">
        <v>0.1</v>
      </c>
      <c r="U64" s="216"/>
      <c r="V64" s="241">
        <f t="shared" si="7"/>
        <v>1</v>
      </c>
      <c r="W64" s="1043">
        <v>0.1</v>
      </c>
      <c r="X64" s="237">
        <f>V64*W64</f>
        <v>0.1</v>
      </c>
      <c r="Y64" s="738"/>
      <c r="Z64" s="733"/>
      <c r="AA64" s="733"/>
      <c r="AB64" s="733"/>
      <c r="AC64" s="733"/>
      <c r="AD64" s="733"/>
      <c r="AE64" s="733"/>
      <c r="AF64" s="733"/>
      <c r="AG64" s="733"/>
      <c r="AH64" s="733"/>
      <c r="AI64" s="733"/>
      <c r="AJ64" s="733"/>
    </row>
    <row r="65" spans="1:36" ht="15.75" customHeight="1">
      <c r="A65" s="782"/>
      <c r="B65" s="766"/>
      <c r="C65" s="750"/>
      <c r="D65" s="751"/>
      <c r="E65" s="751"/>
      <c r="F65" s="752"/>
      <c r="G65" s="766"/>
      <c r="H65" s="752"/>
      <c r="I65" s="232" t="s">
        <v>39</v>
      </c>
      <c r="J65" s="216"/>
      <c r="K65" s="216"/>
      <c r="L65" s="216"/>
      <c r="M65" s="216"/>
      <c r="N65" s="216"/>
      <c r="O65" s="216"/>
      <c r="P65" s="216"/>
      <c r="Q65" s="216"/>
      <c r="R65" s="216"/>
      <c r="S65" s="216"/>
      <c r="T65" s="216"/>
      <c r="U65" s="216"/>
      <c r="V65" s="238">
        <f t="shared" si="7"/>
        <v>0</v>
      </c>
      <c r="W65" s="766"/>
      <c r="X65" s="239">
        <f>V65*W64</f>
        <v>0</v>
      </c>
      <c r="Y65" s="733"/>
      <c r="Z65" s="733"/>
      <c r="AA65" s="733"/>
      <c r="AB65" s="733"/>
      <c r="AC65" s="733"/>
      <c r="AD65" s="733"/>
      <c r="AE65" s="733"/>
      <c r="AF65" s="733"/>
      <c r="AG65" s="733"/>
      <c r="AH65" s="733"/>
      <c r="AI65" s="733"/>
      <c r="AJ65" s="733"/>
    </row>
    <row r="66" spans="1:36" ht="15.75" customHeight="1">
      <c r="A66" s="782"/>
      <c r="B66" s="1002" t="s">
        <v>64</v>
      </c>
      <c r="C66" s="1011" t="s">
        <v>316</v>
      </c>
      <c r="D66" s="744"/>
      <c r="E66" s="744"/>
      <c r="F66" s="726"/>
      <c r="G66" s="1007"/>
      <c r="H66" s="1001" t="s">
        <v>67</v>
      </c>
      <c r="I66" s="232" t="s">
        <v>9</v>
      </c>
      <c r="J66" s="216"/>
      <c r="K66" s="216"/>
      <c r="L66" s="240">
        <v>0.05</v>
      </c>
      <c r="M66" s="240">
        <v>0.1</v>
      </c>
      <c r="N66" s="240">
        <v>0.1</v>
      </c>
      <c r="O66" s="240">
        <v>0.15</v>
      </c>
      <c r="P66" s="240">
        <v>0.15</v>
      </c>
      <c r="Q66" s="240">
        <v>0.15</v>
      </c>
      <c r="R66" s="240">
        <v>0.1</v>
      </c>
      <c r="S66" s="240">
        <v>0.1</v>
      </c>
      <c r="T66" s="240">
        <v>0.1</v>
      </c>
      <c r="U66" s="216"/>
      <c r="V66" s="241">
        <f t="shared" si="7"/>
        <v>1</v>
      </c>
      <c r="W66" s="1043">
        <v>0.1</v>
      </c>
      <c r="X66" s="237">
        <f>V66*W66</f>
        <v>0.1</v>
      </c>
      <c r="Y66" s="738"/>
      <c r="Z66" s="733"/>
      <c r="AA66" s="733"/>
      <c r="AB66" s="733"/>
      <c r="AC66" s="733"/>
      <c r="AD66" s="733"/>
      <c r="AE66" s="733"/>
      <c r="AF66" s="733"/>
      <c r="AG66" s="733"/>
      <c r="AH66" s="733"/>
      <c r="AI66" s="733"/>
      <c r="AJ66" s="733"/>
    </row>
    <row r="67" spans="1:36" ht="15.75" customHeight="1">
      <c r="A67" s="782"/>
      <c r="B67" s="766"/>
      <c r="C67" s="750"/>
      <c r="D67" s="751"/>
      <c r="E67" s="751"/>
      <c r="F67" s="752"/>
      <c r="G67" s="766"/>
      <c r="H67" s="752"/>
      <c r="I67" s="232" t="s">
        <v>39</v>
      </c>
      <c r="J67" s="216"/>
      <c r="K67" s="216"/>
      <c r="L67" s="216"/>
      <c r="M67" s="216"/>
      <c r="N67" s="216"/>
      <c r="O67" s="216"/>
      <c r="P67" s="216"/>
      <c r="Q67" s="216"/>
      <c r="R67" s="216"/>
      <c r="S67" s="216"/>
      <c r="T67" s="216"/>
      <c r="U67" s="216"/>
      <c r="V67" s="238">
        <f t="shared" si="7"/>
        <v>0</v>
      </c>
      <c r="W67" s="766"/>
      <c r="X67" s="239">
        <f>V67*W66</f>
        <v>0</v>
      </c>
      <c r="Y67" s="733"/>
      <c r="Z67" s="733"/>
      <c r="AA67" s="733"/>
      <c r="AB67" s="733"/>
      <c r="AC67" s="733"/>
      <c r="AD67" s="733"/>
      <c r="AE67" s="733"/>
      <c r="AF67" s="733"/>
      <c r="AG67" s="733"/>
      <c r="AH67" s="733"/>
      <c r="AI67" s="733"/>
      <c r="AJ67" s="733"/>
    </row>
    <row r="68" spans="1:36" ht="15.75" customHeight="1">
      <c r="A68" s="782"/>
      <c r="B68" s="1002" t="s">
        <v>64</v>
      </c>
      <c r="C68" s="1011" t="s">
        <v>317</v>
      </c>
      <c r="D68" s="744"/>
      <c r="E68" s="744"/>
      <c r="F68" s="726"/>
      <c r="G68" s="1007"/>
      <c r="H68" s="1001" t="s">
        <v>67</v>
      </c>
      <c r="I68" s="232" t="s">
        <v>9</v>
      </c>
      <c r="J68" s="216"/>
      <c r="K68" s="216"/>
      <c r="L68" s="240">
        <v>0.05</v>
      </c>
      <c r="M68" s="240">
        <v>0.1</v>
      </c>
      <c r="N68" s="240">
        <v>0.1</v>
      </c>
      <c r="O68" s="240">
        <v>0.15</v>
      </c>
      <c r="P68" s="240">
        <v>0.15</v>
      </c>
      <c r="Q68" s="240">
        <v>0.15</v>
      </c>
      <c r="R68" s="240">
        <v>0.1</v>
      </c>
      <c r="S68" s="240">
        <v>0.1</v>
      </c>
      <c r="T68" s="240">
        <v>0.1</v>
      </c>
      <c r="U68" s="216"/>
      <c r="V68" s="241">
        <f t="shared" si="7"/>
        <v>1</v>
      </c>
      <c r="W68" s="1043">
        <v>0.1</v>
      </c>
      <c r="X68" s="237">
        <f>V68*W68</f>
        <v>0.1</v>
      </c>
      <c r="Y68" s="738"/>
      <c r="Z68" s="733"/>
      <c r="AA68" s="733"/>
      <c r="AB68" s="733"/>
      <c r="AC68" s="733"/>
      <c r="AD68" s="733"/>
      <c r="AE68" s="733"/>
      <c r="AF68" s="733"/>
      <c r="AG68" s="733"/>
      <c r="AH68" s="733"/>
      <c r="AI68" s="733"/>
      <c r="AJ68" s="733"/>
    </row>
    <row r="69" spans="1:36" ht="15.75" customHeight="1">
      <c r="A69" s="782"/>
      <c r="B69" s="766"/>
      <c r="C69" s="750"/>
      <c r="D69" s="751"/>
      <c r="E69" s="751"/>
      <c r="F69" s="752"/>
      <c r="G69" s="766"/>
      <c r="H69" s="752"/>
      <c r="I69" s="232" t="s">
        <v>39</v>
      </c>
      <c r="J69" s="216"/>
      <c r="K69" s="216"/>
      <c r="L69" s="216"/>
      <c r="M69" s="216"/>
      <c r="N69" s="216"/>
      <c r="O69" s="216"/>
      <c r="P69" s="216"/>
      <c r="Q69" s="216"/>
      <c r="R69" s="216"/>
      <c r="S69" s="216"/>
      <c r="T69" s="216"/>
      <c r="U69" s="216"/>
      <c r="V69" s="238">
        <f t="shared" si="7"/>
        <v>0</v>
      </c>
      <c r="W69" s="766"/>
      <c r="X69" s="239">
        <f>V69*W68</f>
        <v>0</v>
      </c>
      <c r="Y69" s="733"/>
      <c r="Z69" s="733"/>
      <c r="AA69" s="733"/>
      <c r="AB69" s="733"/>
      <c r="AC69" s="733"/>
      <c r="AD69" s="733"/>
      <c r="AE69" s="733"/>
      <c r="AF69" s="733"/>
      <c r="AG69" s="733"/>
      <c r="AH69" s="733"/>
      <c r="AI69" s="733"/>
      <c r="AJ69" s="733"/>
    </row>
    <row r="70" spans="1:36" ht="15.75" customHeight="1">
      <c r="A70" s="782"/>
      <c r="B70" s="1002" t="s">
        <v>64</v>
      </c>
      <c r="C70" s="1011" t="s">
        <v>318</v>
      </c>
      <c r="D70" s="744"/>
      <c r="E70" s="744"/>
      <c r="F70" s="726"/>
      <c r="G70" s="1007"/>
      <c r="H70" s="1001" t="s">
        <v>67</v>
      </c>
      <c r="I70" s="232" t="s">
        <v>9</v>
      </c>
      <c r="J70" s="216"/>
      <c r="K70" s="216"/>
      <c r="L70" s="216"/>
      <c r="M70" s="216"/>
      <c r="N70" s="216"/>
      <c r="O70" s="216"/>
      <c r="P70" s="216"/>
      <c r="Q70" s="216"/>
      <c r="R70" s="216"/>
      <c r="S70" s="216"/>
      <c r="T70" s="240">
        <v>0.5</v>
      </c>
      <c r="U70" s="240">
        <v>0.5</v>
      </c>
      <c r="V70" s="241">
        <f t="shared" si="7"/>
        <v>1</v>
      </c>
      <c r="W70" s="1043">
        <v>0.1</v>
      </c>
      <c r="X70" s="237">
        <f>V70*W70</f>
        <v>0.1</v>
      </c>
      <c r="Y70" s="738"/>
      <c r="Z70" s="733"/>
      <c r="AA70" s="733"/>
      <c r="AB70" s="733"/>
      <c r="AC70" s="733"/>
      <c r="AD70" s="733"/>
      <c r="AE70" s="733"/>
      <c r="AF70" s="733"/>
      <c r="AG70" s="733"/>
      <c r="AH70" s="733"/>
      <c r="AI70" s="733"/>
      <c r="AJ70" s="733"/>
    </row>
    <row r="71" spans="1:36" ht="15.75" customHeight="1">
      <c r="A71" s="782"/>
      <c r="B71" s="766"/>
      <c r="C71" s="750"/>
      <c r="D71" s="751"/>
      <c r="E71" s="751"/>
      <c r="F71" s="752"/>
      <c r="G71" s="766"/>
      <c r="H71" s="752"/>
      <c r="I71" s="232" t="s">
        <v>39</v>
      </c>
      <c r="J71" s="216"/>
      <c r="K71" s="216"/>
      <c r="L71" s="216"/>
      <c r="M71" s="216"/>
      <c r="N71" s="216"/>
      <c r="O71" s="216"/>
      <c r="P71" s="216"/>
      <c r="Q71" s="216"/>
      <c r="R71" s="216"/>
      <c r="S71" s="216"/>
      <c r="T71" s="216"/>
      <c r="U71" s="216"/>
      <c r="V71" s="238">
        <f t="shared" si="7"/>
        <v>0</v>
      </c>
      <c r="W71" s="766"/>
      <c r="X71" s="239">
        <f>V71*W70</f>
        <v>0</v>
      </c>
      <c r="Y71" s="733"/>
      <c r="Z71" s="733"/>
      <c r="AA71" s="733"/>
      <c r="AB71" s="733"/>
      <c r="AC71" s="733"/>
      <c r="AD71" s="733"/>
      <c r="AE71" s="733"/>
      <c r="AF71" s="733"/>
      <c r="AG71" s="733"/>
      <c r="AH71" s="733"/>
      <c r="AI71" s="733"/>
      <c r="AJ71" s="733"/>
    </row>
    <row r="72" spans="1:36" ht="15.75" customHeight="1">
      <c r="A72" s="782"/>
      <c r="B72" s="313"/>
      <c r="C72" s="1008" t="s">
        <v>319</v>
      </c>
      <c r="D72" s="728"/>
      <c r="E72" s="728"/>
      <c r="F72" s="729"/>
      <c r="G72" s="265" t="s">
        <v>285</v>
      </c>
      <c r="H72" s="1017" t="s">
        <v>47</v>
      </c>
      <c r="I72" s="724"/>
      <c r="J72" s="207" t="s">
        <v>48</v>
      </c>
      <c r="K72" s="207" t="s">
        <v>28</v>
      </c>
      <c r="L72" s="227" t="s">
        <v>31</v>
      </c>
      <c r="M72" s="227" t="s">
        <v>30</v>
      </c>
      <c r="N72" s="227" t="s">
        <v>49</v>
      </c>
      <c r="O72" s="227" t="s">
        <v>50</v>
      </c>
      <c r="P72" s="227" t="s">
        <v>34</v>
      </c>
      <c r="Q72" s="228" t="s">
        <v>36</v>
      </c>
      <c r="R72" s="227" t="s">
        <v>51</v>
      </c>
      <c r="S72" s="227" t="s">
        <v>52</v>
      </c>
      <c r="T72" s="227" t="s">
        <v>32</v>
      </c>
      <c r="U72" s="227" t="s">
        <v>29</v>
      </c>
      <c r="V72" s="314"/>
      <c r="W72" s="315"/>
      <c r="X72" s="316"/>
      <c r="Y72" s="697" t="s">
        <v>836</v>
      </c>
      <c r="Z72" s="697" t="s">
        <v>837</v>
      </c>
      <c r="AA72" s="697" t="s">
        <v>838</v>
      </c>
      <c r="AB72" s="697" t="s">
        <v>839</v>
      </c>
      <c r="AC72" s="697" t="s">
        <v>840</v>
      </c>
      <c r="AD72" s="697" t="s">
        <v>841</v>
      </c>
      <c r="AE72" s="697" t="s">
        <v>842</v>
      </c>
      <c r="AF72" s="697" t="s">
        <v>843</v>
      </c>
      <c r="AG72" s="697" t="s">
        <v>844</v>
      </c>
      <c r="AH72" s="697" t="s">
        <v>845</v>
      </c>
      <c r="AI72" s="697" t="s">
        <v>846</v>
      </c>
      <c r="AJ72" s="697" t="s">
        <v>847</v>
      </c>
    </row>
    <row r="73" spans="1:36" ht="13.5" customHeight="1">
      <c r="A73" s="782"/>
      <c r="B73" s="1002" t="s">
        <v>64</v>
      </c>
      <c r="C73" s="1011" t="s">
        <v>321</v>
      </c>
      <c r="D73" s="744"/>
      <c r="E73" s="744"/>
      <c r="F73" s="726"/>
      <c r="G73" s="1022"/>
      <c r="H73" s="1021" t="s">
        <v>67</v>
      </c>
      <c r="I73" s="291" t="s">
        <v>9</v>
      </c>
      <c r="J73" s="216"/>
      <c r="K73" s="240">
        <v>0.05</v>
      </c>
      <c r="L73" s="240">
        <v>0.05</v>
      </c>
      <c r="M73" s="240">
        <v>0.1</v>
      </c>
      <c r="N73" s="240">
        <v>0.1</v>
      </c>
      <c r="O73" s="240">
        <v>0.15</v>
      </c>
      <c r="P73" s="240">
        <v>0.15</v>
      </c>
      <c r="Q73" s="240">
        <v>0.15</v>
      </c>
      <c r="R73" s="240">
        <v>0.1</v>
      </c>
      <c r="S73" s="240">
        <v>0.1</v>
      </c>
      <c r="T73" s="240">
        <v>0.05</v>
      </c>
      <c r="U73" s="216"/>
      <c r="V73" s="317">
        <v>1</v>
      </c>
      <c r="W73" s="1043">
        <v>0.1</v>
      </c>
      <c r="X73" s="318">
        <f>V73*W73</f>
        <v>0.1</v>
      </c>
      <c r="Y73" s="738"/>
      <c r="Z73" s="733"/>
      <c r="AA73" s="733"/>
      <c r="AB73" s="733"/>
      <c r="AC73" s="733"/>
      <c r="AD73" s="733"/>
      <c r="AE73" s="733"/>
      <c r="AF73" s="733"/>
      <c r="AG73" s="733"/>
      <c r="AH73" s="733"/>
      <c r="AI73" s="733"/>
      <c r="AJ73" s="733"/>
    </row>
    <row r="74" spans="1:36" ht="15.75" customHeight="1">
      <c r="A74" s="782"/>
      <c r="B74" s="766"/>
      <c r="C74" s="750"/>
      <c r="D74" s="751"/>
      <c r="E74" s="751"/>
      <c r="F74" s="752"/>
      <c r="G74" s="766"/>
      <c r="H74" s="752"/>
      <c r="I74" s="232" t="s">
        <v>39</v>
      </c>
      <c r="J74" s="216"/>
      <c r="K74" s="216"/>
      <c r="L74" s="216"/>
      <c r="M74" s="216"/>
      <c r="N74" s="216"/>
      <c r="O74" s="216"/>
      <c r="P74" s="216"/>
      <c r="Q74" s="216"/>
      <c r="R74" s="216"/>
      <c r="S74" s="216"/>
      <c r="T74" s="216"/>
      <c r="U74" s="216"/>
      <c r="V74" s="238">
        <f t="shared" ref="V74:V76" si="8">SUM(J74:U74)</f>
        <v>0</v>
      </c>
      <c r="W74" s="766"/>
      <c r="X74" s="239">
        <f>V74*W73</f>
        <v>0</v>
      </c>
      <c r="Y74" s="733"/>
      <c r="Z74" s="733"/>
      <c r="AA74" s="733"/>
      <c r="AB74" s="733"/>
      <c r="AC74" s="733"/>
      <c r="AD74" s="733"/>
      <c r="AE74" s="733"/>
      <c r="AF74" s="733"/>
      <c r="AG74" s="733"/>
      <c r="AH74" s="733"/>
      <c r="AI74" s="733"/>
      <c r="AJ74" s="733"/>
    </row>
    <row r="75" spans="1:36" ht="15.75" customHeight="1">
      <c r="A75" s="782"/>
      <c r="B75" s="1002" t="s">
        <v>64</v>
      </c>
      <c r="C75" s="1058" t="s">
        <v>322</v>
      </c>
      <c r="D75" s="817"/>
      <c r="E75" s="817"/>
      <c r="F75" s="817"/>
      <c r="G75" s="1007"/>
      <c r="H75" s="1001" t="s">
        <v>67</v>
      </c>
      <c r="I75" s="232" t="s">
        <v>9</v>
      </c>
      <c r="J75" s="216"/>
      <c r="K75" s="216"/>
      <c r="L75" s="240">
        <v>0.1</v>
      </c>
      <c r="M75" s="240">
        <v>0.1</v>
      </c>
      <c r="N75" s="240">
        <v>0.1</v>
      </c>
      <c r="O75" s="240">
        <v>0.1</v>
      </c>
      <c r="P75" s="240">
        <v>0.1</v>
      </c>
      <c r="Q75" s="240">
        <v>0.1</v>
      </c>
      <c r="R75" s="240">
        <v>0.1</v>
      </c>
      <c r="S75" s="240">
        <v>0.1</v>
      </c>
      <c r="T75" s="240">
        <v>0.1</v>
      </c>
      <c r="U75" s="234">
        <v>0.1</v>
      </c>
      <c r="V75" s="241">
        <f t="shared" si="8"/>
        <v>0.99999999999999989</v>
      </c>
      <c r="W75" s="1040">
        <v>0.15</v>
      </c>
      <c r="X75" s="237">
        <f>V75*W75</f>
        <v>0.14999999999999997</v>
      </c>
      <c r="Y75" s="738"/>
      <c r="Z75" s="733"/>
      <c r="AA75" s="733"/>
      <c r="AB75" s="733"/>
      <c r="AC75" s="733"/>
      <c r="AD75" s="733"/>
      <c r="AE75" s="733"/>
      <c r="AF75" s="733"/>
      <c r="AG75" s="733"/>
      <c r="AH75" s="733"/>
      <c r="AI75" s="733"/>
      <c r="AJ75" s="733"/>
    </row>
    <row r="76" spans="1:36" ht="15.75" customHeight="1">
      <c r="A76" s="782"/>
      <c r="B76" s="766"/>
      <c r="C76" s="750"/>
      <c r="D76" s="751"/>
      <c r="E76" s="751"/>
      <c r="F76" s="751"/>
      <c r="G76" s="766"/>
      <c r="H76" s="752"/>
      <c r="I76" s="232" t="s">
        <v>39</v>
      </c>
      <c r="J76" s="216"/>
      <c r="K76" s="216"/>
      <c r="L76" s="216"/>
      <c r="M76" s="216"/>
      <c r="N76" s="216"/>
      <c r="O76" s="216"/>
      <c r="P76" s="216"/>
      <c r="Q76" s="216"/>
      <c r="R76" s="216"/>
      <c r="S76" s="216"/>
      <c r="T76" s="216"/>
      <c r="U76" s="216"/>
      <c r="V76" s="238">
        <f t="shared" si="8"/>
        <v>0</v>
      </c>
      <c r="W76" s="766"/>
      <c r="X76" s="239">
        <f>V76*W75</f>
        <v>0</v>
      </c>
      <c r="Y76" s="733"/>
      <c r="Z76" s="733"/>
      <c r="AA76" s="733"/>
      <c r="AB76" s="733"/>
      <c r="AC76" s="733"/>
      <c r="AD76" s="733"/>
      <c r="AE76" s="733"/>
      <c r="AF76" s="733"/>
      <c r="AG76" s="733"/>
      <c r="AH76" s="733"/>
      <c r="AI76" s="733"/>
      <c r="AJ76" s="733"/>
    </row>
    <row r="77" spans="1:36" ht="15.75" customHeight="1">
      <c r="A77" s="782"/>
      <c r="B77" s="1002" t="s">
        <v>64</v>
      </c>
      <c r="C77" s="1020" t="s">
        <v>324</v>
      </c>
      <c r="D77" s="744"/>
      <c r="E77" s="744"/>
      <c r="F77" s="745"/>
      <c r="G77" s="1010"/>
      <c r="H77" s="1001" t="s">
        <v>67</v>
      </c>
      <c r="I77" s="232" t="s">
        <v>9</v>
      </c>
      <c r="J77" s="216"/>
      <c r="K77" s="216"/>
      <c r="L77" s="240">
        <v>0.1</v>
      </c>
      <c r="M77" s="240">
        <v>0.1</v>
      </c>
      <c r="N77" s="240">
        <v>0.1</v>
      </c>
      <c r="O77" s="240">
        <v>0.1</v>
      </c>
      <c r="P77" s="240">
        <v>0.1</v>
      </c>
      <c r="Q77" s="240">
        <v>0.1</v>
      </c>
      <c r="R77" s="240">
        <v>0.1</v>
      </c>
      <c r="S77" s="240">
        <v>0.1</v>
      </c>
      <c r="T77" s="240">
        <v>0.1</v>
      </c>
      <c r="U77" s="240">
        <v>0.1</v>
      </c>
      <c r="V77" s="241">
        <v>1</v>
      </c>
      <c r="W77" s="1040">
        <v>0.15</v>
      </c>
      <c r="X77" s="237">
        <f>V77*W77</f>
        <v>0.15</v>
      </c>
      <c r="Y77" s="738"/>
      <c r="Z77" s="733"/>
      <c r="AA77" s="733"/>
      <c r="AB77" s="733"/>
      <c r="AC77" s="733"/>
      <c r="AD77" s="733"/>
      <c r="AE77" s="733"/>
      <c r="AF77" s="733"/>
      <c r="AG77" s="733"/>
      <c r="AH77" s="733"/>
      <c r="AI77" s="733"/>
      <c r="AJ77" s="733"/>
    </row>
    <row r="78" spans="1:36" ht="15.75" customHeight="1">
      <c r="A78" s="782"/>
      <c r="B78" s="766"/>
      <c r="C78" s="746"/>
      <c r="D78" s="747"/>
      <c r="E78" s="747"/>
      <c r="F78" s="748"/>
      <c r="G78" s="766"/>
      <c r="H78" s="752"/>
      <c r="I78" s="232" t="s">
        <v>39</v>
      </c>
      <c r="J78" s="216"/>
      <c r="K78" s="216"/>
      <c r="L78" s="216"/>
      <c r="M78" s="216"/>
      <c r="N78" s="216"/>
      <c r="O78" s="216"/>
      <c r="P78" s="216"/>
      <c r="Q78" s="216"/>
      <c r="R78" s="216"/>
      <c r="S78" s="216"/>
      <c r="T78" s="216"/>
      <c r="U78" s="216"/>
      <c r="V78" s="238">
        <f>SUM(J78:U78)</f>
        <v>0</v>
      </c>
      <c r="W78" s="766"/>
      <c r="X78" s="239">
        <f>V78*W77</f>
        <v>0</v>
      </c>
      <c r="Y78" s="733"/>
      <c r="Z78" s="733"/>
      <c r="AA78" s="733"/>
      <c r="AB78" s="733"/>
      <c r="AC78" s="733"/>
      <c r="AD78" s="733"/>
      <c r="AE78" s="733"/>
      <c r="AF78" s="733"/>
      <c r="AG78" s="733"/>
      <c r="AH78" s="733"/>
      <c r="AI78" s="733"/>
      <c r="AJ78" s="733"/>
    </row>
    <row r="79" spans="1:36" ht="15.75" customHeight="1">
      <c r="A79" s="782"/>
      <c r="B79" s="1002" t="s">
        <v>64</v>
      </c>
      <c r="C79" s="1003" t="s">
        <v>326</v>
      </c>
      <c r="D79" s="744"/>
      <c r="E79" s="744"/>
      <c r="F79" s="745"/>
      <c r="G79" s="1010"/>
      <c r="H79" s="1001" t="s">
        <v>67</v>
      </c>
      <c r="I79" s="232" t="s">
        <v>9</v>
      </c>
      <c r="J79" s="216"/>
      <c r="K79" s="216"/>
      <c r="L79" s="216"/>
      <c r="M79" s="216"/>
      <c r="N79" s="216"/>
      <c r="O79" s="240">
        <v>0.1</v>
      </c>
      <c r="P79" s="240">
        <v>0.15</v>
      </c>
      <c r="Q79" s="240">
        <v>0.15</v>
      </c>
      <c r="R79" s="240">
        <v>0.15</v>
      </c>
      <c r="S79" s="240">
        <v>0.15</v>
      </c>
      <c r="T79" s="240">
        <v>0.15</v>
      </c>
      <c r="U79" s="240">
        <v>0.15</v>
      </c>
      <c r="V79" s="241">
        <v>1</v>
      </c>
      <c r="W79" s="1040">
        <v>0.1</v>
      </c>
      <c r="X79" s="237">
        <f>V79*W79</f>
        <v>0.1</v>
      </c>
      <c r="Y79" s="738"/>
      <c r="Z79" s="733"/>
      <c r="AA79" s="733"/>
      <c r="AB79" s="733"/>
      <c r="AC79" s="733"/>
      <c r="AD79" s="733"/>
      <c r="AE79" s="733"/>
      <c r="AF79" s="733"/>
      <c r="AG79" s="733"/>
      <c r="AH79" s="733"/>
      <c r="AI79" s="733"/>
      <c r="AJ79" s="733"/>
    </row>
    <row r="80" spans="1:36" ht="15.75" customHeight="1">
      <c r="A80" s="782"/>
      <c r="B80" s="766"/>
      <c r="C80" s="750"/>
      <c r="D80" s="751"/>
      <c r="E80" s="751"/>
      <c r="F80" s="852"/>
      <c r="G80" s="766"/>
      <c r="H80" s="752"/>
      <c r="I80" s="232" t="s">
        <v>39</v>
      </c>
      <c r="J80" s="216"/>
      <c r="K80" s="216"/>
      <c r="L80" s="216"/>
      <c r="M80" s="216"/>
      <c r="N80" s="216"/>
      <c r="O80" s="216"/>
      <c r="P80" s="216"/>
      <c r="Q80" s="216"/>
      <c r="R80" s="216"/>
      <c r="S80" s="216"/>
      <c r="T80" s="216"/>
      <c r="U80" s="216"/>
      <c r="V80" s="238">
        <f>SUM(J80:U80)</f>
        <v>0</v>
      </c>
      <c r="W80" s="766"/>
      <c r="X80" s="239">
        <f>V80*W79</f>
        <v>0</v>
      </c>
      <c r="Y80" s="733"/>
      <c r="Z80" s="733"/>
      <c r="AA80" s="733"/>
      <c r="AB80" s="733"/>
      <c r="AC80" s="733"/>
      <c r="AD80" s="733"/>
      <c r="AE80" s="733"/>
      <c r="AF80" s="733"/>
      <c r="AG80" s="733"/>
      <c r="AH80" s="733"/>
      <c r="AI80" s="733"/>
      <c r="AJ80" s="733"/>
    </row>
    <row r="81" spans="1:36" ht="15.75" customHeight="1">
      <c r="A81" s="782"/>
      <c r="B81" s="1036" t="s">
        <v>70</v>
      </c>
      <c r="C81" s="744"/>
      <c r="D81" s="744"/>
      <c r="E81" s="744"/>
      <c r="F81" s="726"/>
      <c r="G81" s="1059"/>
      <c r="H81" s="1018" t="s">
        <v>67</v>
      </c>
      <c r="I81" s="322" t="s">
        <v>9</v>
      </c>
      <c r="J81" s="248">
        <f t="shared" ref="J81:U81" si="9">J62*$W$62+J64*$W$64+J66*$W$66+J68*$W$68+J70*$W$70+J73*$W$73+J75*$W$75+J77*$W$77+J79*$W$79</f>
        <v>0</v>
      </c>
      <c r="K81" s="248">
        <f t="shared" si="9"/>
        <v>5.000000000000001E-3</v>
      </c>
      <c r="L81" s="248">
        <f t="shared" si="9"/>
        <v>6.5000000000000002E-2</v>
      </c>
      <c r="M81" s="248">
        <f t="shared" si="9"/>
        <v>0.10500000000000001</v>
      </c>
      <c r="N81" s="248">
        <f t="shared" si="9"/>
        <v>0.12000000000000002</v>
      </c>
      <c r="O81" s="248">
        <f t="shared" si="9"/>
        <v>0.1</v>
      </c>
      <c r="P81" s="248">
        <f t="shared" si="9"/>
        <v>0.105</v>
      </c>
      <c r="Q81" s="248">
        <f t="shared" si="9"/>
        <v>0.105</v>
      </c>
      <c r="R81" s="248">
        <f t="shared" si="9"/>
        <v>8.5000000000000006E-2</v>
      </c>
      <c r="S81" s="248">
        <f t="shared" si="9"/>
        <v>8.5000000000000006E-2</v>
      </c>
      <c r="T81" s="248">
        <f t="shared" si="9"/>
        <v>0.13</v>
      </c>
      <c r="U81" s="248">
        <f t="shared" si="9"/>
        <v>9.5000000000000001E-2</v>
      </c>
      <c r="V81" s="324">
        <f>SUM(K81:U81)</f>
        <v>0.99999999999999989</v>
      </c>
      <c r="W81" s="1045">
        <f>W62+W64+W66+W68+W70+W73+W75+W77+W79</f>
        <v>1</v>
      </c>
      <c r="X81" s="325">
        <v>1</v>
      </c>
      <c r="Y81" s="738"/>
      <c r="Z81" s="733"/>
      <c r="AA81" s="733"/>
      <c r="AB81" s="733"/>
      <c r="AC81" s="733"/>
      <c r="AD81" s="733"/>
      <c r="AE81" s="733"/>
      <c r="AF81" s="733"/>
      <c r="AG81" s="733"/>
      <c r="AH81" s="733"/>
      <c r="AI81" s="733"/>
      <c r="AJ81" s="733"/>
    </row>
    <row r="82" spans="1:36" ht="15.75" customHeight="1">
      <c r="A82" s="861"/>
      <c r="B82" s="750"/>
      <c r="C82" s="751"/>
      <c r="D82" s="751"/>
      <c r="E82" s="751"/>
      <c r="F82" s="752"/>
      <c r="G82" s="776"/>
      <c r="H82" s="776"/>
      <c r="I82" s="322" t="s">
        <v>39</v>
      </c>
      <c r="J82" s="248">
        <f t="shared" ref="J82:U82" si="10">J63*$W$62+J65*$W$64+J67*$W$66+J69*$W$68+J71*$W$70+J74*$W$73+J76*$W$75+J78*$W$77+J80*$W$79</f>
        <v>0</v>
      </c>
      <c r="K82" s="248">
        <f t="shared" si="10"/>
        <v>0</v>
      </c>
      <c r="L82" s="248">
        <f t="shared" si="10"/>
        <v>0</v>
      </c>
      <c r="M82" s="248">
        <f t="shared" si="10"/>
        <v>0</v>
      </c>
      <c r="N82" s="248">
        <f t="shared" si="10"/>
        <v>0</v>
      </c>
      <c r="O82" s="248">
        <f t="shared" si="10"/>
        <v>0</v>
      </c>
      <c r="P82" s="248">
        <f t="shared" si="10"/>
        <v>0</v>
      </c>
      <c r="Q82" s="248">
        <f t="shared" si="10"/>
        <v>0</v>
      </c>
      <c r="R82" s="248">
        <f t="shared" si="10"/>
        <v>0</v>
      </c>
      <c r="S82" s="248">
        <f t="shared" si="10"/>
        <v>0</v>
      </c>
      <c r="T82" s="248">
        <f t="shared" si="10"/>
        <v>0</v>
      </c>
      <c r="U82" s="248">
        <f t="shared" si="10"/>
        <v>0</v>
      </c>
      <c r="V82" s="238">
        <f>SUM(J82:U82)</f>
        <v>0</v>
      </c>
      <c r="W82" s="766"/>
      <c r="X82" s="326">
        <v>0</v>
      </c>
      <c r="Y82" s="733"/>
      <c r="Z82" s="733"/>
      <c r="AA82" s="733"/>
      <c r="AB82" s="733"/>
      <c r="AC82" s="733"/>
      <c r="AD82" s="733"/>
      <c r="AE82" s="733"/>
      <c r="AF82" s="733"/>
      <c r="AG82" s="733"/>
      <c r="AH82" s="733"/>
      <c r="AI82" s="733"/>
      <c r="AJ82" s="733"/>
    </row>
    <row r="83" spans="1:36" ht="30" customHeight="1">
      <c r="A83" s="279" t="s">
        <v>17</v>
      </c>
      <c r="B83" s="280" t="s">
        <v>42</v>
      </c>
      <c r="C83" s="227" t="s">
        <v>43</v>
      </c>
      <c r="D83" s="227" t="s">
        <v>19</v>
      </c>
      <c r="E83" s="227" t="s">
        <v>44</v>
      </c>
      <c r="F83" s="227" t="s">
        <v>45</v>
      </c>
      <c r="G83" s="281" t="s">
        <v>46</v>
      </c>
      <c r="H83" s="1017" t="s">
        <v>47</v>
      </c>
      <c r="I83" s="724"/>
      <c r="J83" s="207" t="s">
        <v>48</v>
      </c>
      <c r="K83" s="207" t="s">
        <v>28</v>
      </c>
      <c r="L83" s="207" t="s">
        <v>31</v>
      </c>
      <c r="M83" s="207" t="s">
        <v>30</v>
      </c>
      <c r="N83" s="207" t="s">
        <v>49</v>
      </c>
      <c r="O83" s="207" t="s">
        <v>50</v>
      </c>
      <c r="P83" s="207" t="s">
        <v>34</v>
      </c>
      <c r="Q83" s="284" t="s">
        <v>36</v>
      </c>
      <c r="R83" s="207" t="s">
        <v>51</v>
      </c>
      <c r="S83" s="207" t="s">
        <v>52</v>
      </c>
      <c r="T83" s="207" t="s">
        <v>32</v>
      </c>
      <c r="U83" s="207" t="s">
        <v>29</v>
      </c>
      <c r="V83" s="327" t="s">
        <v>53</v>
      </c>
      <c r="W83" s="227" t="s">
        <v>54</v>
      </c>
      <c r="X83" s="284" t="s">
        <v>306</v>
      </c>
      <c r="Y83" s="697" t="s">
        <v>836</v>
      </c>
      <c r="Z83" s="697" t="s">
        <v>837</v>
      </c>
      <c r="AA83" s="697" t="s">
        <v>838</v>
      </c>
      <c r="AB83" s="697" t="s">
        <v>839</v>
      </c>
      <c r="AC83" s="697" t="s">
        <v>840</v>
      </c>
      <c r="AD83" s="697" t="s">
        <v>841</v>
      </c>
      <c r="AE83" s="697" t="s">
        <v>842</v>
      </c>
      <c r="AF83" s="697" t="s">
        <v>843</v>
      </c>
      <c r="AG83" s="697" t="s">
        <v>844</v>
      </c>
      <c r="AH83" s="697" t="s">
        <v>845</v>
      </c>
      <c r="AI83" s="697" t="s">
        <v>846</v>
      </c>
      <c r="AJ83" s="697" t="s">
        <v>847</v>
      </c>
    </row>
    <row r="84" spans="1:36" ht="15.75" customHeight="1">
      <c r="A84" s="1037" t="s">
        <v>334</v>
      </c>
      <c r="B84" s="989" t="s">
        <v>234</v>
      </c>
      <c r="C84" s="989" t="s">
        <v>235</v>
      </c>
      <c r="D84" s="989">
        <v>2</v>
      </c>
      <c r="E84" s="989" t="s">
        <v>335</v>
      </c>
      <c r="F84" s="989" t="s">
        <v>75</v>
      </c>
      <c r="G84" s="935" t="s">
        <v>313</v>
      </c>
      <c r="H84" s="1028" t="s">
        <v>9</v>
      </c>
      <c r="I84" s="724"/>
      <c r="J84" s="310"/>
      <c r="K84" s="310"/>
      <c r="L84" s="310"/>
      <c r="M84" s="310">
        <v>0.1</v>
      </c>
      <c r="N84" s="310">
        <v>0.1</v>
      </c>
      <c r="O84" s="310">
        <v>0.1</v>
      </c>
      <c r="P84" s="310">
        <v>0.2</v>
      </c>
      <c r="Q84" s="310">
        <v>0.2</v>
      </c>
      <c r="R84" s="310">
        <v>0.3</v>
      </c>
      <c r="S84" s="310">
        <v>0.3</v>
      </c>
      <c r="T84" s="310">
        <v>0.3</v>
      </c>
      <c r="U84" s="310">
        <v>0.4</v>
      </c>
      <c r="V84" s="328">
        <f t="shared" ref="V84:V85" si="11">SUM(J84:U84)</f>
        <v>2</v>
      </c>
      <c r="W84" s="943">
        <v>0.1</v>
      </c>
      <c r="X84" s="219">
        <f>IF(OR(V84=0,W84=0),0,(V84/V84)*W84)</f>
        <v>0.1</v>
      </c>
      <c r="Y84" s="738"/>
      <c r="Z84" s="733"/>
      <c r="AA84" s="733"/>
      <c r="AB84" s="733"/>
      <c r="AC84" s="733"/>
      <c r="AD84" s="733"/>
      <c r="AE84" s="733"/>
      <c r="AF84" s="733"/>
      <c r="AG84" s="733"/>
      <c r="AH84" s="733"/>
      <c r="AI84" s="733"/>
      <c r="AJ84" s="733"/>
    </row>
    <row r="85" spans="1:36" ht="15.75" customHeight="1">
      <c r="A85" s="782"/>
      <c r="B85" s="766"/>
      <c r="C85" s="766"/>
      <c r="D85" s="766"/>
      <c r="E85" s="766"/>
      <c r="F85" s="766"/>
      <c r="G85" s="766"/>
      <c r="H85" s="1028" t="s">
        <v>39</v>
      </c>
      <c r="I85" s="724"/>
      <c r="J85" s="329"/>
      <c r="K85" s="329"/>
      <c r="L85" s="329"/>
      <c r="M85" s="329"/>
      <c r="N85" s="329"/>
      <c r="O85" s="329"/>
      <c r="P85" s="329"/>
      <c r="Q85" s="329"/>
      <c r="R85" s="329"/>
      <c r="S85" s="329"/>
      <c r="T85" s="329"/>
      <c r="U85" s="329"/>
      <c r="V85" s="299">
        <f t="shared" si="11"/>
        <v>0</v>
      </c>
      <c r="W85" s="766"/>
      <c r="X85" s="331">
        <f>IF(OR(V85=0,W84=0),0,(V85/V84*W84))</f>
        <v>0</v>
      </c>
      <c r="Y85" s="733"/>
      <c r="Z85" s="733"/>
      <c r="AA85" s="733"/>
      <c r="AB85" s="733"/>
      <c r="AC85" s="733"/>
      <c r="AD85" s="733"/>
      <c r="AE85" s="733"/>
      <c r="AF85" s="733"/>
      <c r="AG85" s="733"/>
      <c r="AH85" s="733"/>
      <c r="AI85" s="733"/>
      <c r="AJ85" s="733"/>
    </row>
    <row r="86" spans="1:36" ht="27.75" customHeight="1">
      <c r="A86" s="782"/>
      <c r="B86" s="224" t="s">
        <v>63</v>
      </c>
      <c r="C86" s="1016" t="s">
        <v>24</v>
      </c>
      <c r="D86" s="728"/>
      <c r="E86" s="728"/>
      <c r="F86" s="728"/>
      <c r="G86" s="728"/>
      <c r="H86" s="728"/>
      <c r="I86" s="728"/>
      <c r="J86" s="728"/>
      <c r="K86" s="728"/>
      <c r="L86" s="728"/>
      <c r="M86" s="728"/>
      <c r="N86" s="728"/>
      <c r="O86" s="728"/>
      <c r="P86" s="728"/>
      <c r="Q86" s="728"/>
      <c r="R86" s="728"/>
      <c r="S86" s="728"/>
      <c r="T86" s="728"/>
      <c r="U86" s="728"/>
      <c r="V86" s="728"/>
      <c r="W86" s="728"/>
      <c r="X86" s="724"/>
      <c r="Y86" s="736" t="s">
        <v>849</v>
      </c>
      <c r="Z86" s="736"/>
      <c r="AA86" s="736"/>
      <c r="AB86" s="736"/>
      <c r="AC86" s="736"/>
      <c r="AD86" s="736"/>
      <c r="AE86" s="736"/>
      <c r="AF86" s="736"/>
      <c r="AG86" s="736"/>
      <c r="AH86" s="736"/>
      <c r="AI86" s="736"/>
      <c r="AJ86" s="736"/>
    </row>
    <row r="87" spans="1:36" ht="15.75" customHeight="1">
      <c r="A87" s="782"/>
      <c r="B87" s="1002" t="s">
        <v>64</v>
      </c>
      <c r="C87" s="1019" t="s">
        <v>337</v>
      </c>
      <c r="D87" s="817"/>
      <c r="E87" s="817"/>
      <c r="F87" s="818"/>
      <c r="G87" s="1041"/>
      <c r="H87" s="1001" t="s">
        <v>67</v>
      </c>
      <c r="I87" s="232" t="s">
        <v>9</v>
      </c>
      <c r="J87" s="233"/>
      <c r="K87" s="233"/>
      <c r="L87" s="240">
        <v>0.25</v>
      </c>
      <c r="M87" s="240">
        <v>0.25</v>
      </c>
      <c r="N87" s="240">
        <v>0.25</v>
      </c>
      <c r="O87" s="240">
        <v>0.25</v>
      </c>
      <c r="P87" s="216"/>
      <c r="Q87" s="216"/>
      <c r="R87" s="216"/>
      <c r="S87" s="216"/>
      <c r="T87" s="216"/>
      <c r="U87" s="216"/>
      <c r="V87" s="241">
        <f t="shared" ref="V87:V96" si="12">SUM(J87:U87)</f>
        <v>1</v>
      </c>
      <c r="W87" s="1040">
        <v>0.25</v>
      </c>
      <c r="X87" s="237">
        <f>V87*W87</f>
        <v>0.25</v>
      </c>
      <c r="Y87" s="738"/>
      <c r="Z87" s="733"/>
      <c r="AA87" s="733"/>
      <c r="AB87" s="733"/>
      <c r="AC87" s="733"/>
      <c r="AD87" s="733"/>
      <c r="AE87" s="733"/>
      <c r="AF87" s="733"/>
      <c r="AG87" s="733"/>
      <c r="AH87" s="733"/>
      <c r="AI87" s="733"/>
      <c r="AJ87" s="733"/>
    </row>
    <row r="88" spans="1:36" ht="15" customHeight="1">
      <c r="A88" s="782"/>
      <c r="B88" s="766"/>
      <c r="C88" s="750"/>
      <c r="D88" s="751"/>
      <c r="E88" s="751"/>
      <c r="F88" s="752"/>
      <c r="G88" s="752"/>
      <c r="H88" s="752"/>
      <c r="I88" s="232" t="s">
        <v>39</v>
      </c>
      <c r="J88" s="233"/>
      <c r="K88" s="233"/>
      <c r="L88" s="233"/>
      <c r="M88" s="233"/>
      <c r="N88" s="233"/>
      <c r="O88" s="233"/>
      <c r="P88" s="216"/>
      <c r="Q88" s="216"/>
      <c r="R88" s="216"/>
      <c r="S88" s="216"/>
      <c r="T88" s="216"/>
      <c r="U88" s="216"/>
      <c r="V88" s="238">
        <f t="shared" si="12"/>
        <v>0</v>
      </c>
      <c r="W88" s="766"/>
      <c r="X88" s="239">
        <f>V88*W87</f>
        <v>0</v>
      </c>
      <c r="Y88" s="733"/>
      <c r="Z88" s="733"/>
      <c r="AA88" s="733"/>
      <c r="AB88" s="733"/>
      <c r="AC88" s="733"/>
      <c r="AD88" s="733"/>
      <c r="AE88" s="733"/>
      <c r="AF88" s="733"/>
      <c r="AG88" s="733"/>
      <c r="AH88" s="733"/>
      <c r="AI88" s="733"/>
      <c r="AJ88" s="733"/>
    </row>
    <row r="89" spans="1:36" ht="15.75" customHeight="1">
      <c r="A89" s="782"/>
      <c r="B89" s="1002" t="s">
        <v>64</v>
      </c>
      <c r="C89" s="1058" t="s">
        <v>341</v>
      </c>
      <c r="D89" s="817"/>
      <c r="E89" s="817"/>
      <c r="F89" s="817"/>
      <c r="G89" s="1007"/>
      <c r="H89" s="1001" t="s">
        <v>67</v>
      </c>
      <c r="I89" s="232" t="s">
        <v>9</v>
      </c>
      <c r="J89" s="233"/>
      <c r="K89" s="216"/>
      <c r="L89" s="216"/>
      <c r="M89" s="240">
        <v>0.1</v>
      </c>
      <c r="N89" s="240">
        <v>0.17</v>
      </c>
      <c r="O89" s="240">
        <v>0.17</v>
      </c>
      <c r="P89" s="240">
        <v>0.17</v>
      </c>
      <c r="Q89" s="240">
        <v>0.17</v>
      </c>
      <c r="R89" s="240">
        <v>0.12</v>
      </c>
      <c r="S89" s="240">
        <v>0.1</v>
      </c>
      <c r="T89" s="216"/>
      <c r="U89" s="216"/>
      <c r="V89" s="241">
        <f t="shared" si="12"/>
        <v>1.0000000000000002</v>
      </c>
      <c r="W89" s="1040">
        <v>0.25</v>
      </c>
      <c r="X89" s="237">
        <f>V89*W89</f>
        <v>0.25000000000000006</v>
      </c>
      <c r="Y89" s="738"/>
      <c r="Z89" s="733"/>
      <c r="AA89" s="733"/>
      <c r="AB89" s="733"/>
      <c r="AC89" s="733"/>
      <c r="AD89" s="733"/>
      <c r="AE89" s="733"/>
      <c r="AF89" s="733"/>
      <c r="AG89" s="733"/>
      <c r="AH89" s="733"/>
      <c r="AI89" s="733"/>
      <c r="AJ89" s="733"/>
    </row>
    <row r="90" spans="1:36" ht="15.75" customHeight="1">
      <c r="A90" s="782"/>
      <c r="B90" s="766"/>
      <c r="C90" s="750"/>
      <c r="D90" s="751"/>
      <c r="E90" s="751"/>
      <c r="F90" s="751"/>
      <c r="G90" s="766"/>
      <c r="H90" s="752"/>
      <c r="I90" s="232" t="s">
        <v>39</v>
      </c>
      <c r="J90" s="233"/>
      <c r="K90" s="216"/>
      <c r="L90" s="216"/>
      <c r="M90" s="216"/>
      <c r="N90" s="216"/>
      <c r="O90" s="216"/>
      <c r="P90" s="216"/>
      <c r="Q90" s="216"/>
      <c r="R90" s="216"/>
      <c r="S90" s="216"/>
      <c r="T90" s="216"/>
      <c r="U90" s="216"/>
      <c r="V90" s="238">
        <f t="shared" si="12"/>
        <v>0</v>
      </c>
      <c r="W90" s="766"/>
      <c r="X90" s="239">
        <f>V90*W89</f>
        <v>0</v>
      </c>
      <c r="Y90" s="733"/>
      <c r="Z90" s="733"/>
      <c r="AA90" s="733"/>
      <c r="AB90" s="733"/>
      <c r="AC90" s="733"/>
      <c r="AD90" s="733"/>
      <c r="AE90" s="733"/>
      <c r="AF90" s="733"/>
      <c r="AG90" s="733"/>
      <c r="AH90" s="733"/>
      <c r="AI90" s="733"/>
      <c r="AJ90" s="733"/>
    </row>
    <row r="91" spans="1:36" ht="15.75" customHeight="1">
      <c r="A91" s="782"/>
      <c r="B91" s="1002" t="s">
        <v>64</v>
      </c>
      <c r="C91" s="1003" t="s">
        <v>342</v>
      </c>
      <c r="D91" s="744"/>
      <c r="E91" s="744"/>
      <c r="F91" s="745"/>
      <c r="G91" s="1010"/>
      <c r="H91" s="1001" t="s">
        <v>67</v>
      </c>
      <c r="I91" s="232" t="s">
        <v>9</v>
      </c>
      <c r="J91" s="233"/>
      <c r="K91" s="216"/>
      <c r="L91" s="216"/>
      <c r="M91" s="216"/>
      <c r="N91" s="240">
        <v>0.1</v>
      </c>
      <c r="O91" s="240">
        <v>0.17</v>
      </c>
      <c r="P91" s="240">
        <v>0.17</v>
      </c>
      <c r="Q91" s="240">
        <v>0.17</v>
      </c>
      <c r="R91" s="240">
        <v>0.17</v>
      </c>
      <c r="S91" s="240">
        <v>0.12</v>
      </c>
      <c r="T91" s="240">
        <v>0.1</v>
      </c>
      <c r="U91" s="216"/>
      <c r="V91" s="241">
        <f t="shared" si="12"/>
        <v>1.0000000000000002</v>
      </c>
      <c r="W91" s="1040">
        <v>0.25</v>
      </c>
      <c r="X91" s="237">
        <f>V91*W91</f>
        <v>0.25000000000000006</v>
      </c>
      <c r="Y91" s="738"/>
      <c r="Z91" s="733"/>
      <c r="AA91" s="733"/>
      <c r="AB91" s="733"/>
      <c r="AC91" s="733"/>
      <c r="AD91" s="733"/>
      <c r="AE91" s="733"/>
      <c r="AF91" s="733"/>
      <c r="AG91" s="733"/>
      <c r="AH91" s="733"/>
      <c r="AI91" s="733"/>
      <c r="AJ91" s="733"/>
    </row>
    <row r="92" spans="1:36" ht="15.75" customHeight="1">
      <c r="A92" s="782"/>
      <c r="B92" s="766"/>
      <c r="C92" s="746"/>
      <c r="D92" s="747"/>
      <c r="E92" s="747"/>
      <c r="F92" s="748"/>
      <c r="G92" s="766"/>
      <c r="H92" s="752"/>
      <c r="I92" s="232" t="s">
        <v>39</v>
      </c>
      <c r="J92" s="233"/>
      <c r="K92" s="216"/>
      <c r="L92" s="216"/>
      <c r="M92" s="216"/>
      <c r="N92" s="216"/>
      <c r="O92" s="216"/>
      <c r="P92" s="216"/>
      <c r="Q92" s="216"/>
      <c r="R92" s="216"/>
      <c r="S92" s="216"/>
      <c r="T92" s="216"/>
      <c r="U92" s="216"/>
      <c r="V92" s="238">
        <f t="shared" si="12"/>
        <v>0</v>
      </c>
      <c r="W92" s="766"/>
      <c r="X92" s="239">
        <f>V92*W91</f>
        <v>0</v>
      </c>
      <c r="Y92" s="733"/>
      <c r="Z92" s="733"/>
      <c r="AA92" s="733"/>
      <c r="AB92" s="733"/>
      <c r="AC92" s="733"/>
      <c r="AD92" s="733"/>
      <c r="AE92" s="733"/>
      <c r="AF92" s="733"/>
      <c r="AG92" s="733"/>
      <c r="AH92" s="733"/>
      <c r="AI92" s="733"/>
      <c r="AJ92" s="733"/>
    </row>
    <row r="93" spans="1:36" ht="15.75" customHeight="1">
      <c r="A93" s="782"/>
      <c r="B93" s="1002" t="s">
        <v>64</v>
      </c>
      <c r="C93" s="1003" t="s">
        <v>344</v>
      </c>
      <c r="D93" s="744"/>
      <c r="E93" s="744"/>
      <c r="F93" s="745"/>
      <c r="G93" s="1010"/>
      <c r="H93" s="1001" t="s">
        <v>67</v>
      </c>
      <c r="I93" s="232" t="s">
        <v>9</v>
      </c>
      <c r="J93" s="233"/>
      <c r="K93" s="216"/>
      <c r="L93" s="216"/>
      <c r="M93" s="216"/>
      <c r="N93" s="216"/>
      <c r="O93" s="216"/>
      <c r="P93" s="216"/>
      <c r="Q93" s="216"/>
      <c r="R93" s="216"/>
      <c r="S93" s="216"/>
      <c r="T93" s="240">
        <v>0.5</v>
      </c>
      <c r="U93" s="240">
        <v>0.5</v>
      </c>
      <c r="V93" s="241">
        <f t="shared" si="12"/>
        <v>1</v>
      </c>
      <c r="W93" s="1040">
        <v>0.25</v>
      </c>
      <c r="X93" s="237">
        <f>V93*W93</f>
        <v>0.25</v>
      </c>
      <c r="Y93" s="738"/>
      <c r="Z93" s="733"/>
      <c r="AA93" s="733"/>
      <c r="AB93" s="733"/>
      <c r="AC93" s="733"/>
      <c r="AD93" s="733"/>
      <c r="AE93" s="733"/>
      <c r="AF93" s="733"/>
      <c r="AG93" s="733"/>
      <c r="AH93" s="733"/>
      <c r="AI93" s="733"/>
      <c r="AJ93" s="733"/>
    </row>
    <row r="94" spans="1:36" ht="15.75" customHeight="1">
      <c r="A94" s="782"/>
      <c r="B94" s="766"/>
      <c r="C94" s="750"/>
      <c r="D94" s="751"/>
      <c r="E94" s="751"/>
      <c r="F94" s="852"/>
      <c r="G94" s="766"/>
      <c r="H94" s="752"/>
      <c r="I94" s="232" t="s">
        <v>39</v>
      </c>
      <c r="J94" s="233"/>
      <c r="K94" s="216"/>
      <c r="L94" s="216"/>
      <c r="M94" s="216"/>
      <c r="N94" s="216"/>
      <c r="O94" s="216"/>
      <c r="P94" s="216"/>
      <c r="Q94" s="216"/>
      <c r="R94" s="216"/>
      <c r="S94" s="216"/>
      <c r="T94" s="216"/>
      <c r="U94" s="216"/>
      <c r="V94" s="238">
        <f t="shared" si="12"/>
        <v>0</v>
      </c>
      <c r="W94" s="766"/>
      <c r="X94" s="239">
        <f>V94*W93</f>
        <v>0</v>
      </c>
      <c r="Y94" s="733"/>
      <c r="Z94" s="733"/>
      <c r="AA94" s="733"/>
      <c r="AB94" s="733"/>
      <c r="AC94" s="733"/>
      <c r="AD94" s="733"/>
      <c r="AE94" s="733"/>
      <c r="AF94" s="733"/>
      <c r="AG94" s="733"/>
      <c r="AH94" s="733"/>
      <c r="AI94" s="733"/>
      <c r="AJ94" s="733"/>
    </row>
    <row r="95" spans="1:36" ht="15.75" customHeight="1">
      <c r="A95" s="782"/>
      <c r="B95" s="1036" t="s">
        <v>70</v>
      </c>
      <c r="C95" s="744"/>
      <c r="D95" s="744"/>
      <c r="E95" s="744"/>
      <c r="F95" s="726"/>
      <c r="G95" s="338"/>
      <c r="H95" s="1018" t="s">
        <v>67</v>
      </c>
      <c r="I95" s="322" t="s">
        <v>9</v>
      </c>
      <c r="J95" s="248">
        <f t="shared" ref="J95:U95" si="13">J87*$W$87+J89*$W$89+J91*$W$91+J93*$W$93</f>
        <v>0</v>
      </c>
      <c r="K95" s="248">
        <f t="shared" si="13"/>
        <v>0</v>
      </c>
      <c r="L95" s="248">
        <f t="shared" si="13"/>
        <v>6.25E-2</v>
      </c>
      <c r="M95" s="248">
        <f t="shared" si="13"/>
        <v>8.7499999999999994E-2</v>
      </c>
      <c r="N95" s="248">
        <f t="shared" si="13"/>
        <v>0.13</v>
      </c>
      <c r="O95" s="248">
        <f t="shared" si="13"/>
        <v>0.14750000000000002</v>
      </c>
      <c r="P95" s="248">
        <f t="shared" si="13"/>
        <v>8.5000000000000006E-2</v>
      </c>
      <c r="Q95" s="248">
        <f t="shared" si="13"/>
        <v>8.5000000000000006E-2</v>
      </c>
      <c r="R95" s="248">
        <f t="shared" si="13"/>
        <v>7.2500000000000009E-2</v>
      </c>
      <c r="S95" s="248">
        <f t="shared" si="13"/>
        <v>5.5E-2</v>
      </c>
      <c r="T95" s="248">
        <f t="shared" si="13"/>
        <v>0.15</v>
      </c>
      <c r="U95" s="248">
        <f t="shared" si="13"/>
        <v>0.125</v>
      </c>
      <c r="V95" s="241">
        <f t="shared" si="12"/>
        <v>1</v>
      </c>
      <c r="W95" s="1039">
        <f t="shared" ref="W95:X95" si="14">W87+W89+W91+W93</f>
        <v>1</v>
      </c>
      <c r="X95" s="342">
        <f t="shared" si="14"/>
        <v>1</v>
      </c>
      <c r="Y95" s="738"/>
      <c r="Z95" s="733"/>
      <c r="AA95" s="733"/>
      <c r="AB95" s="733"/>
      <c r="AC95" s="733"/>
      <c r="AD95" s="733"/>
      <c r="AE95" s="733"/>
      <c r="AF95" s="733"/>
      <c r="AG95" s="733"/>
      <c r="AH95" s="733"/>
      <c r="AI95" s="733"/>
      <c r="AJ95" s="733"/>
    </row>
    <row r="96" spans="1:36" ht="15.75" customHeight="1">
      <c r="A96" s="766"/>
      <c r="B96" s="750"/>
      <c r="C96" s="751"/>
      <c r="D96" s="751"/>
      <c r="E96" s="751"/>
      <c r="F96" s="752"/>
      <c r="G96" s="344"/>
      <c r="H96" s="776"/>
      <c r="I96" s="322" t="s">
        <v>39</v>
      </c>
      <c r="J96" s="248">
        <f t="shared" ref="J96:U96" si="15">J88*$W$87+J90*$W$89+J92*$W$91+J94*$W$93</f>
        <v>0</v>
      </c>
      <c r="K96" s="248">
        <f t="shared" si="15"/>
        <v>0</v>
      </c>
      <c r="L96" s="248">
        <f t="shared" si="15"/>
        <v>0</v>
      </c>
      <c r="M96" s="248">
        <f t="shared" si="15"/>
        <v>0</v>
      </c>
      <c r="N96" s="248">
        <f t="shared" si="15"/>
        <v>0</v>
      </c>
      <c r="O96" s="248">
        <f t="shared" si="15"/>
        <v>0</v>
      </c>
      <c r="P96" s="248">
        <f t="shared" si="15"/>
        <v>0</v>
      </c>
      <c r="Q96" s="248">
        <f t="shared" si="15"/>
        <v>0</v>
      </c>
      <c r="R96" s="248">
        <f t="shared" si="15"/>
        <v>0</v>
      </c>
      <c r="S96" s="248">
        <f t="shared" si="15"/>
        <v>0</v>
      </c>
      <c r="T96" s="248">
        <f t="shared" si="15"/>
        <v>0</v>
      </c>
      <c r="U96" s="248">
        <f t="shared" si="15"/>
        <v>0</v>
      </c>
      <c r="V96" s="238">
        <f t="shared" si="12"/>
        <v>0</v>
      </c>
      <c r="W96" s="766"/>
      <c r="X96" s="342">
        <f>X88+X90+X92+X94</f>
        <v>0</v>
      </c>
      <c r="Y96" s="733"/>
      <c r="Z96" s="733"/>
      <c r="AA96" s="733"/>
      <c r="AB96" s="733"/>
      <c r="AC96" s="733"/>
      <c r="AD96" s="733"/>
      <c r="AE96" s="733"/>
      <c r="AF96" s="733"/>
      <c r="AG96" s="733"/>
      <c r="AH96" s="733"/>
      <c r="AI96" s="733"/>
      <c r="AJ96" s="733"/>
    </row>
    <row r="97" spans="1:26" ht="15.75" customHeight="1">
      <c r="A97" s="201"/>
      <c r="B97" s="201"/>
      <c r="C97" s="201"/>
      <c r="D97" s="201"/>
      <c r="E97" s="201"/>
      <c r="F97" s="201"/>
      <c r="G97" s="201"/>
      <c r="H97" s="201"/>
      <c r="I97" s="201"/>
      <c r="J97" s="201"/>
      <c r="K97" s="201"/>
      <c r="L97" s="201"/>
      <c r="M97" s="201"/>
      <c r="N97" s="201"/>
      <c r="O97" s="201"/>
      <c r="P97" s="201"/>
      <c r="Q97" s="201"/>
      <c r="R97" s="201"/>
      <c r="S97" s="201"/>
      <c r="T97" s="201"/>
      <c r="U97" s="201"/>
      <c r="V97" s="5"/>
      <c r="W97" s="201"/>
      <c r="X97" s="201"/>
      <c r="Y97" s="201"/>
      <c r="Z97" s="201"/>
    </row>
    <row r="98" spans="1:26" ht="15.75" customHeight="1">
      <c r="A98" s="201"/>
      <c r="B98" s="201"/>
      <c r="C98" s="201"/>
      <c r="D98" s="201"/>
      <c r="E98" s="201"/>
      <c r="F98" s="201"/>
      <c r="G98" s="201"/>
      <c r="H98" s="201"/>
      <c r="I98" s="201"/>
      <c r="J98" s="201"/>
      <c r="K98" s="201"/>
      <c r="L98" s="201"/>
      <c r="M98" s="201"/>
      <c r="N98" s="201"/>
      <c r="O98" s="201"/>
      <c r="P98" s="201"/>
      <c r="Q98" s="201"/>
      <c r="R98" s="201"/>
      <c r="S98" s="201"/>
      <c r="T98" s="201"/>
      <c r="U98" s="201"/>
      <c r="V98" s="5"/>
      <c r="W98" s="201"/>
      <c r="X98" s="201"/>
      <c r="Y98" s="201"/>
      <c r="Z98" s="201"/>
    </row>
    <row r="99" spans="1:26" ht="15.75" customHeight="1">
      <c r="A99" s="201"/>
      <c r="B99" s="201"/>
      <c r="C99" s="201"/>
      <c r="D99" s="201"/>
      <c r="E99" s="201"/>
      <c r="F99" s="201"/>
      <c r="G99" s="201"/>
      <c r="H99" s="201"/>
      <c r="I99" s="201"/>
      <c r="J99" s="201"/>
      <c r="K99" s="201"/>
      <c r="L99" s="201"/>
      <c r="M99" s="201"/>
      <c r="N99" s="201"/>
      <c r="O99" s="201"/>
      <c r="P99" s="201"/>
      <c r="Q99" s="201"/>
      <c r="R99" s="201"/>
      <c r="S99" s="201"/>
      <c r="T99" s="201"/>
      <c r="U99" s="201"/>
      <c r="V99" s="5"/>
      <c r="W99" s="201"/>
      <c r="X99" s="201"/>
      <c r="Y99" s="201"/>
      <c r="Z99" s="201"/>
    </row>
    <row r="100" spans="1:26" ht="15.75" customHeight="1">
      <c r="A100" s="201"/>
      <c r="B100" s="201"/>
      <c r="C100" s="201"/>
      <c r="D100" s="201"/>
      <c r="E100" s="201"/>
      <c r="F100" s="201"/>
      <c r="G100" s="201"/>
      <c r="H100" s="201"/>
      <c r="I100" s="201"/>
      <c r="J100" s="201"/>
      <c r="K100" s="201"/>
      <c r="L100" s="201"/>
      <c r="M100" s="201"/>
      <c r="N100" s="201"/>
      <c r="O100" s="201"/>
      <c r="P100" s="201"/>
      <c r="Q100" s="201"/>
      <c r="R100" s="201"/>
      <c r="S100" s="201"/>
      <c r="T100" s="201"/>
      <c r="U100" s="201"/>
      <c r="V100" s="5"/>
      <c r="W100" s="201"/>
      <c r="X100" s="201"/>
      <c r="Y100" s="201"/>
      <c r="Z100" s="201"/>
    </row>
    <row r="101" spans="1:26" ht="15.75" customHeight="1">
      <c r="A101" s="201"/>
      <c r="B101" s="201"/>
      <c r="C101" s="201"/>
      <c r="D101" s="201"/>
      <c r="E101" s="201"/>
      <c r="F101" s="201"/>
      <c r="G101" s="201"/>
      <c r="H101" s="201"/>
      <c r="I101" s="201"/>
      <c r="J101" s="201"/>
      <c r="K101" s="201"/>
      <c r="L101" s="201"/>
      <c r="M101" s="201"/>
      <c r="N101" s="201"/>
      <c r="O101" s="201"/>
      <c r="P101" s="201"/>
      <c r="Q101" s="201"/>
      <c r="R101" s="201"/>
      <c r="S101" s="201"/>
      <c r="T101" s="201"/>
      <c r="U101" s="201"/>
      <c r="V101" s="5"/>
      <c r="W101" s="201"/>
      <c r="X101" s="201"/>
      <c r="Y101" s="201"/>
      <c r="Z101" s="201"/>
    </row>
    <row r="102" spans="1:26" ht="15.75" customHeight="1">
      <c r="A102" s="201"/>
      <c r="B102" s="201"/>
      <c r="C102" s="201"/>
      <c r="D102" s="201"/>
      <c r="E102" s="201"/>
      <c r="F102" s="201"/>
      <c r="G102" s="201"/>
      <c r="H102" s="201"/>
      <c r="I102" s="201"/>
      <c r="J102" s="201"/>
      <c r="K102" s="201"/>
      <c r="L102" s="201"/>
      <c r="M102" s="201"/>
      <c r="N102" s="201"/>
      <c r="O102" s="201"/>
      <c r="P102" s="201"/>
      <c r="Q102" s="201"/>
      <c r="R102" s="201"/>
      <c r="S102" s="201"/>
      <c r="T102" s="201"/>
      <c r="U102" s="201"/>
      <c r="V102" s="5"/>
      <c r="W102" s="201"/>
      <c r="X102" s="201"/>
      <c r="Y102" s="201"/>
      <c r="Z102" s="201"/>
    </row>
    <row r="103" spans="1:26" ht="15.75" customHeight="1">
      <c r="A103" s="201"/>
      <c r="B103" s="201"/>
      <c r="C103" s="201"/>
      <c r="D103" s="201"/>
      <c r="E103" s="201"/>
      <c r="F103" s="201"/>
      <c r="G103" s="201"/>
      <c r="H103" s="201"/>
      <c r="I103" s="201"/>
      <c r="J103" s="201"/>
      <c r="K103" s="201"/>
      <c r="L103" s="201"/>
      <c r="M103" s="201"/>
      <c r="N103" s="201"/>
      <c r="O103" s="201"/>
      <c r="P103" s="201"/>
      <c r="Q103" s="201"/>
      <c r="R103" s="201"/>
      <c r="S103" s="201"/>
      <c r="T103" s="201"/>
      <c r="U103" s="201"/>
      <c r="V103" s="5"/>
      <c r="W103" s="201"/>
      <c r="X103" s="201"/>
      <c r="Y103" s="201"/>
      <c r="Z103" s="201"/>
    </row>
    <row r="104" spans="1:26" ht="15.75" customHeight="1">
      <c r="A104" s="201"/>
      <c r="B104" s="201"/>
      <c r="C104" s="201"/>
      <c r="D104" s="201"/>
      <c r="E104" s="201"/>
      <c r="F104" s="201"/>
      <c r="G104" s="201"/>
      <c r="H104" s="201"/>
      <c r="I104" s="201"/>
      <c r="J104" s="201"/>
      <c r="K104" s="201"/>
      <c r="L104" s="201"/>
      <c r="M104" s="201"/>
      <c r="N104" s="201"/>
      <c r="O104" s="201"/>
      <c r="P104" s="201"/>
      <c r="Q104" s="201"/>
      <c r="R104" s="201"/>
      <c r="S104" s="201"/>
      <c r="T104" s="201"/>
      <c r="U104" s="201"/>
      <c r="V104" s="5"/>
      <c r="W104" s="201"/>
      <c r="X104" s="201"/>
      <c r="Y104" s="201"/>
      <c r="Z104" s="201"/>
    </row>
    <row r="105" spans="1:26" ht="15.75" customHeight="1">
      <c r="A105" s="201"/>
      <c r="B105" s="201"/>
      <c r="C105" s="201"/>
      <c r="D105" s="201"/>
      <c r="E105" s="201"/>
      <c r="F105" s="201"/>
      <c r="G105" s="201"/>
      <c r="H105" s="201"/>
      <c r="I105" s="201"/>
      <c r="J105" s="201"/>
      <c r="K105" s="201"/>
      <c r="L105" s="201"/>
      <c r="M105" s="201"/>
      <c r="N105" s="201"/>
      <c r="O105" s="201"/>
      <c r="P105" s="201"/>
      <c r="Q105" s="201"/>
      <c r="R105" s="201"/>
      <c r="S105" s="201"/>
      <c r="T105" s="201"/>
      <c r="U105" s="201"/>
      <c r="V105" s="5"/>
      <c r="W105" s="201"/>
      <c r="X105" s="201"/>
      <c r="Y105" s="201"/>
      <c r="Z105" s="201"/>
    </row>
    <row r="106" spans="1:26" ht="15.75" customHeight="1">
      <c r="A106" s="201"/>
      <c r="B106" s="201"/>
      <c r="C106" s="201"/>
      <c r="D106" s="201"/>
      <c r="E106" s="201"/>
      <c r="F106" s="201"/>
      <c r="G106" s="201"/>
      <c r="H106" s="201"/>
      <c r="I106" s="201"/>
      <c r="J106" s="201"/>
      <c r="K106" s="201"/>
      <c r="L106" s="201"/>
      <c r="M106" s="201"/>
      <c r="N106" s="201"/>
      <c r="O106" s="201"/>
      <c r="P106" s="201"/>
      <c r="Q106" s="201"/>
      <c r="R106" s="201"/>
      <c r="S106" s="201"/>
      <c r="T106" s="201"/>
      <c r="U106" s="201"/>
      <c r="V106" s="5"/>
      <c r="W106" s="201"/>
      <c r="X106" s="201"/>
      <c r="Y106" s="201"/>
      <c r="Z106" s="201"/>
    </row>
    <row r="107" spans="1:26" ht="15.75" customHeight="1">
      <c r="A107" s="201"/>
      <c r="B107" s="201"/>
      <c r="C107" s="201"/>
      <c r="D107" s="201"/>
      <c r="E107" s="201"/>
      <c r="F107" s="201"/>
      <c r="G107" s="201"/>
      <c r="H107" s="201"/>
      <c r="I107" s="201"/>
      <c r="J107" s="201"/>
      <c r="K107" s="201"/>
      <c r="L107" s="201"/>
      <c r="M107" s="201"/>
      <c r="N107" s="201"/>
      <c r="O107" s="201"/>
      <c r="P107" s="201"/>
      <c r="Q107" s="201"/>
      <c r="R107" s="201"/>
      <c r="S107" s="201"/>
      <c r="T107" s="201"/>
      <c r="U107" s="201"/>
      <c r="V107" s="5"/>
      <c r="W107" s="201"/>
      <c r="X107" s="201"/>
      <c r="Y107" s="201"/>
      <c r="Z107" s="201"/>
    </row>
    <row r="108" spans="1:26" ht="15.75" customHeight="1">
      <c r="A108" s="201"/>
      <c r="B108" s="201"/>
      <c r="C108" s="201"/>
      <c r="D108" s="201"/>
      <c r="E108" s="201"/>
      <c r="F108" s="201"/>
      <c r="G108" s="201"/>
      <c r="H108" s="201"/>
      <c r="I108" s="201"/>
      <c r="J108" s="201"/>
      <c r="K108" s="201"/>
      <c r="L108" s="201"/>
      <c r="M108" s="201"/>
      <c r="N108" s="201"/>
      <c r="O108" s="201"/>
      <c r="P108" s="201"/>
      <c r="Q108" s="201"/>
      <c r="R108" s="201"/>
      <c r="S108" s="201"/>
      <c r="T108" s="201"/>
      <c r="U108" s="201"/>
      <c r="V108" s="5"/>
      <c r="W108" s="201"/>
      <c r="X108" s="201"/>
      <c r="Y108" s="201"/>
      <c r="Z108" s="201"/>
    </row>
    <row r="109" spans="1:26" ht="15.75" customHeight="1">
      <c r="A109" s="201"/>
      <c r="B109" s="201"/>
      <c r="C109" s="201"/>
      <c r="D109" s="201"/>
      <c r="E109" s="201"/>
      <c r="F109" s="201"/>
      <c r="G109" s="201"/>
      <c r="H109" s="201"/>
      <c r="I109" s="201"/>
      <c r="J109" s="201"/>
      <c r="K109" s="201"/>
      <c r="L109" s="201"/>
      <c r="M109" s="201"/>
      <c r="N109" s="201"/>
      <c r="O109" s="201"/>
      <c r="P109" s="201"/>
      <c r="Q109" s="201"/>
      <c r="R109" s="201"/>
      <c r="S109" s="201"/>
      <c r="T109" s="201"/>
      <c r="U109" s="201"/>
      <c r="V109" s="5"/>
      <c r="W109" s="201"/>
      <c r="X109" s="201"/>
      <c r="Y109" s="201"/>
      <c r="Z109" s="201"/>
    </row>
    <row r="110" spans="1:26" ht="15.75" customHeight="1">
      <c r="A110" s="201"/>
      <c r="B110" s="201"/>
      <c r="C110" s="201"/>
      <c r="D110" s="201"/>
      <c r="E110" s="201"/>
      <c r="F110" s="201"/>
      <c r="G110" s="201"/>
      <c r="H110" s="201"/>
      <c r="I110" s="201"/>
      <c r="J110" s="201"/>
      <c r="K110" s="201"/>
      <c r="L110" s="201"/>
      <c r="M110" s="201"/>
      <c r="N110" s="201"/>
      <c r="O110" s="201"/>
      <c r="P110" s="201"/>
      <c r="Q110" s="201"/>
      <c r="R110" s="201"/>
      <c r="S110" s="201"/>
      <c r="T110" s="201"/>
      <c r="U110" s="201"/>
      <c r="V110" s="5"/>
      <c r="W110" s="201"/>
      <c r="X110" s="201"/>
      <c r="Y110" s="201"/>
      <c r="Z110" s="201"/>
    </row>
    <row r="111" spans="1:26" ht="15.75" customHeight="1">
      <c r="A111" s="201"/>
      <c r="B111" s="201"/>
      <c r="C111" s="201"/>
      <c r="D111" s="201"/>
      <c r="E111" s="201"/>
      <c r="F111" s="201"/>
      <c r="G111" s="201"/>
      <c r="H111" s="201"/>
      <c r="I111" s="201"/>
      <c r="J111" s="201"/>
      <c r="K111" s="201"/>
      <c r="L111" s="201"/>
      <c r="M111" s="201"/>
      <c r="N111" s="201"/>
      <c r="O111" s="201"/>
      <c r="P111" s="201"/>
      <c r="Q111" s="201"/>
      <c r="R111" s="201"/>
      <c r="S111" s="201"/>
      <c r="T111" s="201"/>
      <c r="U111" s="201"/>
      <c r="V111" s="5"/>
      <c r="W111" s="201"/>
      <c r="X111" s="201"/>
      <c r="Y111" s="201"/>
      <c r="Z111" s="201"/>
    </row>
    <row r="112" spans="1:26" ht="15.75" customHeight="1">
      <c r="A112" s="201"/>
      <c r="B112" s="201"/>
      <c r="C112" s="201"/>
      <c r="D112" s="201"/>
      <c r="E112" s="201"/>
      <c r="F112" s="201"/>
      <c r="G112" s="201"/>
      <c r="H112" s="201"/>
      <c r="I112" s="201"/>
      <c r="J112" s="201"/>
      <c r="K112" s="201"/>
      <c r="L112" s="201"/>
      <c r="M112" s="201"/>
      <c r="N112" s="201"/>
      <c r="O112" s="201"/>
      <c r="P112" s="201"/>
      <c r="Q112" s="201"/>
      <c r="R112" s="201"/>
      <c r="S112" s="201"/>
      <c r="T112" s="201"/>
      <c r="U112" s="201"/>
      <c r="V112" s="5"/>
      <c r="W112" s="201"/>
      <c r="X112" s="201"/>
      <c r="Y112" s="201"/>
      <c r="Z112" s="201"/>
    </row>
    <row r="113" spans="1:26" ht="15.75" customHeight="1">
      <c r="A113" s="201"/>
      <c r="B113" s="201"/>
      <c r="C113" s="201"/>
      <c r="D113" s="201"/>
      <c r="E113" s="201"/>
      <c r="F113" s="201"/>
      <c r="G113" s="201"/>
      <c r="H113" s="201"/>
      <c r="I113" s="201"/>
      <c r="J113" s="201"/>
      <c r="K113" s="201"/>
      <c r="L113" s="201"/>
      <c r="M113" s="201"/>
      <c r="N113" s="201"/>
      <c r="O113" s="201"/>
      <c r="P113" s="201"/>
      <c r="Q113" s="201"/>
      <c r="R113" s="201"/>
      <c r="S113" s="201"/>
      <c r="T113" s="201"/>
      <c r="U113" s="201"/>
      <c r="V113" s="5"/>
      <c r="W113" s="201"/>
      <c r="X113" s="201"/>
      <c r="Y113" s="201"/>
      <c r="Z113" s="201"/>
    </row>
    <row r="114" spans="1:26" ht="15.75" customHeight="1">
      <c r="A114" s="201"/>
      <c r="B114" s="201"/>
      <c r="C114" s="201"/>
      <c r="D114" s="201"/>
      <c r="E114" s="201"/>
      <c r="F114" s="201"/>
      <c r="G114" s="201"/>
      <c r="H114" s="201"/>
      <c r="I114" s="201"/>
      <c r="J114" s="201"/>
      <c r="K114" s="201"/>
      <c r="L114" s="201"/>
      <c r="M114" s="201"/>
      <c r="N114" s="201"/>
      <c r="O114" s="201"/>
      <c r="P114" s="201"/>
      <c r="Q114" s="201"/>
      <c r="R114" s="201"/>
      <c r="S114" s="201"/>
      <c r="T114" s="201"/>
      <c r="U114" s="201"/>
      <c r="V114" s="5"/>
      <c r="W114" s="201"/>
      <c r="X114" s="201"/>
      <c r="Y114" s="201"/>
      <c r="Z114" s="201"/>
    </row>
    <row r="115" spans="1:26" ht="15.75" customHeight="1">
      <c r="A115" s="201"/>
      <c r="B115" s="201"/>
      <c r="C115" s="201"/>
      <c r="D115" s="201"/>
      <c r="E115" s="201"/>
      <c r="F115" s="201"/>
      <c r="G115" s="201"/>
      <c r="H115" s="201"/>
      <c r="I115" s="201"/>
      <c r="J115" s="201"/>
      <c r="K115" s="201"/>
      <c r="L115" s="201"/>
      <c r="M115" s="201"/>
      <c r="N115" s="201"/>
      <c r="O115" s="201"/>
      <c r="P115" s="201"/>
      <c r="Q115" s="201"/>
      <c r="R115" s="201"/>
      <c r="S115" s="201"/>
      <c r="T115" s="201"/>
      <c r="U115" s="201"/>
      <c r="V115" s="5"/>
      <c r="W115" s="201"/>
      <c r="X115" s="201"/>
      <c r="Y115" s="201"/>
      <c r="Z115" s="201"/>
    </row>
    <row r="116" spans="1:26" ht="15.75" customHeight="1">
      <c r="A116" s="201"/>
      <c r="B116" s="201"/>
      <c r="C116" s="201"/>
      <c r="D116" s="201"/>
      <c r="E116" s="201"/>
      <c r="F116" s="201"/>
      <c r="G116" s="201"/>
      <c r="H116" s="201"/>
      <c r="I116" s="201"/>
      <c r="J116" s="201"/>
      <c r="K116" s="201"/>
      <c r="L116" s="201"/>
      <c r="M116" s="201"/>
      <c r="N116" s="201"/>
      <c r="O116" s="201"/>
      <c r="P116" s="201"/>
      <c r="Q116" s="201"/>
      <c r="R116" s="201"/>
      <c r="S116" s="201"/>
      <c r="T116" s="201"/>
      <c r="U116" s="201"/>
      <c r="V116" s="5"/>
      <c r="W116" s="201"/>
      <c r="X116" s="201"/>
      <c r="Y116" s="201"/>
      <c r="Z116" s="201"/>
    </row>
    <row r="117" spans="1:26" ht="15.75" customHeight="1">
      <c r="A117" s="201"/>
      <c r="B117" s="201"/>
      <c r="C117" s="201"/>
      <c r="D117" s="201"/>
      <c r="E117" s="201"/>
      <c r="F117" s="201"/>
      <c r="G117" s="201"/>
      <c r="H117" s="201"/>
      <c r="I117" s="201"/>
      <c r="J117" s="201"/>
      <c r="K117" s="201"/>
      <c r="L117" s="201"/>
      <c r="M117" s="201"/>
      <c r="N117" s="201"/>
      <c r="O117" s="201"/>
      <c r="P117" s="201"/>
      <c r="Q117" s="201"/>
      <c r="R117" s="201"/>
      <c r="S117" s="201"/>
      <c r="T117" s="201"/>
      <c r="U117" s="201"/>
      <c r="V117" s="5"/>
      <c r="W117" s="201"/>
      <c r="X117" s="201"/>
      <c r="Y117" s="201"/>
      <c r="Z117" s="201"/>
    </row>
    <row r="118" spans="1:26" ht="15.75" customHeight="1">
      <c r="A118" s="201"/>
      <c r="B118" s="201"/>
      <c r="C118" s="201"/>
      <c r="D118" s="201"/>
      <c r="E118" s="201"/>
      <c r="F118" s="201"/>
      <c r="G118" s="201"/>
      <c r="H118" s="201"/>
      <c r="I118" s="201"/>
      <c r="J118" s="201"/>
      <c r="K118" s="201"/>
      <c r="L118" s="201"/>
      <c r="M118" s="201"/>
      <c r="N118" s="201"/>
      <c r="O118" s="201"/>
      <c r="P118" s="201"/>
      <c r="Q118" s="201"/>
      <c r="R118" s="201"/>
      <c r="S118" s="201"/>
      <c r="T118" s="201"/>
      <c r="U118" s="201"/>
      <c r="V118" s="5"/>
      <c r="W118" s="201"/>
      <c r="X118" s="201"/>
      <c r="Y118" s="201"/>
      <c r="Z118" s="201"/>
    </row>
    <row r="119" spans="1:26" ht="15.75" customHeight="1">
      <c r="A119" s="201"/>
      <c r="B119" s="201"/>
      <c r="C119" s="201"/>
      <c r="D119" s="201"/>
      <c r="E119" s="201"/>
      <c r="F119" s="201"/>
      <c r="G119" s="201"/>
      <c r="H119" s="201"/>
      <c r="I119" s="201"/>
      <c r="J119" s="201"/>
      <c r="K119" s="201"/>
      <c r="L119" s="201"/>
      <c r="M119" s="201"/>
      <c r="N119" s="201"/>
      <c r="O119" s="201"/>
      <c r="P119" s="201"/>
      <c r="Q119" s="201"/>
      <c r="R119" s="201"/>
      <c r="S119" s="201"/>
      <c r="T119" s="201"/>
      <c r="U119" s="201"/>
      <c r="V119" s="5"/>
      <c r="W119" s="201"/>
      <c r="X119" s="201"/>
      <c r="Y119" s="201"/>
      <c r="Z119" s="201"/>
    </row>
    <row r="120" spans="1:26" ht="15.75" customHeight="1">
      <c r="A120" s="201"/>
      <c r="B120" s="201"/>
      <c r="C120" s="201"/>
      <c r="D120" s="201"/>
      <c r="E120" s="201"/>
      <c r="F120" s="201"/>
      <c r="G120" s="201"/>
      <c r="H120" s="201"/>
      <c r="I120" s="201"/>
      <c r="J120" s="201"/>
      <c r="K120" s="201"/>
      <c r="L120" s="201"/>
      <c r="M120" s="201"/>
      <c r="N120" s="201"/>
      <c r="O120" s="201"/>
      <c r="P120" s="201"/>
      <c r="Q120" s="201"/>
      <c r="R120" s="201"/>
      <c r="S120" s="201"/>
      <c r="T120" s="201"/>
      <c r="U120" s="201"/>
      <c r="V120" s="5"/>
      <c r="W120" s="201"/>
      <c r="X120" s="201"/>
      <c r="Y120" s="201"/>
      <c r="Z120" s="201"/>
    </row>
    <row r="121" spans="1:26" ht="15.75" customHeight="1">
      <c r="A121" s="201"/>
      <c r="B121" s="201"/>
      <c r="C121" s="201"/>
      <c r="D121" s="201"/>
      <c r="E121" s="201"/>
      <c r="F121" s="201"/>
      <c r="G121" s="201"/>
      <c r="H121" s="201"/>
      <c r="I121" s="201"/>
      <c r="J121" s="201"/>
      <c r="K121" s="201"/>
      <c r="L121" s="201"/>
      <c r="M121" s="201"/>
      <c r="N121" s="201"/>
      <c r="O121" s="201"/>
      <c r="P121" s="201"/>
      <c r="Q121" s="201"/>
      <c r="R121" s="201"/>
      <c r="S121" s="201"/>
      <c r="T121" s="201"/>
      <c r="U121" s="201"/>
      <c r="V121" s="5"/>
      <c r="W121" s="201"/>
      <c r="X121" s="201"/>
      <c r="Y121" s="201"/>
      <c r="Z121" s="201"/>
    </row>
    <row r="122" spans="1:26" ht="15.75" customHeight="1">
      <c r="A122" s="201"/>
      <c r="B122" s="201"/>
      <c r="C122" s="201"/>
      <c r="D122" s="201"/>
      <c r="E122" s="201"/>
      <c r="F122" s="201"/>
      <c r="G122" s="201"/>
      <c r="H122" s="201"/>
      <c r="I122" s="201"/>
      <c r="J122" s="201"/>
      <c r="K122" s="201"/>
      <c r="L122" s="201"/>
      <c r="M122" s="201"/>
      <c r="N122" s="201"/>
      <c r="O122" s="201"/>
      <c r="P122" s="201"/>
      <c r="Q122" s="201"/>
      <c r="R122" s="201"/>
      <c r="S122" s="201"/>
      <c r="T122" s="201"/>
      <c r="U122" s="201"/>
      <c r="V122" s="5"/>
      <c r="W122" s="201"/>
      <c r="X122" s="201"/>
      <c r="Y122" s="201"/>
      <c r="Z122" s="201"/>
    </row>
    <row r="123" spans="1:26" ht="15.75" customHeight="1">
      <c r="A123" s="201"/>
      <c r="B123" s="201"/>
      <c r="C123" s="201"/>
      <c r="D123" s="201"/>
      <c r="E123" s="201"/>
      <c r="F123" s="201"/>
      <c r="G123" s="201"/>
      <c r="H123" s="201"/>
      <c r="I123" s="201"/>
      <c r="J123" s="201"/>
      <c r="K123" s="201"/>
      <c r="L123" s="201"/>
      <c r="M123" s="201"/>
      <c r="N123" s="201"/>
      <c r="O123" s="201"/>
      <c r="P123" s="201"/>
      <c r="Q123" s="201"/>
      <c r="R123" s="201"/>
      <c r="S123" s="201"/>
      <c r="T123" s="201"/>
      <c r="U123" s="201"/>
      <c r="V123" s="5"/>
      <c r="W123" s="201"/>
      <c r="X123" s="201"/>
      <c r="Y123" s="201"/>
      <c r="Z123" s="201"/>
    </row>
    <row r="124" spans="1:26" ht="15.75" customHeight="1">
      <c r="A124" s="201"/>
      <c r="B124" s="201"/>
      <c r="C124" s="201"/>
      <c r="D124" s="201"/>
      <c r="E124" s="201"/>
      <c r="F124" s="201"/>
      <c r="G124" s="201"/>
      <c r="H124" s="201"/>
      <c r="I124" s="201"/>
      <c r="J124" s="201"/>
      <c r="K124" s="201"/>
      <c r="L124" s="201"/>
      <c r="M124" s="201"/>
      <c r="N124" s="201"/>
      <c r="O124" s="201"/>
      <c r="P124" s="201"/>
      <c r="Q124" s="201"/>
      <c r="R124" s="201"/>
      <c r="S124" s="201"/>
      <c r="T124" s="201"/>
      <c r="U124" s="201"/>
      <c r="V124" s="5"/>
      <c r="W124" s="201"/>
      <c r="X124" s="201"/>
      <c r="Y124" s="201"/>
      <c r="Z124" s="201"/>
    </row>
    <row r="125" spans="1:26" ht="15.75" customHeight="1">
      <c r="A125" s="201"/>
      <c r="B125" s="201"/>
      <c r="C125" s="201"/>
      <c r="D125" s="201"/>
      <c r="E125" s="201"/>
      <c r="F125" s="201"/>
      <c r="G125" s="201"/>
      <c r="H125" s="201"/>
      <c r="I125" s="201"/>
      <c r="J125" s="201"/>
      <c r="K125" s="201"/>
      <c r="L125" s="201"/>
      <c r="M125" s="201"/>
      <c r="N125" s="201"/>
      <c r="O125" s="201"/>
      <c r="P125" s="201"/>
      <c r="Q125" s="201"/>
      <c r="R125" s="201"/>
      <c r="S125" s="201"/>
      <c r="T125" s="201"/>
      <c r="U125" s="201"/>
      <c r="V125" s="5"/>
      <c r="W125" s="201"/>
      <c r="X125" s="201"/>
      <c r="Y125" s="201"/>
      <c r="Z125" s="201"/>
    </row>
    <row r="126" spans="1:26" ht="15.75" customHeight="1">
      <c r="A126" s="201"/>
      <c r="B126" s="201"/>
      <c r="C126" s="201"/>
      <c r="D126" s="201"/>
      <c r="E126" s="201"/>
      <c r="F126" s="201"/>
      <c r="G126" s="201"/>
      <c r="H126" s="201"/>
      <c r="I126" s="201"/>
      <c r="J126" s="201"/>
      <c r="K126" s="201"/>
      <c r="L126" s="201"/>
      <c r="M126" s="201"/>
      <c r="N126" s="201"/>
      <c r="O126" s="201"/>
      <c r="P126" s="201"/>
      <c r="Q126" s="201"/>
      <c r="R126" s="201"/>
      <c r="S126" s="201"/>
      <c r="T126" s="201"/>
      <c r="U126" s="201"/>
      <c r="V126" s="5"/>
      <c r="W126" s="201"/>
      <c r="X126" s="201"/>
      <c r="Y126" s="201"/>
      <c r="Z126" s="201"/>
    </row>
    <row r="127" spans="1:26" ht="15.75" customHeight="1">
      <c r="A127" s="201"/>
      <c r="B127" s="201"/>
      <c r="C127" s="201"/>
      <c r="D127" s="201"/>
      <c r="E127" s="201"/>
      <c r="F127" s="201"/>
      <c r="G127" s="201"/>
      <c r="H127" s="201"/>
      <c r="I127" s="201"/>
      <c r="J127" s="201"/>
      <c r="K127" s="201"/>
      <c r="L127" s="201"/>
      <c r="M127" s="201"/>
      <c r="N127" s="201"/>
      <c r="O127" s="201"/>
      <c r="P127" s="201"/>
      <c r="Q127" s="201"/>
      <c r="R127" s="201"/>
      <c r="S127" s="201"/>
      <c r="T127" s="201"/>
      <c r="U127" s="201"/>
      <c r="V127" s="5"/>
      <c r="W127" s="201"/>
      <c r="X127" s="201"/>
      <c r="Y127" s="201"/>
      <c r="Z127" s="201"/>
    </row>
    <row r="128" spans="1:26" ht="15.75" customHeight="1">
      <c r="A128" s="201"/>
      <c r="B128" s="201"/>
      <c r="C128" s="201"/>
      <c r="D128" s="201"/>
      <c r="E128" s="201"/>
      <c r="F128" s="201"/>
      <c r="G128" s="201"/>
      <c r="H128" s="201"/>
      <c r="I128" s="201"/>
      <c r="J128" s="201"/>
      <c r="K128" s="201"/>
      <c r="L128" s="201"/>
      <c r="M128" s="201"/>
      <c r="N128" s="201"/>
      <c r="O128" s="201"/>
      <c r="P128" s="201"/>
      <c r="Q128" s="201"/>
      <c r="R128" s="201"/>
      <c r="S128" s="201"/>
      <c r="T128" s="201"/>
      <c r="U128" s="201"/>
      <c r="V128" s="5"/>
      <c r="W128" s="201"/>
      <c r="X128" s="201"/>
      <c r="Y128" s="201"/>
      <c r="Z128" s="201"/>
    </row>
    <row r="129" spans="1:26" ht="15.75" customHeight="1">
      <c r="A129" s="201"/>
      <c r="B129" s="201"/>
      <c r="C129" s="201"/>
      <c r="D129" s="201"/>
      <c r="E129" s="201"/>
      <c r="F129" s="201"/>
      <c r="G129" s="201"/>
      <c r="H129" s="201"/>
      <c r="I129" s="201"/>
      <c r="J129" s="201"/>
      <c r="K129" s="201"/>
      <c r="L129" s="201"/>
      <c r="M129" s="201"/>
      <c r="N129" s="201"/>
      <c r="O129" s="201"/>
      <c r="P129" s="201"/>
      <c r="Q129" s="201"/>
      <c r="R129" s="201"/>
      <c r="S129" s="201"/>
      <c r="T129" s="201"/>
      <c r="U129" s="201"/>
      <c r="V129" s="5"/>
      <c r="W129" s="201"/>
      <c r="X129" s="201"/>
      <c r="Y129" s="201"/>
      <c r="Z129" s="201"/>
    </row>
    <row r="130" spans="1:26" ht="15.75" customHeight="1">
      <c r="A130" s="201"/>
      <c r="B130" s="201"/>
      <c r="C130" s="201"/>
      <c r="D130" s="201"/>
      <c r="E130" s="201"/>
      <c r="F130" s="201"/>
      <c r="G130" s="201"/>
      <c r="H130" s="201"/>
      <c r="I130" s="201"/>
      <c r="J130" s="201"/>
      <c r="K130" s="201"/>
      <c r="L130" s="201"/>
      <c r="M130" s="201"/>
      <c r="N130" s="201"/>
      <c r="O130" s="201"/>
      <c r="P130" s="201"/>
      <c r="Q130" s="201"/>
      <c r="R130" s="201"/>
      <c r="S130" s="201"/>
      <c r="T130" s="201"/>
      <c r="U130" s="201"/>
      <c r="V130" s="5"/>
      <c r="W130" s="201"/>
      <c r="X130" s="201"/>
      <c r="Y130" s="201"/>
      <c r="Z130" s="201"/>
    </row>
    <row r="131" spans="1:26" ht="15.75" customHeight="1">
      <c r="A131" s="201"/>
      <c r="B131" s="201"/>
      <c r="C131" s="201"/>
      <c r="D131" s="201"/>
      <c r="E131" s="201"/>
      <c r="F131" s="201"/>
      <c r="G131" s="201"/>
      <c r="H131" s="201"/>
      <c r="I131" s="201"/>
      <c r="J131" s="201"/>
      <c r="K131" s="201"/>
      <c r="L131" s="201"/>
      <c r="M131" s="201"/>
      <c r="N131" s="201"/>
      <c r="O131" s="201"/>
      <c r="P131" s="201"/>
      <c r="Q131" s="201"/>
      <c r="R131" s="201"/>
      <c r="S131" s="201"/>
      <c r="T131" s="201"/>
      <c r="U131" s="201"/>
      <c r="V131" s="5"/>
      <c r="W131" s="201"/>
      <c r="X131" s="201"/>
      <c r="Y131" s="201"/>
      <c r="Z131" s="201"/>
    </row>
    <row r="132" spans="1:26" ht="15.75" customHeight="1">
      <c r="A132" s="201"/>
      <c r="B132" s="201"/>
      <c r="C132" s="201"/>
      <c r="D132" s="201"/>
      <c r="E132" s="201"/>
      <c r="F132" s="201"/>
      <c r="G132" s="201"/>
      <c r="H132" s="201"/>
      <c r="I132" s="201"/>
      <c r="J132" s="201"/>
      <c r="K132" s="201"/>
      <c r="L132" s="201"/>
      <c r="M132" s="201"/>
      <c r="N132" s="201"/>
      <c r="O132" s="201"/>
      <c r="P132" s="201"/>
      <c r="Q132" s="201"/>
      <c r="R132" s="201"/>
      <c r="S132" s="201"/>
      <c r="T132" s="201"/>
      <c r="U132" s="201"/>
      <c r="V132" s="5"/>
      <c r="W132" s="201"/>
      <c r="X132" s="201"/>
      <c r="Y132" s="201"/>
      <c r="Z132" s="201"/>
    </row>
    <row r="133" spans="1:26" ht="15.75" customHeight="1">
      <c r="A133" s="201"/>
      <c r="B133" s="201"/>
      <c r="C133" s="201"/>
      <c r="D133" s="201"/>
      <c r="E133" s="201"/>
      <c r="F133" s="201"/>
      <c r="G133" s="201"/>
      <c r="H133" s="201"/>
      <c r="I133" s="201"/>
      <c r="J133" s="201"/>
      <c r="K133" s="201"/>
      <c r="L133" s="201"/>
      <c r="M133" s="201"/>
      <c r="N133" s="201"/>
      <c r="O133" s="201"/>
      <c r="P133" s="201"/>
      <c r="Q133" s="201"/>
      <c r="R133" s="201"/>
      <c r="S133" s="201"/>
      <c r="T133" s="201"/>
      <c r="U133" s="201"/>
      <c r="V133" s="5"/>
      <c r="W133" s="201"/>
      <c r="X133" s="201"/>
      <c r="Y133" s="201"/>
      <c r="Z133" s="201"/>
    </row>
    <row r="134" spans="1:26" ht="15.75" customHeight="1">
      <c r="A134" s="201"/>
      <c r="B134" s="201"/>
      <c r="C134" s="201"/>
      <c r="D134" s="201"/>
      <c r="E134" s="201"/>
      <c r="F134" s="201"/>
      <c r="G134" s="201"/>
      <c r="H134" s="201"/>
      <c r="I134" s="201"/>
      <c r="J134" s="201"/>
      <c r="K134" s="201"/>
      <c r="L134" s="201"/>
      <c r="M134" s="201"/>
      <c r="N134" s="201"/>
      <c r="O134" s="201"/>
      <c r="P134" s="201"/>
      <c r="Q134" s="201"/>
      <c r="R134" s="201"/>
      <c r="S134" s="201"/>
      <c r="T134" s="201"/>
      <c r="U134" s="201"/>
      <c r="V134" s="5"/>
      <c r="W134" s="201"/>
      <c r="X134" s="201"/>
      <c r="Y134" s="201"/>
      <c r="Z134" s="201"/>
    </row>
    <row r="135" spans="1:26" ht="15.75" customHeight="1">
      <c r="A135" s="201"/>
      <c r="B135" s="201"/>
      <c r="C135" s="201"/>
      <c r="D135" s="201"/>
      <c r="E135" s="201"/>
      <c r="F135" s="201"/>
      <c r="G135" s="201"/>
      <c r="H135" s="201"/>
      <c r="I135" s="201"/>
      <c r="J135" s="201"/>
      <c r="K135" s="201"/>
      <c r="L135" s="201"/>
      <c r="M135" s="201"/>
      <c r="N135" s="201"/>
      <c r="O135" s="201"/>
      <c r="P135" s="201"/>
      <c r="Q135" s="201"/>
      <c r="R135" s="201"/>
      <c r="S135" s="201"/>
      <c r="T135" s="201"/>
      <c r="U135" s="201"/>
      <c r="V135" s="5"/>
      <c r="W135" s="201"/>
      <c r="X135" s="201"/>
      <c r="Y135" s="201"/>
      <c r="Z135" s="201"/>
    </row>
    <row r="136" spans="1:26" ht="15.75" customHeight="1">
      <c r="A136" s="201"/>
      <c r="B136" s="201"/>
      <c r="C136" s="201"/>
      <c r="D136" s="201"/>
      <c r="E136" s="201"/>
      <c r="F136" s="201"/>
      <c r="G136" s="201"/>
      <c r="H136" s="201"/>
      <c r="I136" s="201"/>
      <c r="J136" s="201"/>
      <c r="K136" s="201"/>
      <c r="L136" s="201"/>
      <c r="M136" s="201"/>
      <c r="N136" s="201"/>
      <c r="O136" s="201"/>
      <c r="P136" s="201"/>
      <c r="Q136" s="201"/>
      <c r="R136" s="201"/>
      <c r="S136" s="201"/>
      <c r="T136" s="201"/>
      <c r="U136" s="201"/>
      <c r="V136" s="5"/>
      <c r="W136" s="201"/>
      <c r="X136" s="201"/>
      <c r="Y136" s="201"/>
      <c r="Z136" s="201"/>
    </row>
    <row r="137" spans="1:26" ht="15.75" customHeight="1">
      <c r="A137" s="201"/>
      <c r="B137" s="201"/>
      <c r="C137" s="201"/>
      <c r="D137" s="201"/>
      <c r="E137" s="201"/>
      <c r="F137" s="201"/>
      <c r="G137" s="201"/>
      <c r="H137" s="201"/>
      <c r="I137" s="201"/>
      <c r="J137" s="201"/>
      <c r="K137" s="201"/>
      <c r="L137" s="201"/>
      <c r="M137" s="201"/>
      <c r="N137" s="201"/>
      <c r="O137" s="201"/>
      <c r="P137" s="201"/>
      <c r="Q137" s="201"/>
      <c r="R137" s="201"/>
      <c r="S137" s="201"/>
      <c r="T137" s="201"/>
      <c r="U137" s="201"/>
      <c r="V137" s="5"/>
      <c r="W137" s="201"/>
      <c r="X137" s="201"/>
      <c r="Y137" s="201"/>
      <c r="Z137" s="201"/>
    </row>
    <row r="138" spans="1:26" ht="15.75" customHeight="1">
      <c r="A138" s="201"/>
      <c r="B138" s="201"/>
      <c r="C138" s="201"/>
      <c r="D138" s="201"/>
      <c r="E138" s="201"/>
      <c r="F138" s="201"/>
      <c r="G138" s="201"/>
      <c r="H138" s="201"/>
      <c r="I138" s="201"/>
      <c r="J138" s="201"/>
      <c r="K138" s="201"/>
      <c r="L138" s="201"/>
      <c r="M138" s="201"/>
      <c r="N138" s="201"/>
      <c r="O138" s="201"/>
      <c r="P138" s="201"/>
      <c r="Q138" s="201"/>
      <c r="R138" s="201"/>
      <c r="S138" s="201"/>
      <c r="T138" s="201"/>
      <c r="U138" s="201"/>
      <c r="V138" s="5"/>
      <c r="W138" s="201"/>
      <c r="X138" s="201"/>
      <c r="Y138" s="201"/>
      <c r="Z138" s="201"/>
    </row>
    <row r="139" spans="1:26" ht="15.75" customHeight="1">
      <c r="A139" s="201"/>
      <c r="B139" s="201"/>
      <c r="C139" s="201"/>
      <c r="D139" s="201"/>
      <c r="E139" s="201"/>
      <c r="F139" s="201"/>
      <c r="G139" s="201"/>
      <c r="H139" s="201"/>
      <c r="I139" s="201"/>
      <c r="J139" s="201"/>
      <c r="K139" s="201"/>
      <c r="L139" s="201"/>
      <c r="M139" s="201"/>
      <c r="N139" s="201"/>
      <c r="O139" s="201"/>
      <c r="P139" s="201"/>
      <c r="Q139" s="201"/>
      <c r="R139" s="201"/>
      <c r="S139" s="201"/>
      <c r="T139" s="201"/>
      <c r="U139" s="201"/>
      <c r="V139" s="5"/>
      <c r="W139" s="201"/>
      <c r="X139" s="201"/>
      <c r="Y139" s="201"/>
      <c r="Z139" s="201"/>
    </row>
    <row r="140" spans="1:26" ht="15.75" customHeight="1">
      <c r="A140" s="201"/>
      <c r="B140" s="201"/>
      <c r="C140" s="201"/>
      <c r="D140" s="201"/>
      <c r="E140" s="201"/>
      <c r="F140" s="201"/>
      <c r="G140" s="201"/>
      <c r="H140" s="201"/>
      <c r="I140" s="201"/>
      <c r="J140" s="201"/>
      <c r="K140" s="201"/>
      <c r="L140" s="201"/>
      <c r="M140" s="201"/>
      <c r="N140" s="201"/>
      <c r="O140" s="201"/>
      <c r="P140" s="201"/>
      <c r="Q140" s="201"/>
      <c r="R140" s="201"/>
      <c r="S140" s="201"/>
      <c r="T140" s="201"/>
      <c r="U140" s="201"/>
      <c r="V140" s="5"/>
      <c r="W140" s="201"/>
      <c r="X140" s="201"/>
      <c r="Y140" s="201"/>
      <c r="Z140" s="201"/>
    </row>
    <row r="141" spans="1:26" ht="15.75" customHeight="1">
      <c r="A141" s="201"/>
      <c r="B141" s="201"/>
      <c r="C141" s="201"/>
      <c r="D141" s="201"/>
      <c r="E141" s="201"/>
      <c r="F141" s="201"/>
      <c r="G141" s="201"/>
      <c r="H141" s="201"/>
      <c r="I141" s="201"/>
      <c r="J141" s="201"/>
      <c r="K141" s="201"/>
      <c r="L141" s="201"/>
      <c r="M141" s="201"/>
      <c r="N141" s="201"/>
      <c r="O141" s="201"/>
      <c r="P141" s="201"/>
      <c r="Q141" s="201"/>
      <c r="R141" s="201"/>
      <c r="S141" s="201"/>
      <c r="T141" s="201"/>
      <c r="U141" s="201"/>
      <c r="V141" s="5"/>
      <c r="W141" s="201"/>
      <c r="X141" s="201"/>
      <c r="Y141" s="201"/>
      <c r="Z141" s="201"/>
    </row>
    <row r="142" spans="1:26" ht="15.75" customHeight="1">
      <c r="A142" s="201"/>
      <c r="B142" s="201"/>
      <c r="C142" s="201"/>
      <c r="D142" s="201"/>
      <c r="E142" s="201"/>
      <c r="F142" s="201"/>
      <c r="G142" s="201"/>
      <c r="H142" s="201"/>
      <c r="I142" s="201"/>
      <c r="J142" s="201"/>
      <c r="K142" s="201"/>
      <c r="L142" s="201"/>
      <c r="M142" s="201"/>
      <c r="N142" s="201"/>
      <c r="O142" s="201"/>
      <c r="P142" s="201"/>
      <c r="Q142" s="201"/>
      <c r="R142" s="201"/>
      <c r="S142" s="201"/>
      <c r="T142" s="201"/>
      <c r="U142" s="201"/>
      <c r="V142" s="5"/>
      <c r="W142" s="201"/>
      <c r="X142" s="201"/>
      <c r="Y142" s="201"/>
      <c r="Z142" s="201"/>
    </row>
    <row r="143" spans="1:26" ht="15.75" customHeight="1">
      <c r="A143" s="201"/>
      <c r="B143" s="201"/>
      <c r="C143" s="201"/>
      <c r="D143" s="201"/>
      <c r="E143" s="201"/>
      <c r="F143" s="201"/>
      <c r="G143" s="201"/>
      <c r="H143" s="201"/>
      <c r="I143" s="201"/>
      <c r="J143" s="201"/>
      <c r="K143" s="201"/>
      <c r="L143" s="201"/>
      <c r="M143" s="201"/>
      <c r="N143" s="201"/>
      <c r="O143" s="201"/>
      <c r="P143" s="201"/>
      <c r="Q143" s="201"/>
      <c r="R143" s="201"/>
      <c r="S143" s="201"/>
      <c r="T143" s="201"/>
      <c r="U143" s="201"/>
      <c r="V143" s="5"/>
      <c r="W143" s="201"/>
      <c r="X143" s="201"/>
      <c r="Y143" s="201"/>
      <c r="Z143" s="201"/>
    </row>
    <row r="144" spans="1:26" ht="15.75" customHeight="1">
      <c r="A144" s="201"/>
      <c r="B144" s="201"/>
      <c r="C144" s="201"/>
      <c r="D144" s="201"/>
      <c r="E144" s="201"/>
      <c r="F144" s="201"/>
      <c r="G144" s="201"/>
      <c r="H144" s="201"/>
      <c r="I144" s="201"/>
      <c r="J144" s="201"/>
      <c r="K144" s="201"/>
      <c r="L144" s="201"/>
      <c r="M144" s="201"/>
      <c r="N144" s="201"/>
      <c r="O144" s="201"/>
      <c r="P144" s="201"/>
      <c r="Q144" s="201"/>
      <c r="R144" s="201"/>
      <c r="S144" s="201"/>
      <c r="T144" s="201"/>
      <c r="U144" s="201"/>
      <c r="V144" s="5"/>
      <c r="W144" s="201"/>
      <c r="X144" s="201"/>
      <c r="Y144" s="201"/>
      <c r="Z144" s="201"/>
    </row>
    <row r="145" spans="1:26" ht="15.75" customHeight="1">
      <c r="A145" s="201"/>
      <c r="B145" s="201"/>
      <c r="C145" s="201"/>
      <c r="D145" s="201"/>
      <c r="E145" s="201"/>
      <c r="F145" s="201"/>
      <c r="G145" s="201"/>
      <c r="H145" s="201"/>
      <c r="I145" s="201"/>
      <c r="J145" s="201"/>
      <c r="K145" s="201"/>
      <c r="L145" s="201"/>
      <c r="M145" s="201"/>
      <c r="N145" s="201"/>
      <c r="O145" s="201"/>
      <c r="P145" s="201"/>
      <c r="Q145" s="201"/>
      <c r="R145" s="201"/>
      <c r="S145" s="201"/>
      <c r="T145" s="201"/>
      <c r="U145" s="201"/>
      <c r="V145" s="5"/>
      <c r="W145" s="201"/>
      <c r="X145" s="201"/>
      <c r="Y145" s="201"/>
      <c r="Z145" s="201"/>
    </row>
    <row r="146" spans="1:26" ht="15.75" customHeight="1">
      <c r="A146" s="201"/>
      <c r="B146" s="201"/>
      <c r="C146" s="201"/>
      <c r="D146" s="201"/>
      <c r="E146" s="201"/>
      <c r="F146" s="201"/>
      <c r="G146" s="201"/>
      <c r="H146" s="201"/>
      <c r="I146" s="201"/>
      <c r="J146" s="201"/>
      <c r="K146" s="201"/>
      <c r="L146" s="201"/>
      <c r="M146" s="201"/>
      <c r="N146" s="201"/>
      <c r="O146" s="201"/>
      <c r="P146" s="201"/>
      <c r="Q146" s="201"/>
      <c r="R146" s="201"/>
      <c r="S146" s="201"/>
      <c r="T146" s="201"/>
      <c r="U146" s="201"/>
      <c r="V146" s="5"/>
      <c r="W146" s="201"/>
      <c r="X146" s="201"/>
      <c r="Y146" s="201"/>
      <c r="Z146" s="201"/>
    </row>
    <row r="147" spans="1:26" ht="15.75" customHeight="1">
      <c r="A147" s="201"/>
      <c r="B147" s="201"/>
      <c r="C147" s="201"/>
      <c r="D147" s="201"/>
      <c r="E147" s="201"/>
      <c r="F147" s="201"/>
      <c r="G147" s="201"/>
      <c r="H147" s="201"/>
      <c r="I147" s="201"/>
      <c r="J147" s="201"/>
      <c r="K147" s="201"/>
      <c r="L147" s="201"/>
      <c r="M147" s="201"/>
      <c r="N147" s="201"/>
      <c r="O147" s="201"/>
      <c r="P147" s="201"/>
      <c r="Q147" s="201"/>
      <c r="R147" s="201"/>
      <c r="S147" s="201"/>
      <c r="T147" s="201"/>
      <c r="U147" s="201"/>
      <c r="V147" s="5"/>
      <c r="W147" s="201"/>
      <c r="X147" s="201"/>
      <c r="Y147" s="201"/>
      <c r="Z147" s="201"/>
    </row>
    <row r="148" spans="1:26" ht="15.75" customHeight="1">
      <c r="A148" s="201"/>
      <c r="B148" s="201"/>
      <c r="C148" s="201"/>
      <c r="D148" s="201"/>
      <c r="E148" s="201"/>
      <c r="F148" s="201"/>
      <c r="G148" s="201"/>
      <c r="H148" s="201"/>
      <c r="I148" s="201"/>
      <c r="J148" s="201"/>
      <c r="K148" s="201"/>
      <c r="L148" s="201"/>
      <c r="M148" s="201"/>
      <c r="N148" s="201"/>
      <c r="O148" s="201"/>
      <c r="P148" s="201"/>
      <c r="Q148" s="201"/>
      <c r="R148" s="201"/>
      <c r="S148" s="201"/>
      <c r="T148" s="201"/>
      <c r="U148" s="201"/>
      <c r="V148" s="5"/>
      <c r="W148" s="201"/>
      <c r="X148" s="201"/>
      <c r="Y148" s="201"/>
      <c r="Z148" s="201"/>
    </row>
    <row r="149" spans="1:26" ht="15.75" customHeight="1">
      <c r="A149" s="201"/>
      <c r="B149" s="201"/>
      <c r="C149" s="201"/>
      <c r="D149" s="201"/>
      <c r="E149" s="201"/>
      <c r="F149" s="201"/>
      <c r="G149" s="201"/>
      <c r="H149" s="201"/>
      <c r="I149" s="201"/>
      <c r="J149" s="201"/>
      <c r="K149" s="201"/>
      <c r="L149" s="201"/>
      <c r="M149" s="201"/>
      <c r="N149" s="201"/>
      <c r="O149" s="201"/>
      <c r="P149" s="201"/>
      <c r="Q149" s="201"/>
      <c r="R149" s="201"/>
      <c r="S149" s="201"/>
      <c r="T149" s="201"/>
      <c r="U149" s="201"/>
      <c r="V149" s="5"/>
      <c r="W149" s="201"/>
      <c r="X149" s="201"/>
      <c r="Y149" s="201"/>
      <c r="Z149" s="201"/>
    </row>
    <row r="150" spans="1:26" ht="15.75" customHeight="1">
      <c r="A150" s="201"/>
      <c r="B150" s="201"/>
      <c r="C150" s="201"/>
      <c r="D150" s="201"/>
      <c r="E150" s="201"/>
      <c r="F150" s="201"/>
      <c r="G150" s="201"/>
      <c r="H150" s="201"/>
      <c r="I150" s="201"/>
      <c r="J150" s="201"/>
      <c r="K150" s="201"/>
      <c r="L150" s="201"/>
      <c r="M150" s="201"/>
      <c r="N150" s="201"/>
      <c r="O150" s="201"/>
      <c r="P150" s="201"/>
      <c r="Q150" s="201"/>
      <c r="R150" s="201"/>
      <c r="S150" s="201"/>
      <c r="T150" s="201"/>
      <c r="U150" s="201"/>
      <c r="V150" s="5"/>
      <c r="W150" s="201"/>
      <c r="X150" s="201"/>
      <c r="Y150" s="201"/>
      <c r="Z150" s="201"/>
    </row>
    <row r="151" spans="1:26" ht="15.75" customHeight="1">
      <c r="A151" s="201"/>
      <c r="B151" s="201"/>
      <c r="C151" s="201"/>
      <c r="D151" s="201"/>
      <c r="E151" s="201"/>
      <c r="F151" s="201"/>
      <c r="G151" s="201"/>
      <c r="H151" s="201"/>
      <c r="I151" s="201"/>
      <c r="J151" s="201"/>
      <c r="K151" s="201"/>
      <c r="L151" s="201"/>
      <c r="M151" s="201"/>
      <c r="N151" s="201"/>
      <c r="O151" s="201"/>
      <c r="P151" s="201"/>
      <c r="Q151" s="201"/>
      <c r="R151" s="201"/>
      <c r="S151" s="201"/>
      <c r="T151" s="201"/>
      <c r="U151" s="201"/>
      <c r="V151" s="5"/>
      <c r="W151" s="201"/>
      <c r="X151" s="201"/>
      <c r="Y151" s="201"/>
      <c r="Z151" s="201"/>
    </row>
    <row r="152" spans="1:26" ht="15.75" customHeight="1">
      <c r="A152" s="201"/>
      <c r="B152" s="201"/>
      <c r="C152" s="201"/>
      <c r="D152" s="201"/>
      <c r="E152" s="201"/>
      <c r="F152" s="201"/>
      <c r="G152" s="201"/>
      <c r="H152" s="201"/>
      <c r="I152" s="201"/>
      <c r="J152" s="201"/>
      <c r="K152" s="201"/>
      <c r="L152" s="201"/>
      <c r="M152" s="201"/>
      <c r="N152" s="201"/>
      <c r="O152" s="201"/>
      <c r="P152" s="201"/>
      <c r="Q152" s="201"/>
      <c r="R152" s="201"/>
      <c r="S152" s="201"/>
      <c r="T152" s="201"/>
      <c r="U152" s="201"/>
      <c r="V152" s="5"/>
      <c r="W152" s="201"/>
      <c r="X152" s="201"/>
      <c r="Y152" s="201"/>
      <c r="Z152" s="201"/>
    </row>
    <row r="153" spans="1:26" ht="15.75" customHeight="1">
      <c r="A153" s="201"/>
      <c r="B153" s="201"/>
      <c r="C153" s="201"/>
      <c r="D153" s="201"/>
      <c r="E153" s="201"/>
      <c r="F153" s="201"/>
      <c r="G153" s="201"/>
      <c r="H153" s="201"/>
      <c r="I153" s="201"/>
      <c r="J153" s="201"/>
      <c r="K153" s="201"/>
      <c r="L153" s="201"/>
      <c r="M153" s="201"/>
      <c r="N153" s="201"/>
      <c r="O153" s="201"/>
      <c r="P153" s="201"/>
      <c r="Q153" s="201"/>
      <c r="R153" s="201"/>
      <c r="S153" s="201"/>
      <c r="T153" s="201"/>
      <c r="U153" s="201"/>
      <c r="V153" s="5"/>
      <c r="W153" s="201"/>
      <c r="X153" s="201"/>
      <c r="Y153" s="201"/>
      <c r="Z153" s="201"/>
    </row>
    <row r="154" spans="1:26" ht="15.75" customHeight="1">
      <c r="A154" s="201"/>
      <c r="B154" s="201"/>
      <c r="C154" s="201"/>
      <c r="D154" s="201"/>
      <c r="E154" s="201"/>
      <c r="F154" s="201"/>
      <c r="G154" s="201"/>
      <c r="H154" s="201"/>
      <c r="I154" s="201"/>
      <c r="J154" s="201"/>
      <c r="K154" s="201"/>
      <c r="L154" s="201"/>
      <c r="M154" s="201"/>
      <c r="N154" s="201"/>
      <c r="O154" s="201"/>
      <c r="P154" s="201"/>
      <c r="Q154" s="201"/>
      <c r="R154" s="201"/>
      <c r="S154" s="201"/>
      <c r="T154" s="201"/>
      <c r="U154" s="201"/>
      <c r="V154" s="5"/>
      <c r="W154" s="201"/>
      <c r="X154" s="201"/>
      <c r="Y154" s="201"/>
      <c r="Z154" s="201"/>
    </row>
    <row r="155" spans="1:26" ht="15.75" customHeight="1">
      <c r="A155" s="201"/>
      <c r="B155" s="201"/>
      <c r="C155" s="201"/>
      <c r="D155" s="201"/>
      <c r="E155" s="201"/>
      <c r="F155" s="201"/>
      <c r="G155" s="201"/>
      <c r="H155" s="201"/>
      <c r="I155" s="201"/>
      <c r="J155" s="201"/>
      <c r="K155" s="201"/>
      <c r="L155" s="201"/>
      <c r="M155" s="201"/>
      <c r="N155" s="201"/>
      <c r="O155" s="201"/>
      <c r="P155" s="201"/>
      <c r="Q155" s="201"/>
      <c r="R155" s="201"/>
      <c r="S155" s="201"/>
      <c r="T155" s="201"/>
      <c r="U155" s="201"/>
      <c r="V155" s="5"/>
      <c r="W155" s="201"/>
      <c r="X155" s="201"/>
      <c r="Y155" s="201"/>
      <c r="Z155" s="201"/>
    </row>
    <row r="156" spans="1:26" ht="15.75" customHeight="1">
      <c r="A156" s="201"/>
      <c r="B156" s="201"/>
      <c r="C156" s="201"/>
      <c r="D156" s="201"/>
      <c r="E156" s="201"/>
      <c r="F156" s="201"/>
      <c r="G156" s="201"/>
      <c r="H156" s="201"/>
      <c r="I156" s="201"/>
      <c r="J156" s="201"/>
      <c r="K156" s="201"/>
      <c r="L156" s="201"/>
      <c r="M156" s="201"/>
      <c r="N156" s="201"/>
      <c r="O156" s="201"/>
      <c r="P156" s="201"/>
      <c r="Q156" s="201"/>
      <c r="R156" s="201"/>
      <c r="S156" s="201"/>
      <c r="T156" s="201"/>
      <c r="U156" s="201"/>
      <c r="V156" s="5"/>
      <c r="W156" s="201"/>
      <c r="X156" s="201"/>
      <c r="Y156" s="201"/>
      <c r="Z156" s="201"/>
    </row>
    <row r="157" spans="1:26" ht="15.75" customHeight="1">
      <c r="A157" s="201"/>
      <c r="B157" s="201"/>
      <c r="C157" s="201"/>
      <c r="D157" s="201"/>
      <c r="E157" s="201"/>
      <c r="F157" s="201"/>
      <c r="G157" s="201"/>
      <c r="H157" s="201"/>
      <c r="I157" s="201"/>
      <c r="J157" s="201"/>
      <c r="K157" s="201"/>
      <c r="L157" s="201"/>
      <c r="M157" s="201"/>
      <c r="N157" s="201"/>
      <c r="O157" s="201"/>
      <c r="P157" s="201"/>
      <c r="Q157" s="201"/>
      <c r="R157" s="201"/>
      <c r="S157" s="201"/>
      <c r="T157" s="201"/>
      <c r="U157" s="201"/>
      <c r="V157" s="5"/>
      <c r="W157" s="201"/>
      <c r="X157" s="201"/>
      <c r="Y157" s="201"/>
      <c r="Z157" s="201"/>
    </row>
    <row r="158" spans="1:26" ht="15.75" customHeight="1">
      <c r="A158" s="201"/>
      <c r="B158" s="201"/>
      <c r="C158" s="201"/>
      <c r="D158" s="201"/>
      <c r="E158" s="201"/>
      <c r="F158" s="201"/>
      <c r="G158" s="201"/>
      <c r="H158" s="201"/>
      <c r="I158" s="201"/>
      <c r="J158" s="201"/>
      <c r="K158" s="201"/>
      <c r="L158" s="201"/>
      <c r="M158" s="201"/>
      <c r="N158" s="201"/>
      <c r="O158" s="201"/>
      <c r="P158" s="201"/>
      <c r="Q158" s="201"/>
      <c r="R158" s="201"/>
      <c r="S158" s="201"/>
      <c r="T158" s="201"/>
      <c r="U158" s="201"/>
      <c r="V158" s="5"/>
      <c r="W158" s="201"/>
      <c r="X158" s="201"/>
      <c r="Y158" s="201"/>
      <c r="Z158" s="201"/>
    </row>
    <row r="159" spans="1:26" ht="15.75" customHeight="1">
      <c r="A159" s="201"/>
      <c r="B159" s="201"/>
      <c r="C159" s="201"/>
      <c r="D159" s="201"/>
      <c r="E159" s="201"/>
      <c r="F159" s="201"/>
      <c r="G159" s="201"/>
      <c r="H159" s="201"/>
      <c r="I159" s="201"/>
      <c r="J159" s="201"/>
      <c r="K159" s="201"/>
      <c r="L159" s="201"/>
      <c r="M159" s="201"/>
      <c r="N159" s="201"/>
      <c r="O159" s="201"/>
      <c r="P159" s="201"/>
      <c r="Q159" s="201"/>
      <c r="R159" s="201"/>
      <c r="S159" s="201"/>
      <c r="T159" s="201"/>
      <c r="U159" s="201"/>
      <c r="V159" s="5"/>
      <c r="W159" s="201"/>
      <c r="X159" s="201"/>
      <c r="Y159" s="201"/>
      <c r="Z159" s="201"/>
    </row>
    <row r="160" spans="1:26" ht="15.75" customHeight="1">
      <c r="A160" s="201"/>
      <c r="B160" s="201"/>
      <c r="C160" s="201"/>
      <c r="D160" s="201"/>
      <c r="E160" s="201"/>
      <c r="F160" s="201"/>
      <c r="G160" s="201"/>
      <c r="H160" s="201"/>
      <c r="I160" s="201"/>
      <c r="J160" s="201"/>
      <c r="K160" s="201"/>
      <c r="L160" s="201"/>
      <c r="M160" s="201"/>
      <c r="N160" s="201"/>
      <c r="O160" s="201"/>
      <c r="P160" s="201"/>
      <c r="Q160" s="201"/>
      <c r="R160" s="201"/>
      <c r="S160" s="201"/>
      <c r="T160" s="201"/>
      <c r="U160" s="201"/>
      <c r="V160" s="5"/>
      <c r="W160" s="201"/>
      <c r="X160" s="201"/>
      <c r="Y160" s="201"/>
      <c r="Z160" s="201"/>
    </row>
    <row r="161" spans="1:26" ht="15.75" customHeight="1">
      <c r="A161" s="201"/>
      <c r="B161" s="201"/>
      <c r="C161" s="201"/>
      <c r="D161" s="201"/>
      <c r="E161" s="201"/>
      <c r="F161" s="201"/>
      <c r="G161" s="201"/>
      <c r="H161" s="201"/>
      <c r="I161" s="201"/>
      <c r="J161" s="201"/>
      <c r="K161" s="201"/>
      <c r="L161" s="201"/>
      <c r="M161" s="201"/>
      <c r="N161" s="201"/>
      <c r="O161" s="201"/>
      <c r="P161" s="201"/>
      <c r="Q161" s="201"/>
      <c r="R161" s="201"/>
      <c r="S161" s="201"/>
      <c r="T161" s="201"/>
      <c r="U161" s="201"/>
      <c r="V161" s="5"/>
      <c r="W161" s="201"/>
      <c r="X161" s="201"/>
      <c r="Y161" s="201"/>
      <c r="Z161" s="201"/>
    </row>
    <row r="162" spans="1:26" ht="15.75" customHeight="1">
      <c r="A162" s="201"/>
      <c r="B162" s="201"/>
      <c r="C162" s="201"/>
      <c r="D162" s="201"/>
      <c r="E162" s="201"/>
      <c r="F162" s="201"/>
      <c r="G162" s="201"/>
      <c r="H162" s="201"/>
      <c r="I162" s="201"/>
      <c r="J162" s="201"/>
      <c r="K162" s="201"/>
      <c r="L162" s="201"/>
      <c r="M162" s="201"/>
      <c r="N162" s="201"/>
      <c r="O162" s="201"/>
      <c r="P162" s="201"/>
      <c r="Q162" s="201"/>
      <c r="R162" s="201"/>
      <c r="S162" s="201"/>
      <c r="T162" s="201"/>
      <c r="U162" s="201"/>
      <c r="V162" s="5"/>
      <c r="W162" s="201"/>
      <c r="X162" s="201"/>
      <c r="Y162" s="201"/>
      <c r="Z162" s="201"/>
    </row>
    <row r="163" spans="1:26" ht="15.75" customHeight="1">
      <c r="A163" s="201"/>
      <c r="B163" s="201"/>
      <c r="C163" s="201"/>
      <c r="D163" s="201"/>
      <c r="E163" s="201"/>
      <c r="F163" s="201"/>
      <c r="G163" s="201"/>
      <c r="H163" s="201"/>
      <c r="I163" s="201"/>
      <c r="J163" s="201"/>
      <c r="K163" s="201"/>
      <c r="L163" s="201"/>
      <c r="M163" s="201"/>
      <c r="N163" s="201"/>
      <c r="O163" s="201"/>
      <c r="P163" s="201"/>
      <c r="Q163" s="201"/>
      <c r="R163" s="201"/>
      <c r="S163" s="201"/>
      <c r="T163" s="201"/>
      <c r="U163" s="201"/>
      <c r="V163" s="5"/>
      <c r="W163" s="201"/>
      <c r="X163" s="201"/>
      <c r="Y163" s="201"/>
      <c r="Z163" s="201"/>
    </row>
    <row r="164" spans="1:26" ht="15.75" customHeight="1">
      <c r="A164" s="201"/>
      <c r="B164" s="201"/>
      <c r="C164" s="201"/>
      <c r="D164" s="201"/>
      <c r="E164" s="201"/>
      <c r="F164" s="201"/>
      <c r="G164" s="201"/>
      <c r="H164" s="201"/>
      <c r="I164" s="201"/>
      <c r="J164" s="201"/>
      <c r="K164" s="201"/>
      <c r="L164" s="201"/>
      <c r="M164" s="201"/>
      <c r="N164" s="201"/>
      <c r="O164" s="201"/>
      <c r="P164" s="201"/>
      <c r="Q164" s="201"/>
      <c r="R164" s="201"/>
      <c r="S164" s="201"/>
      <c r="T164" s="201"/>
      <c r="U164" s="201"/>
      <c r="V164" s="5"/>
      <c r="W164" s="201"/>
      <c r="X164" s="201"/>
      <c r="Y164" s="201"/>
      <c r="Z164" s="201"/>
    </row>
    <row r="165" spans="1:26" ht="15.75" customHeight="1">
      <c r="A165" s="201"/>
      <c r="B165" s="201"/>
      <c r="C165" s="201"/>
      <c r="D165" s="201"/>
      <c r="E165" s="201"/>
      <c r="F165" s="201"/>
      <c r="G165" s="201"/>
      <c r="H165" s="201"/>
      <c r="I165" s="201"/>
      <c r="J165" s="201"/>
      <c r="K165" s="201"/>
      <c r="L165" s="201"/>
      <c r="M165" s="201"/>
      <c r="N165" s="201"/>
      <c r="O165" s="201"/>
      <c r="P165" s="201"/>
      <c r="Q165" s="201"/>
      <c r="R165" s="201"/>
      <c r="S165" s="201"/>
      <c r="T165" s="201"/>
      <c r="U165" s="201"/>
      <c r="V165" s="5"/>
      <c r="W165" s="201"/>
      <c r="X165" s="201"/>
      <c r="Y165" s="201"/>
      <c r="Z165" s="201"/>
    </row>
    <row r="166" spans="1:26" ht="15.75" customHeight="1">
      <c r="A166" s="201"/>
      <c r="B166" s="201"/>
      <c r="C166" s="201"/>
      <c r="D166" s="201"/>
      <c r="E166" s="201"/>
      <c r="F166" s="201"/>
      <c r="G166" s="201"/>
      <c r="H166" s="201"/>
      <c r="I166" s="201"/>
      <c r="J166" s="201"/>
      <c r="K166" s="201"/>
      <c r="L166" s="201"/>
      <c r="M166" s="201"/>
      <c r="N166" s="201"/>
      <c r="O166" s="201"/>
      <c r="P166" s="201"/>
      <c r="Q166" s="201"/>
      <c r="R166" s="201"/>
      <c r="S166" s="201"/>
      <c r="T166" s="201"/>
      <c r="U166" s="201"/>
      <c r="V166" s="5"/>
      <c r="W166" s="201"/>
      <c r="X166" s="201"/>
      <c r="Y166" s="201"/>
      <c r="Z166" s="201"/>
    </row>
    <row r="167" spans="1:26" ht="15.75" customHeight="1">
      <c r="A167" s="201"/>
      <c r="B167" s="201"/>
      <c r="C167" s="201"/>
      <c r="D167" s="201"/>
      <c r="E167" s="201"/>
      <c r="F167" s="201"/>
      <c r="G167" s="201"/>
      <c r="H167" s="201"/>
      <c r="I167" s="201"/>
      <c r="J167" s="201"/>
      <c r="K167" s="201"/>
      <c r="L167" s="201"/>
      <c r="M167" s="201"/>
      <c r="N167" s="201"/>
      <c r="O167" s="201"/>
      <c r="P167" s="201"/>
      <c r="Q167" s="201"/>
      <c r="R167" s="201"/>
      <c r="S167" s="201"/>
      <c r="T167" s="201"/>
      <c r="U167" s="201"/>
      <c r="V167" s="5"/>
      <c r="W167" s="201"/>
      <c r="X167" s="201"/>
      <c r="Y167" s="201"/>
      <c r="Z167" s="201"/>
    </row>
    <row r="168" spans="1:26" ht="15.75" customHeight="1">
      <c r="A168" s="201"/>
      <c r="B168" s="201"/>
      <c r="C168" s="201"/>
      <c r="D168" s="201"/>
      <c r="E168" s="201"/>
      <c r="F168" s="201"/>
      <c r="G168" s="201"/>
      <c r="H168" s="201"/>
      <c r="I168" s="201"/>
      <c r="J168" s="201"/>
      <c r="K168" s="201"/>
      <c r="L168" s="201"/>
      <c r="M168" s="201"/>
      <c r="N168" s="201"/>
      <c r="O168" s="201"/>
      <c r="P168" s="201"/>
      <c r="Q168" s="201"/>
      <c r="R168" s="201"/>
      <c r="S168" s="201"/>
      <c r="T168" s="201"/>
      <c r="U168" s="201"/>
      <c r="V168" s="5"/>
      <c r="W168" s="201"/>
      <c r="X168" s="201"/>
      <c r="Y168" s="201"/>
      <c r="Z168" s="201"/>
    </row>
    <row r="169" spans="1:26" ht="15.75" customHeight="1">
      <c r="A169" s="201"/>
      <c r="B169" s="201"/>
      <c r="C169" s="201"/>
      <c r="D169" s="201"/>
      <c r="E169" s="201"/>
      <c r="F169" s="201"/>
      <c r="G169" s="201"/>
      <c r="H169" s="201"/>
      <c r="I169" s="201"/>
      <c r="J169" s="201"/>
      <c r="K169" s="201"/>
      <c r="L169" s="201"/>
      <c r="M169" s="201"/>
      <c r="N169" s="201"/>
      <c r="O169" s="201"/>
      <c r="P169" s="201"/>
      <c r="Q169" s="201"/>
      <c r="R169" s="201"/>
      <c r="S169" s="201"/>
      <c r="T169" s="201"/>
      <c r="U169" s="201"/>
      <c r="V169" s="5"/>
      <c r="W169" s="201"/>
      <c r="X169" s="201"/>
      <c r="Y169" s="201"/>
      <c r="Z169" s="201"/>
    </row>
    <row r="170" spans="1:26" ht="15.75" customHeight="1">
      <c r="A170" s="201"/>
      <c r="B170" s="201"/>
      <c r="C170" s="201"/>
      <c r="D170" s="201"/>
      <c r="E170" s="201"/>
      <c r="F170" s="201"/>
      <c r="G170" s="201"/>
      <c r="H170" s="201"/>
      <c r="I170" s="201"/>
      <c r="J170" s="201"/>
      <c r="K170" s="201"/>
      <c r="L170" s="201"/>
      <c r="M170" s="201"/>
      <c r="N170" s="201"/>
      <c r="O170" s="201"/>
      <c r="P170" s="201"/>
      <c r="Q170" s="201"/>
      <c r="R170" s="201"/>
      <c r="S170" s="201"/>
      <c r="T170" s="201"/>
      <c r="U170" s="201"/>
      <c r="V170" s="5"/>
      <c r="W170" s="201"/>
      <c r="X170" s="201"/>
      <c r="Y170" s="201"/>
      <c r="Z170" s="201"/>
    </row>
    <row r="171" spans="1:26" ht="15.75" customHeight="1">
      <c r="A171" s="201"/>
      <c r="B171" s="201"/>
      <c r="C171" s="201"/>
      <c r="D171" s="201"/>
      <c r="E171" s="201"/>
      <c r="F171" s="201"/>
      <c r="G171" s="201"/>
      <c r="H171" s="201"/>
      <c r="I171" s="201"/>
      <c r="J171" s="201"/>
      <c r="K171" s="201"/>
      <c r="L171" s="201"/>
      <c r="M171" s="201"/>
      <c r="N171" s="201"/>
      <c r="O171" s="201"/>
      <c r="P171" s="201"/>
      <c r="Q171" s="201"/>
      <c r="R171" s="201"/>
      <c r="S171" s="201"/>
      <c r="T171" s="201"/>
      <c r="U171" s="201"/>
      <c r="V171" s="5"/>
      <c r="W171" s="201"/>
      <c r="X171" s="201"/>
      <c r="Y171" s="201"/>
      <c r="Z171" s="201"/>
    </row>
    <row r="172" spans="1:26" ht="15.75" customHeight="1">
      <c r="A172" s="201"/>
      <c r="B172" s="201"/>
      <c r="C172" s="201"/>
      <c r="D172" s="201"/>
      <c r="E172" s="201"/>
      <c r="F172" s="201"/>
      <c r="G172" s="201"/>
      <c r="H172" s="201"/>
      <c r="I172" s="201"/>
      <c r="J172" s="201"/>
      <c r="K172" s="201"/>
      <c r="L172" s="201"/>
      <c r="M172" s="201"/>
      <c r="N172" s="201"/>
      <c r="O172" s="201"/>
      <c r="P172" s="201"/>
      <c r="Q172" s="201"/>
      <c r="R172" s="201"/>
      <c r="S172" s="201"/>
      <c r="T172" s="201"/>
      <c r="U172" s="201"/>
      <c r="V172" s="5"/>
      <c r="W172" s="201"/>
      <c r="X172" s="201"/>
      <c r="Y172" s="201"/>
      <c r="Z172" s="201"/>
    </row>
    <row r="173" spans="1:26" ht="15.75" customHeight="1">
      <c r="A173" s="201"/>
      <c r="B173" s="201"/>
      <c r="C173" s="201"/>
      <c r="D173" s="201"/>
      <c r="E173" s="201"/>
      <c r="F173" s="201"/>
      <c r="G173" s="201"/>
      <c r="H173" s="201"/>
      <c r="I173" s="201"/>
      <c r="J173" s="201"/>
      <c r="K173" s="201"/>
      <c r="L173" s="201"/>
      <c r="M173" s="201"/>
      <c r="N173" s="201"/>
      <c r="O173" s="201"/>
      <c r="P173" s="201"/>
      <c r="Q173" s="201"/>
      <c r="R173" s="201"/>
      <c r="S173" s="201"/>
      <c r="T173" s="201"/>
      <c r="U173" s="201"/>
      <c r="V173" s="5"/>
      <c r="W173" s="201"/>
      <c r="X173" s="201"/>
      <c r="Y173" s="201"/>
      <c r="Z173" s="201"/>
    </row>
    <row r="174" spans="1:26" ht="15.75" customHeight="1">
      <c r="A174" s="201"/>
      <c r="B174" s="201"/>
      <c r="C174" s="201"/>
      <c r="D174" s="201"/>
      <c r="E174" s="201"/>
      <c r="F174" s="201"/>
      <c r="G174" s="201"/>
      <c r="H174" s="201"/>
      <c r="I174" s="201"/>
      <c r="J174" s="201"/>
      <c r="K174" s="201"/>
      <c r="L174" s="201"/>
      <c r="M174" s="201"/>
      <c r="N174" s="201"/>
      <c r="O174" s="201"/>
      <c r="P174" s="201"/>
      <c r="Q174" s="201"/>
      <c r="R174" s="201"/>
      <c r="S174" s="201"/>
      <c r="T174" s="201"/>
      <c r="U174" s="201"/>
      <c r="V174" s="5"/>
      <c r="W174" s="201"/>
      <c r="X174" s="201"/>
      <c r="Y174" s="201"/>
      <c r="Z174" s="201"/>
    </row>
    <row r="175" spans="1:26" ht="15.75" customHeight="1">
      <c r="A175" s="201"/>
      <c r="B175" s="201"/>
      <c r="C175" s="201"/>
      <c r="D175" s="201"/>
      <c r="E175" s="201"/>
      <c r="F175" s="201"/>
      <c r="G175" s="201"/>
      <c r="H175" s="201"/>
      <c r="I175" s="201"/>
      <c r="J175" s="201"/>
      <c r="K175" s="201"/>
      <c r="L175" s="201"/>
      <c r="M175" s="201"/>
      <c r="N175" s="201"/>
      <c r="O175" s="201"/>
      <c r="P175" s="201"/>
      <c r="Q175" s="201"/>
      <c r="R175" s="201"/>
      <c r="S175" s="201"/>
      <c r="T175" s="201"/>
      <c r="U175" s="201"/>
      <c r="V175" s="5"/>
      <c r="W175" s="201"/>
      <c r="X175" s="201"/>
      <c r="Y175" s="201"/>
      <c r="Z175" s="201"/>
    </row>
    <row r="176" spans="1:26" ht="15.75" customHeight="1">
      <c r="A176" s="201"/>
      <c r="B176" s="201"/>
      <c r="C176" s="201"/>
      <c r="D176" s="201"/>
      <c r="E176" s="201"/>
      <c r="F176" s="201"/>
      <c r="G176" s="201"/>
      <c r="H176" s="201"/>
      <c r="I176" s="201"/>
      <c r="J176" s="201"/>
      <c r="K176" s="201"/>
      <c r="L176" s="201"/>
      <c r="M176" s="201"/>
      <c r="N176" s="201"/>
      <c r="O176" s="201"/>
      <c r="P176" s="201"/>
      <c r="Q176" s="201"/>
      <c r="R176" s="201"/>
      <c r="S176" s="201"/>
      <c r="T176" s="201"/>
      <c r="U176" s="201"/>
      <c r="V176" s="5"/>
      <c r="W176" s="201"/>
      <c r="X176" s="201"/>
      <c r="Y176" s="201"/>
      <c r="Z176" s="201"/>
    </row>
    <row r="177" spans="1:26" ht="15.75" customHeight="1">
      <c r="A177" s="201"/>
      <c r="B177" s="201"/>
      <c r="C177" s="201"/>
      <c r="D177" s="201"/>
      <c r="E177" s="201"/>
      <c r="F177" s="201"/>
      <c r="G177" s="201"/>
      <c r="H177" s="201"/>
      <c r="I177" s="201"/>
      <c r="J177" s="201"/>
      <c r="K177" s="201"/>
      <c r="L177" s="201"/>
      <c r="M177" s="201"/>
      <c r="N177" s="201"/>
      <c r="O177" s="201"/>
      <c r="P177" s="201"/>
      <c r="Q177" s="201"/>
      <c r="R177" s="201"/>
      <c r="S177" s="201"/>
      <c r="T177" s="201"/>
      <c r="U177" s="201"/>
      <c r="V177" s="5"/>
      <c r="W177" s="201"/>
      <c r="X177" s="201"/>
      <c r="Y177" s="201"/>
      <c r="Z177" s="201"/>
    </row>
    <row r="178" spans="1:26" ht="15.75" customHeight="1">
      <c r="A178" s="201"/>
      <c r="B178" s="201"/>
      <c r="C178" s="201"/>
      <c r="D178" s="201"/>
      <c r="E178" s="201"/>
      <c r="F178" s="201"/>
      <c r="G178" s="201"/>
      <c r="H178" s="201"/>
      <c r="I178" s="201"/>
      <c r="J178" s="201"/>
      <c r="K178" s="201"/>
      <c r="L178" s="201"/>
      <c r="M178" s="201"/>
      <c r="N178" s="201"/>
      <c r="O178" s="201"/>
      <c r="P178" s="201"/>
      <c r="Q178" s="201"/>
      <c r="R178" s="201"/>
      <c r="S178" s="201"/>
      <c r="T178" s="201"/>
      <c r="U178" s="201"/>
      <c r="V178" s="5"/>
      <c r="W178" s="201"/>
      <c r="X178" s="201"/>
      <c r="Y178" s="201"/>
      <c r="Z178" s="201"/>
    </row>
    <row r="179" spans="1:26" ht="15.75" customHeight="1">
      <c r="A179" s="201"/>
      <c r="B179" s="201"/>
      <c r="C179" s="201"/>
      <c r="D179" s="201"/>
      <c r="E179" s="201"/>
      <c r="F179" s="201"/>
      <c r="G179" s="201"/>
      <c r="H179" s="201"/>
      <c r="I179" s="201"/>
      <c r="J179" s="201"/>
      <c r="K179" s="201"/>
      <c r="L179" s="201"/>
      <c r="M179" s="201"/>
      <c r="N179" s="201"/>
      <c r="O179" s="201"/>
      <c r="P179" s="201"/>
      <c r="Q179" s="201"/>
      <c r="R179" s="201"/>
      <c r="S179" s="201"/>
      <c r="T179" s="201"/>
      <c r="U179" s="201"/>
      <c r="V179" s="5"/>
      <c r="W179" s="201"/>
      <c r="X179" s="201"/>
      <c r="Y179" s="201"/>
      <c r="Z179" s="201"/>
    </row>
    <row r="180" spans="1:26" ht="15.75" customHeight="1">
      <c r="A180" s="201"/>
      <c r="B180" s="201"/>
      <c r="C180" s="201"/>
      <c r="D180" s="201"/>
      <c r="E180" s="201"/>
      <c r="F180" s="201"/>
      <c r="G180" s="201"/>
      <c r="H180" s="201"/>
      <c r="I180" s="201"/>
      <c r="J180" s="201"/>
      <c r="K180" s="201"/>
      <c r="L180" s="201"/>
      <c r="M180" s="201"/>
      <c r="N180" s="201"/>
      <c r="O180" s="201"/>
      <c r="P180" s="201"/>
      <c r="Q180" s="201"/>
      <c r="R180" s="201"/>
      <c r="S180" s="201"/>
      <c r="T180" s="201"/>
      <c r="U180" s="201"/>
      <c r="V180" s="5"/>
      <c r="W180" s="201"/>
      <c r="X180" s="201"/>
      <c r="Y180" s="201"/>
      <c r="Z180" s="201"/>
    </row>
    <row r="181" spans="1:26" ht="15.75" customHeight="1">
      <c r="A181" s="201"/>
      <c r="B181" s="201"/>
      <c r="C181" s="201"/>
      <c r="D181" s="201"/>
      <c r="E181" s="201"/>
      <c r="F181" s="201"/>
      <c r="G181" s="201"/>
      <c r="H181" s="201"/>
      <c r="I181" s="201"/>
      <c r="J181" s="201"/>
      <c r="K181" s="201"/>
      <c r="L181" s="201"/>
      <c r="M181" s="201"/>
      <c r="N181" s="201"/>
      <c r="O181" s="201"/>
      <c r="P181" s="201"/>
      <c r="Q181" s="201"/>
      <c r="R181" s="201"/>
      <c r="S181" s="201"/>
      <c r="T181" s="201"/>
      <c r="U181" s="201"/>
      <c r="V181" s="5"/>
      <c r="W181" s="201"/>
      <c r="X181" s="201"/>
      <c r="Y181" s="201"/>
      <c r="Z181" s="201"/>
    </row>
    <row r="182" spans="1:26" ht="15.75" customHeight="1">
      <c r="A182" s="201"/>
      <c r="B182" s="201"/>
      <c r="C182" s="201"/>
      <c r="D182" s="201"/>
      <c r="E182" s="201"/>
      <c r="F182" s="201"/>
      <c r="G182" s="201"/>
      <c r="H182" s="201"/>
      <c r="I182" s="201"/>
      <c r="J182" s="201"/>
      <c r="K182" s="201"/>
      <c r="L182" s="201"/>
      <c r="M182" s="201"/>
      <c r="N182" s="201"/>
      <c r="O182" s="201"/>
      <c r="P182" s="201"/>
      <c r="Q182" s="201"/>
      <c r="R182" s="201"/>
      <c r="S182" s="201"/>
      <c r="T182" s="201"/>
      <c r="U182" s="201"/>
      <c r="V182" s="5"/>
      <c r="W182" s="201"/>
      <c r="X182" s="201"/>
      <c r="Y182" s="201"/>
      <c r="Z182" s="201"/>
    </row>
    <row r="183" spans="1:26" ht="15.75" customHeight="1">
      <c r="A183" s="201"/>
      <c r="B183" s="201"/>
      <c r="C183" s="201"/>
      <c r="D183" s="201"/>
      <c r="E183" s="201"/>
      <c r="F183" s="201"/>
      <c r="G183" s="201"/>
      <c r="H183" s="201"/>
      <c r="I183" s="201"/>
      <c r="J183" s="201"/>
      <c r="K183" s="201"/>
      <c r="L183" s="201"/>
      <c r="M183" s="201"/>
      <c r="N183" s="201"/>
      <c r="O183" s="201"/>
      <c r="P183" s="201"/>
      <c r="Q183" s="201"/>
      <c r="R183" s="201"/>
      <c r="S183" s="201"/>
      <c r="T183" s="201"/>
      <c r="U183" s="201"/>
      <c r="V183" s="5"/>
      <c r="W183" s="201"/>
      <c r="X183" s="201"/>
      <c r="Y183" s="201"/>
      <c r="Z183" s="201"/>
    </row>
    <row r="184" spans="1:26" ht="15.75" customHeight="1">
      <c r="A184" s="201"/>
      <c r="B184" s="201"/>
      <c r="C184" s="201"/>
      <c r="D184" s="201"/>
      <c r="E184" s="201"/>
      <c r="F184" s="201"/>
      <c r="G184" s="201"/>
      <c r="H184" s="201"/>
      <c r="I184" s="201"/>
      <c r="J184" s="201"/>
      <c r="K184" s="201"/>
      <c r="L184" s="201"/>
      <c r="M184" s="201"/>
      <c r="N184" s="201"/>
      <c r="O184" s="201"/>
      <c r="P184" s="201"/>
      <c r="Q184" s="201"/>
      <c r="R184" s="201"/>
      <c r="S184" s="201"/>
      <c r="T184" s="201"/>
      <c r="U184" s="201"/>
      <c r="V184" s="5"/>
      <c r="W184" s="201"/>
      <c r="X184" s="201"/>
      <c r="Y184" s="201"/>
      <c r="Z184" s="201"/>
    </row>
    <row r="185" spans="1:26" ht="15.75" customHeight="1">
      <c r="A185" s="201"/>
      <c r="B185" s="201"/>
      <c r="C185" s="201"/>
      <c r="D185" s="201"/>
      <c r="E185" s="201"/>
      <c r="F185" s="201"/>
      <c r="G185" s="201"/>
      <c r="H185" s="201"/>
      <c r="I185" s="201"/>
      <c r="J185" s="201"/>
      <c r="K185" s="201"/>
      <c r="L185" s="201"/>
      <c r="M185" s="201"/>
      <c r="N185" s="201"/>
      <c r="O185" s="201"/>
      <c r="P185" s="201"/>
      <c r="Q185" s="201"/>
      <c r="R185" s="201"/>
      <c r="S185" s="201"/>
      <c r="T185" s="201"/>
      <c r="U185" s="201"/>
      <c r="V185" s="5"/>
      <c r="W185" s="201"/>
      <c r="X185" s="201"/>
      <c r="Y185" s="201"/>
      <c r="Z185" s="201"/>
    </row>
    <row r="186" spans="1:26" ht="15.75" customHeight="1">
      <c r="A186" s="201"/>
      <c r="B186" s="201"/>
      <c r="C186" s="201"/>
      <c r="D186" s="201"/>
      <c r="E186" s="201"/>
      <c r="F186" s="201"/>
      <c r="G186" s="201"/>
      <c r="H186" s="201"/>
      <c r="I186" s="201"/>
      <c r="J186" s="201"/>
      <c r="K186" s="201"/>
      <c r="L186" s="201"/>
      <c r="M186" s="201"/>
      <c r="N186" s="201"/>
      <c r="O186" s="201"/>
      <c r="P186" s="201"/>
      <c r="Q186" s="201"/>
      <c r="R186" s="201"/>
      <c r="S186" s="201"/>
      <c r="T186" s="201"/>
      <c r="U186" s="201"/>
      <c r="V186" s="5"/>
      <c r="W186" s="201"/>
      <c r="X186" s="201"/>
      <c r="Y186" s="201"/>
      <c r="Z186" s="201"/>
    </row>
    <row r="187" spans="1:26" ht="15.75" customHeight="1">
      <c r="A187" s="201"/>
      <c r="B187" s="201"/>
      <c r="C187" s="201"/>
      <c r="D187" s="201"/>
      <c r="E187" s="201"/>
      <c r="F187" s="201"/>
      <c r="G187" s="201"/>
      <c r="H187" s="201"/>
      <c r="I187" s="201"/>
      <c r="J187" s="201"/>
      <c r="K187" s="201"/>
      <c r="L187" s="201"/>
      <c r="M187" s="201"/>
      <c r="N187" s="201"/>
      <c r="O187" s="201"/>
      <c r="P187" s="201"/>
      <c r="Q187" s="201"/>
      <c r="R187" s="201"/>
      <c r="S187" s="201"/>
      <c r="T187" s="201"/>
      <c r="U187" s="201"/>
      <c r="V187" s="5"/>
      <c r="W187" s="201"/>
      <c r="X187" s="201"/>
      <c r="Y187" s="201"/>
      <c r="Z187" s="201"/>
    </row>
    <row r="188" spans="1:26" ht="15.75" customHeight="1">
      <c r="A188" s="201"/>
      <c r="B188" s="201"/>
      <c r="C188" s="201"/>
      <c r="D188" s="201"/>
      <c r="E188" s="201"/>
      <c r="F188" s="201"/>
      <c r="G188" s="201"/>
      <c r="H188" s="201"/>
      <c r="I188" s="201"/>
      <c r="J188" s="201"/>
      <c r="K188" s="201"/>
      <c r="L188" s="201"/>
      <c r="M188" s="201"/>
      <c r="N188" s="201"/>
      <c r="O188" s="201"/>
      <c r="P188" s="201"/>
      <c r="Q188" s="201"/>
      <c r="R188" s="201"/>
      <c r="S188" s="201"/>
      <c r="T188" s="201"/>
      <c r="U188" s="201"/>
      <c r="V188" s="5"/>
      <c r="W188" s="201"/>
      <c r="X188" s="201"/>
      <c r="Y188" s="201"/>
      <c r="Z188" s="201"/>
    </row>
    <row r="189" spans="1:26" ht="15.75" customHeight="1">
      <c r="A189" s="201"/>
      <c r="B189" s="201"/>
      <c r="C189" s="201"/>
      <c r="D189" s="201"/>
      <c r="E189" s="201"/>
      <c r="F189" s="201"/>
      <c r="G189" s="201"/>
      <c r="H189" s="201"/>
      <c r="I189" s="201"/>
      <c r="J189" s="201"/>
      <c r="K189" s="201"/>
      <c r="L189" s="201"/>
      <c r="M189" s="201"/>
      <c r="N189" s="201"/>
      <c r="O189" s="201"/>
      <c r="P189" s="201"/>
      <c r="Q189" s="201"/>
      <c r="R189" s="201"/>
      <c r="S189" s="201"/>
      <c r="T189" s="201"/>
      <c r="U189" s="201"/>
      <c r="V189" s="5"/>
      <c r="W189" s="201"/>
      <c r="X189" s="201"/>
      <c r="Y189" s="201"/>
      <c r="Z189" s="201"/>
    </row>
    <row r="190" spans="1:26" ht="15.75" customHeight="1">
      <c r="A190" s="201"/>
      <c r="B190" s="201"/>
      <c r="C190" s="201"/>
      <c r="D190" s="201"/>
      <c r="E190" s="201"/>
      <c r="F190" s="201"/>
      <c r="G190" s="201"/>
      <c r="H190" s="201"/>
      <c r="I190" s="201"/>
      <c r="J190" s="201"/>
      <c r="K190" s="201"/>
      <c r="L190" s="201"/>
      <c r="M190" s="201"/>
      <c r="N190" s="201"/>
      <c r="O190" s="201"/>
      <c r="P190" s="201"/>
      <c r="Q190" s="201"/>
      <c r="R190" s="201"/>
      <c r="S190" s="201"/>
      <c r="T190" s="201"/>
      <c r="U190" s="201"/>
      <c r="V190" s="5"/>
      <c r="W190" s="201"/>
      <c r="X190" s="201"/>
      <c r="Y190" s="201"/>
      <c r="Z190" s="201"/>
    </row>
    <row r="191" spans="1:26" ht="15.75" customHeight="1">
      <c r="A191" s="201"/>
      <c r="B191" s="201"/>
      <c r="C191" s="201"/>
      <c r="D191" s="201"/>
      <c r="E191" s="201"/>
      <c r="F191" s="201"/>
      <c r="G191" s="201"/>
      <c r="H191" s="201"/>
      <c r="I191" s="201"/>
      <c r="J191" s="201"/>
      <c r="K191" s="201"/>
      <c r="L191" s="201"/>
      <c r="M191" s="201"/>
      <c r="N191" s="201"/>
      <c r="O191" s="201"/>
      <c r="P191" s="201"/>
      <c r="Q191" s="201"/>
      <c r="R191" s="201"/>
      <c r="S191" s="201"/>
      <c r="T191" s="201"/>
      <c r="U191" s="201"/>
      <c r="V191" s="5"/>
      <c r="W191" s="201"/>
      <c r="X191" s="201"/>
      <c r="Y191" s="201"/>
      <c r="Z191" s="201"/>
    </row>
    <row r="192" spans="1:26" ht="15.75" customHeight="1">
      <c r="A192" s="201"/>
      <c r="B192" s="201"/>
      <c r="C192" s="201"/>
      <c r="D192" s="201"/>
      <c r="E192" s="201"/>
      <c r="F192" s="201"/>
      <c r="G192" s="201"/>
      <c r="H192" s="201"/>
      <c r="I192" s="201"/>
      <c r="J192" s="201"/>
      <c r="K192" s="201"/>
      <c r="L192" s="201"/>
      <c r="M192" s="201"/>
      <c r="N192" s="201"/>
      <c r="O192" s="201"/>
      <c r="P192" s="201"/>
      <c r="Q192" s="201"/>
      <c r="R192" s="201"/>
      <c r="S192" s="201"/>
      <c r="T192" s="201"/>
      <c r="U192" s="201"/>
      <c r="V192" s="5"/>
      <c r="W192" s="201"/>
      <c r="X192" s="201"/>
      <c r="Y192" s="201"/>
      <c r="Z192" s="201"/>
    </row>
    <row r="193" spans="1:26" ht="15.75" customHeight="1">
      <c r="A193" s="201"/>
      <c r="B193" s="201"/>
      <c r="C193" s="201"/>
      <c r="D193" s="201"/>
      <c r="E193" s="201"/>
      <c r="F193" s="201"/>
      <c r="G193" s="201"/>
      <c r="H193" s="201"/>
      <c r="I193" s="201"/>
      <c r="J193" s="201"/>
      <c r="K193" s="201"/>
      <c r="L193" s="201"/>
      <c r="M193" s="201"/>
      <c r="N193" s="201"/>
      <c r="O193" s="201"/>
      <c r="P193" s="201"/>
      <c r="Q193" s="201"/>
      <c r="R193" s="201"/>
      <c r="S193" s="201"/>
      <c r="T193" s="201"/>
      <c r="U193" s="201"/>
      <c r="V193" s="5"/>
      <c r="W193" s="201"/>
      <c r="X193" s="201"/>
      <c r="Y193" s="201"/>
      <c r="Z193" s="201"/>
    </row>
    <row r="194" spans="1:26" ht="15.75" customHeight="1">
      <c r="A194" s="201"/>
      <c r="B194" s="201"/>
      <c r="C194" s="201"/>
      <c r="D194" s="201"/>
      <c r="E194" s="201"/>
      <c r="F194" s="201"/>
      <c r="G194" s="201"/>
      <c r="H194" s="201"/>
      <c r="I194" s="201"/>
      <c r="J194" s="201"/>
      <c r="K194" s="201"/>
      <c r="L194" s="201"/>
      <c r="M194" s="201"/>
      <c r="N194" s="201"/>
      <c r="O194" s="201"/>
      <c r="P194" s="201"/>
      <c r="Q194" s="201"/>
      <c r="R194" s="201"/>
      <c r="S194" s="201"/>
      <c r="T194" s="201"/>
      <c r="U194" s="201"/>
      <c r="V194" s="5"/>
      <c r="W194" s="201"/>
      <c r="X194" s="201"/>
      <c r="Y194" s="201"/>
      <c r="Z194" s="201"/>
    </row>
    <row r="195" spans="1:26" ht="15.75" customHeight="1">
      <c r="A195" s="201"/>
      <c r="B195" s="201"/>
      <c r="C195" s="201"/>
      <c r="D195" s="201"/>
      <c r="E195" s="201"/>
      <c r="F195" s="201"/>
      <c r="G195" s="201"/>
      <c r="H195" s="201"/>
      <c r="I195" s="201"/>
      <c r="J195" s="201"/>
      <c r="K195" s="201"/>
      <c r="L195" s="201"/>
      <c r="M195" s="201"/>
      <c r="N195" s="201"/>
      <c r="O195" s="201"/>
      <c r="P195" s="201"/>
      <c r="Q195" s="201"/>
      <c r="R195" s="201"/>
      <c r="S195" s="201"/>
      <c r="T195" s="201"/>
      <c r="U195" s="201"/>
      <c r="V195" s="5"/>
      <c r="W195" s="201"/>
      <c r="X195" s="201"/>
      <c r="Y195" s="201"/>
      <c r="Z195" s="201"/>
    </row>
    <row r="196" spans="1:26" ht="15.75" customHeight="1">
      <c r="A196" s="201"/>
      <c r="B196" s="201"/>
      <c r="C196" s="201"/>
      <c r="D196" s="201"/>
      <c r="E196" s="201"/>
      <c r="F196" s="201"/>
      <c r="G196" s="201"/>
      <c r="H196" s="201"/>
      <c r="I196" s="201"/>
      <c r="J196" s="201"/>
      <c r="K196" s="201"/>
      <c r="L196" s="201"/>
      <c r="M196" s="201"/>
      <c r="N196" s="201"/>
      <c r="O196" s="201"/>
      <c r="P196" s="201"/>
      <c r="Q196" s="201"/>
      <c r="R196" s="201"/>
      <c r="S196" s="201"/>
      <c r="T196" s="201"/>
      <c r="U196" s="201"/>
      <c r="V196" s="5"/>
      <c r="W196" s="201"/>
      <c r="X196" s="201"/>
      <c r="Y196" s="201"/>
      <c r="Z196" s="201"/>
    </row>
    <row r="197" spans="1:26" ht="15.75" customHeight="1">
      <c r="A197" s="201"/>
      <c r="B197" s="201"/>
      <c r="C197" s="201"/>
      <c r="D197" s="201"/>
      <c r="E197" s="201"/>
      <c r="F197" s="201"/>
      <c r="G197" s="201"/>
      <c r="H197" s="201"/>
      <c r="I197" s="201"/>
      <c r="J197" s="201"/>
      <c r="K197" s="201"/>
      <c r="L197" s="201"/>
      <c r="M197" s="201"/>
      <c r="N197" s="201"/>
      <c r="O197" s="201"/>
      <c r="P197" s="201"/>
      <c r="Q197" s="201"/>
      <c r="R197" s="201"/>
      <c r="S197" s="201"/>
      <c r="T197" s="201"/>
      <c r="U197" s="201"/>
      <c r="V197" s="5"/>
      <c r="W197" s="201"/>
      <c r="X197" s="201"/>
      <c r="Y197" s="201"/>
      <c r="Z197" s="201"/>
    </row>
    <row r="198" spans="1:26" ht="15.75" customHeight="1">
      <c r="A198" s="201"/>
      <c r="B198" s="201"/>
      <c r="C198" s="201"/>
      <c r="D198" s="201"/>
      <c r="E198" s="201"/>
      <c r="F198" s="201"/>
      <c r="G198" s="201"/>
      <c r="H198" s="201"/>
      <c r="I198" s="201"/>
      <c r="J198" s="201"/>
      <c r="K198" s="201"/>
      <c r="L198" s="201"/>
      <c r="M198" s="201"/>
      <c r="N198" s="201"/>
      <c r="O198" s="201"/>
      <c r="P198" s="201"/>
      <c r="Q198" s="201"/>
      <c r="R198" s="201"/>
      <c r="S198" s="201"/>
      <c r="T198" s="201"/>
      <c r="U198" s="201"/>
      <c r="V198" s="5"/>
      <c r="W198" s="201"/>
      <c r="X198" s="201"/>
      <c r="Y198" s="201"/>
      <c r="Z198" s="201"/>
    </row>
    <row r="199" spans="1:26" ht="15.75" customHeight="1">
      <c r="A199" s="201"/>
      <c r="B199" s="201"/>
      <c r="C199" s="201"/>
      <c r="D199" s="201"/>
      <c r="E199" s="201"/>
      <c r="F199" s="201"/>
      <c r="G199" s="201"/>
      <c r="H199" s="201"/>
      <c r="I199" s="201"/>
      <c r="J199" s="201"/>
      <c r="K199" s="201"/>
      <c r="L199" s="201"/>
      <c r="M199" s="201"/>
      <c r="N199" s="201"/>
      <c r="O199" s="201"/>
      <c r="P199" s="201"/>
      <c r="Q199" s="201"/>
      <c r="R199" s="201"/>
      <c r="S199" s="201"/>
      <c r="T199" s="201"/>
      <c r="U199" s="201"/>
      <c r="V199" s="5"/>
      <c r="W199" s="201"/>
      <c r="X199" s="201"/>
      <c r="Y199" s="201"/>
      <c r="Z199" s="201"/>
    </row>
    <row r="200" spans="1:26" ht="15.75" customHeight="1">
      <c r="A200" s="201"/>
      <c r="B200" s="201"/>
      <c r="C200" s="201"/>
      <c r="D200" s="201"/>
      <c r="E200" s="201"/>
      <c r="F200" s="201"/>
      <c r="G200" s="201"/>
      <c r="H200" s="201"/>
      <c r="I200" s="201"/>
      <c r="J200" s="201"/>
      <c r="K200" s="201"/>
      <c r="L200" s="201"/>
      <c r="M200" s="201"/>
      <c r="N200" s="201"/>
      <c r="O200" s="201"/>
      <c r="P200" s="201"/>
      <c r="Q200" s="201"/>
      <c r="R200" s="201"/>
      <c r="S200" s="201"/>
      <c r="T200" s="201"/>
      <c r="U200" s="201"/>
      <c r="V200" s="5"/>
      <c r="W200" s="201"/>
      <c r="X200" s="201"/>
      <c r="Y200" s="201"/>
      <c r="Z200" s="201"/>
    </row>
    <row r="201" spans="1:26" ht="15.75" customHeight="1">
      <c r="A201" s="201"/>
      <c r="B201" s="201"/>
      <c r="C201" s="201"/>
      <c r="D201" s="201"/>
      <c r="E201" s="201"/>
      <c r="F201" s="201"/>
      <c r="G201" s="201"/>
      <c r="H201" s="201"/>
      <c r="I201" s="201"/>
      <c r="J201" s="201"/>
      <c r="K201" s="201"/>
      <c r="L201" s="201"/>
      <c r="M201" s="201"/>
      <c r="N201" s="201"/>
      <c r="O201" s="201"/>
      <c r="P201" s="201"/>
      <c r="Q201" s="201"/>
      <c r="R201" s="201"/>
      <c r="S201" s="201"/>
      <c r="T201" s="201"/>
      <c r="U201" s="201"/>
      <c r="V201" s="5"/>
      <c r="W201" s="201"/>
      <c r="X201" s="201"/>
      <c r="Y201" s="201"/>
      <c r="Z201" s="201"/>
    </row>
    <row r="202" spans="1:26" ht="15.75" customHeight="1">
      <c r="A202" s="201"/>
      <c r="B202" s="201"/>
      <c r="C202" s="201"/>
      <c r="D202" s="201"/>
      <c r="E202" s="201"/>
      <c r="F202" s="201"/>
      <c r="G202" s="201"/>
      <c r="H202" s="201"/>
      <c r="I202" s="201"/>
      <c r="J202" s="201"/>
      <c r="K202" s="201"/>
      <c r="L202" s="201"/>
      <c r="M202" s="201"/>
      <c r="N202" s="201"/>
      <c r="O202" s="201"/>
      <c r="P202" s="201"/>
      <c r="Q202" s="201"/>
      <c r="R202" s="201"/>
      <c r="S202" s="201"/>
      <c r="T202" s="201"/>
      <c r="U202" s="201"/>
      <c r="V202" s="5"/>
      <c r="W202" s="201"/>
      <c r="X202" s="201"/>
      <c r="Y202" s="201"/>
      <c r="Z202" s="201"/>
    </row>
    <row r="203" spans="1:26" ht="15.75" customHeight="1">
      <c r="A203" s="201"/>
      <c r="B203" s="201"/>
      <c r="C203" s="201"/>
      <c r="D203" s="201"/>
      <c r="E203" s="201"/>
      <c r="F203" s="201"/>
      <c r="G203" s="201"/>
      <c r="H203" s="201"/>
      <c r="I203" s="201"/>
      <c r="J203" s="201"/>
      <c r="K203" s="201"/>
      <c r="L203" s="201"/>
      <c r="M203" s="201"/>
      <c r="N203" s="201"/>
      <c r="O203" s="201"/>
      <c r="P203" s="201"/>
      <c r="Q203" s="201"/>
      <c r="R203" s="201"/>
      <c r="S203" s="201"/>
      <c r="T203" s="201"/>
      <c r="U203" s="201"/>
      <c r="V203" s="5"/>
      <c r="W203" s="201"/>
      <c r="X203" s="201"/>
      <c r="Y203" s="201"/>
      <c r="Z203" s="201"/>
    </row>
    <row r="204" spans="1:26" ht="15.75" customHeight="1">
      <c r="A204" s="201"/>
      <c r="B204" s="201"/>
      <c r="C204" s="201"/>
      <c r="D204" s="201"/>
      <c r="E204" s="201"/>
      <c r="F204" s="201"/>
      <c r="G204" s="201"/>
      <c r="H204" s="201"/>
      <c r="I204" s="201"/>
      <c r="J204" s="201"/>
      <c r="K204" s="201"/>
      <c r="L204" s="201"/>
      <c r="M204" s="201"/>
      <c r="N204" s="201"/>
      <c r="O204" s="201"/>
      <c r="P204" s="201"/>
      <c r="Q204" s="201"/>
      <c r="R204" s="201"/>
      <c r="S204" s="201"/>
      <c r="T204" s="201"/>
      <c r="U204" s="201"/>
      <c r="V204" s="5"/>
      <c r="W204" s="201"/>
      <c r="X204" s="201"/>
      <c r="Y204" s="201"/>
      <c r="Z204" s="201"/>
    </row>
    <row r="205" spans="1:26" ht="15.75" customHeight="1">
      <c r="A205" s="201"/>
      <c r="B205" s="201"/>
      <c r="C205" s="201"/>
      <c r="D205" s="201"/>
      <c r="E205" s="201"/>
      <c r="F205" s="201"/>
      <c r="G205" s="201"/>
      <c r="H205" s="201"/>
      <c r="I205" s="201"/>
      <c r="J205" s="201"/>
      <c r="K205" s="201"/>
      <c r="L205" s="201"/>
      <c r="M205" s="201"/>
      <c r="N205" s="201"/>
      <c r="O205" s="201"/>
      <c r="P205" s="201"/>
      <c r="Q205" s="201"/>
      <c r="R205" s="201"/>
      <c r="S205" s="201"/>
      <c r="T205" s="201"/>
      <c r="U205" s="201"/>
      <c r="V205" s="5"/>
      <c r="W205" s="201"/>
      <c r="X205" s="201"/>
      <c r="Y205" s="201"/>
      <c r="Z205" s="201"/>
    </row>
    <row r="206" spans="1:26" ht="15.75" customHeight="1">
      <c r="A206" s="201"/>
      <c r="B206" s="201"/>
      <c r="C206" s="201"/>
      <c r="D206" s="201"/>
      <c r="E206" s="201"/>
      <c r="F206" s="201"/>
      <c r="G206" s="201"/>
      <c r="H206" s="201"/>
      <c r="I206" s="201"/>
      <c r="J206" s="201"/>
      <c r="K206" s="201"/>
      <c r="L206" s="201"/>
      <c r="M206" s="201"/>
      <c r="N206" s="201"/>
      <c r="O206" s="201"/>
      <c r="P206" s="201"/>
      <c r="Q206" s="201"/>
      <c r="R206" s="201"/>
      <c r="S206" s="201"/>
      <c r="T206" s="201"/>
      <c r="U206" s="201"/>
      <c r="V206" s="5"/>
      <c r="W206" s="201"/>
      <c r="X206" s="201"/>
      <c r="Y206" s="201"/>
      <c r="Z206" s="201"/>
    </row>
    <row r="207" spans="1:26" ht="15.75" customHeight="1">
      <c r="A207" s="201"/>
      <c r="B207" s="201"/>
      <c r="C207" s="201"/>
      <c r="D207" s="201"/>
      <c r="E207" s="201"/>
      <c r="F207" s="201"/>
      <c r="G207" s="201"/>
      <c r="H207" s="201"/>
      <c r="I207" s="201"/>
      <c r="J207" s="201"/>
      <c r="K207" s="201"/>
      <c r="L207" s="201"/>
      <c r="M207" s="201"/>
      <c r="N207" s="201"/>
      <c r="O207" s="201"/>
      <c r="P207" s="201"/>
      <c r="Q207" s="201"/>
      <c r="R207" s="201"/>
      <c r="S207" s="201"/>
      <c r="T207" s="201"/>
      <c r="U207" s="201"/>
      <c r="V207" s="5"/>
      <c r="W207" s="201"/>
      <c r="X207" s="201"/>
      <c r="Y207" s="201"/>
      <c r="Z207" s="201"/>
    </row>
    <row r="208" spans="1:26" ht="15.75" customHeight="1">
      <c r="A208" s="201"/>
      <c r="B208" s="201"/>
      <c r="C208" s="201"/>
      <c r="D208" s="201"/>
      <c r="E208" s="201"/>
      <c r="F208" s="201"/>
      <c r="G208" s="201"/>
      <c r="H208" s="201"/>
      <c r="I208" s="201"/>
      <c r="J208" s="201"/>
      <c r="K208" s="201"/>
      <c r="L208" s="201"/>
      <c r="M208" s="201"/>
      <c r="N208" s="201"/>
      <c r="O208" s="201"/>
      <c r="P208" s="201"/>
      <c r="Q208" s="201"/>
      <c r="R208" s="201"/>
      <c r="S208" s="201"/>
      <c r="T208" s="201"/>
      <c r="U208" s="201"/>
      <c r="V208" s="5"/>
      <c r="W208" s="201"/>
      <c r="X208" s="201"/>
      <c r="Y208" s="201"/>
      <c r="Z208" s="201"/>
    </row>
    <row r="209" spans="1:26" ht="15.75" customHeight="1">
      <c r="A209" s="201"/>
      <c r="B209" s="201"/>
      <c r="C209" s="201"/>
      <c r="D209" s="201"/>
      <c r="E209" s="201"/>
      <c r="F209" s="201"/>
      <c r="G209" s="201"/>
      <c r="H209" s="201"/>
      <c r="I209" s="201"/>
      <c r="J209" s="201"/>
      <c r="K209" s="201"/>
      <c r="L209" s="201"/>
      <c r="M209" s="201"/>
      <c r="N209" s="201"/>
      <c r="O209" s="201"/>
      <c r="P209" s="201"/>
      <c r="Q209" s="201"/>
      <c r="R209" s="201"/>
      <c r="S209" s="201"/>
      <c r="T209" s="201"/>
      <c r="U209" s="201"/>
      <c r="V209" s="5"/>
      <c r="W209" s="201"/>
      <c r="X209" s="201"/>
      <c r="Y209" s="201"/>
      <c r="Z209" s="201"/>
    </row>
    <row r="210" spans="1:26" ht="15.75" customHeight="1">
      <c r="A210" s="201"/>
      <c r="B210" s="201"/>
      <c r="C210" s="201"/>
      <c r="D210" s="201"/>
      <c r="E210" s="201"/>
      <c r="F210" s="201"/>
      <c r="G210" s="201"/>
      <c r="H210" s="201"/>
      <c r="I210" s="201"/>
      <c r="J210" s="201"/>
      <c r="K210" s="201"/>
      <c r="L210" s="201"/>
      <c r="M210" s="201"/>
      <c r="N210" s="201"/>
      <c r="O210" s="201"/>
      <c r="P210" s="201"/>
      <c r="Q210" s="201"/>
      <c r="R210" s="201"/>
      <c r="S210" s="201"/>
      <c r="T210" s="201"/>
      <c r="U210" s="201"/>
      <c r="V210" s="5"/>
      <c r="W210" s="201"/>
      <c r="X210" s="201"/>
      <c r="Y210" s="201"/>
      <c r="Z210" s="201"/>
    </row>
    <row r="211" spans="1:26" ht="15.75" customHeight="1">
      <c r="A211" s="201"/>
      <c r="B211" s="201"/>
      <c r="C211" s="201"/>
      <c r="D211" s="201"/>
      <c r="E211" s="201"/>
      <c r="F211" s="201"/>
      <c r="G211" s="201"/>
      <c r="H211" s="201"/>
      <c r="I211" s="201"/>
      <c r="J211" s="201"/>
      <c r="K211" s="201"/>
      <c r="L211" s="201"/>
      <c r="M211" s="201"/>
      <c r="N211" s="201"/>
      <c r="O211" s="201"/>
      <c r="P211" s="201"/>
      <c r="Q211" s="201"/>
      <c r="R211" s="201"/>
      <c r="S211" s="201"/>
      <c r="T211" s="201"/>
      <c r="U211" s="201"/>
      <c r="V211" s="5"/>
      <c r="W211" s="201"/>
      <c r="X211" s="201"/>
      <c r="Y211" s="201"/>
      <c r="Z211" s="201"/>
    </row>
    <row r="212" spans="1:26" ht="15.75" customHeight="1">
      <c r="A212" s="201"/>
      <c r="B212" s="201"/>
      <c r="C212" s="201"/>
      <c r="D212" s="201"/>
      <c r="E212" s="201"/>
      <c r="F212" s="201"/>
      <c r="G212" s="201"/>
      <c r="H212" s="201"/>
      <c r="I212" s="201"/>
      <c r="J212" s="201"/>
      <c r="K212" s="201"/>
      <c r="L212" s="201"/>
      <c r="M212" s="201"/>
      <c r="N212" s="201"/>
      <c r="O212" s="201"/>
      <c r="P212" s="201"/>
      <c r="Q212" s="201"/>
      <c r="R212" s="201"/>
      <c r="S212" s="201"/>
      <c r="T212" s="201"/>
      <c r="U212" s="201"/>
      <c r="V212" s="5"/>
      <c r="W212" s="201"/>
      <c r="X212" s="201"/>
      <c r="Y212" s="201"/>
      <c r="Z212" s="201"/>
    </row>
    <row r="213" spans="1:26" ht="15.75" customHeight="1">
      <c r="A213" s="201"/>
      <c r="B213" s="201"/>
      <c r="C213" s="201"/>
      <c r="D213" s="201"/>
      <c r="E213" s="201"/>
      <c r="F213" s="201"/>
      <c r="G213" s="201"/>
      <c r="H213" s="201"/>
      <c r="I213" s="201"/>
      <c r="J213" s="201"/>
      <c r="K213" s="201"/>
      <c r="L213" s="201"/>
      <c r="M213" s="201"/>
      <c r="N213" s="201"/>
      <c r="O213" s="201"/>
      <c r="P213" s="201"/>
      <c r="Q213" s="201"/>
      <c r="R213" s="201"/>
      <c r="S213" s="201"/>
      <c r="T213" s="201"/>
      <c r="U213" s="201"/>
      <c r="V213" s="5"/>
      <c r="W213" s="201"/>
      <c r="X213" s="201"/>
      <c r="Y213" s="201"/>
      <c r="Z213" s="201"/>
    </row>
    <row r="214" spans="1:26" ht="15.75" customHeight="1">
      <c r="A214" s="201"/>
      <c r="B214" s="201"/>
      <c r="C214" s="201"/>
      <c r="D214" s="201"/>
      <c r="E214" s="201"/>
      <c r="F214" s="201"/>
      <c r="G214" s="201"/>
      <c r="H214" s="201"/>
      <c r="I214" s="201"/>
      <c r="J214" s="201"/>
      <c r="K214" s="201"/>
      <c r="L214" s="201"/>
      <c r="M214" s="201"/>
      <c r="N214" s="201"/>
      <c r="O214" s="201"/>
      <c r="P214" s="201"/>
      <c r="Q214" s="201"/>
      <c r="R214" s="201"/>
      <c r="S214" s="201"/>
      <c r="T214" s="201"/>
      <c r="U214" s="201"/>
      <c r="V214" s="5"/>
      <c r="W214" s="201"/>
      <c r="X214" s="201"/>
      <c r="Y214" s="201"/>
      <c r="Z214" s="201"/>
    </row>
    <row r="215" spans="1:26" ht="15.75" customHeight="1">
      <c r="A215" s="201"/>
      <c r="B215" s="201"/>
      <c r="C215" s="201"/>
      <c r="D215" s="201"/>
      <c r="E215" s="201"/>
      <c r="F215" s="201"/>
      <c r="G215" s="201"/>
      <c r="H215" s="201"/>
      <c r="I215" s="201"/>
      <c r="J215" s="201"/>
      <c r="K215" s="201"/>
      <c r="L215" s="201"/>
      <c r="M215" s="201"/>
      <c r="N215" s="201"/>
      <c r="O215" s="201"/>
      <c r="P215" s="201"/>
      <c r="Q215" s="201"/>
      <c r="R215" s="201"/>
      <c r="S215" s="201"/>
      <c r="T215" s="201"/>
      <c r="U215" s="201"/>
      <c r="V215" s="5"/>
      <c r="W215" s="201"/>
      <c r="X215" s="201"/>
      <c r="Y215" s="201"/>
      <c r="Z215" s="201"/>
    </row>
    <row r="216" spans="1:26" ht="15.75" customHeight="1">
      <c r="A216" s="201"/>
      <c r="B216" s="201"/>
      <c r="C216" s="201"/>
      <c r="D216" s="201"/>
      <c r="E216" s="201"/>
      <c r="F216" s="201"/>
      <c r="G216" s="201"/>
      <c r="H216" s="201"/>
      <c r="I216" s="201"/>
      <c r="J216" s="201"/>
      <c r="K216" s="201"/>
      <c r="L216" s="201"/>
      <c r="M216" s="201"/>
      <c r="N216" s="201"/>
      <c r="O216" s="201"/>
      <c r="P216" s="201"/>
      <c r="Q216" s="201"/>
      <c r="R216" s="201"/>
      <c r="S216" s="201"/>
      <c r="T216" s="201"/>
      <c r="U216" s="201"/>
      <c r="V216" s="5"/>
      <c r="W216" s="201"/>
      <c r="X216" s="201"/>
      <c r="Y216" s="201"/>
      <c r="Z216" s="201"/>
    </row>
    <row r="217" spans="1:26" ht="15.75" customHeight="1">
      <c r="A217" s="201"/>
      <c r="B217" s="201"/>
      <c r="C217" s="201"/>
      <c r="D217" s="201"/>
      <c r="E217" s="201"/>
      <c r="F217" s="201"/>
      <c r="G217" s="201"/>
      <c r="H217" s="201"/>
      <c r="I217" s="201"/>
      <c r="J217" s="201"/>
      <c r="K217" s="201"/>
      <c r="L217" s="201"/>
      <c r="M217" s="201"/>
      <c r="N217" s="201"/>
      <c r="O217" s="201"/>
      <c r="P217" s="201"/>
      <c r="Q217" s="201"/>
      <c r="R217" s="201"/>
      <c r="S217" s="201"/>
      <c r="T217" s="201"/>
      <c r="U217" s="201"/>
      <c r="V217" s="5"/>
      <c r="W217" s="201"/>
      <c r="X217" s="201"/>
      <c r="Y217" s="201"/>
      <c r="Z217" s="201"/>
    </row>
    <row r="218" spans="1:26" ht="15.75" customHeight="1">
      <c r="A218" s="201"/>
      <c r="B218" s="201"/>
      <c r="C218" s="201"/>
      <c r="D218" s="201"/>
      <c r="E218" s="201"/>
      <c r="F218" s="201"/>
      <c r="G218" s="201"/>
      <c r="H218" s="201"/>
      <c r="I218" s="201"/>
      <c r="J218" s="201"/>
      <c r="K218" s="201"/>
      <c r="L218" s="201"/>
      <c r="M218" s="201"/>
      <c r="N218" s="201"/>
      <c r="O218" s="201"/>
      <c r="P218" s="201"/>
      <c r="Q218" s="201"/>
      <c r="R218" s="201"/>
      <c r="S218" s="201"/>
      <c r="T218" s="201"/>
      <c r="U218" s="201"/>
      <c r="V218" s="5"/>
      <c r="W218" s="201"/>
      <c r="X218" s="201"/>
      <c r="Y218" s="201"/>
      <c r="Z218" s="201"/>
    </row>
    <row r="219" spans="1:26" ht="15.75" customHeight="1">
      <c r="A219" s="201"/>
      <c r="B219" s="201"/>
      <c r="C219" s="201"/>
      <c r="D219" s="201"/>
      <c r="E219" s="201"/>
      <c r="F219" s="201"/>
      <c r="G219" s="201"/>
      <c r="H219" s="201"/>
      <c r="I219" s="201"/>
      <c r="J219" s="201"/>
      <c r="K219" s="201"/>
      <c r="L219" s="201"/>
      <c r="M219" s="201"/>
      <c r="N219" s="201"/>
      <c r="O219" s="201"/>
      <c r="P219" s="201"/>
      <c r="Q219" s="201"/>
      <c r="R219" s="201"/>
      <c r="S219" s="201"/>
      <c r="T219" s="201"/>
      <c r="U219" s="201"/>
      <c r="V219" s="5"/>
      <c r="W219" s="201"/>
      <c r="X219" s="201"/>
      <c r="Y219" s="201"/>
      <c r="Z219" s="201"/>
    </row>
    <row r="220" spans="1:26" ht="15.75" customHeight="1">
      <c r="A220" s="201"/>
      <c r="B220" s="201"/>
      <c r="C220" s="201"/>
      <c r="D220" s="201"/>
      <c r="E220" s="201"/>
      <c r="F220" s="201"/>
      <c r="G220" s="201"/>
      <c r="H220" s="201"/>
      <c r="I220" s="201"/>
      <c r="J220" s="201"/>
      <c r="K220" s="201"/>
      <c r="L220" s="201"/>
      <c r="M220" s="201"/>
      <c r="N220" s="201"/>
      <c r="O220" s="201"/>
      <c r="P220" s="201"/>
      <c r="Q220" s="201"/>
      <c r="R220" s="201"/>
      <c r="S220" s="201"/>
      <c r="T220" s="201"/>
      <c r="U220" s="201"/>
      <c r="V220" s="5"/>
      <c r="W220" s="201"/>
      <c r="X220" s="201"/>
      <c r="Y220" s="201"/>
      <c r="Z220" s="201"/>
    </row>
    <row r="221" spans="1:26" ht="15.75" customHeight="1">
      <c r="A221" s="201"/>
      <c r="B221" s="201"/>
      <c r="C221" s="201"/>
      <c r="D221" s="201"/>
      <c r="E221" s="201"/>
      <c r="F221" s="201"/>
      <c r="G221" s="201"/>
      <c r="H221" s="201"/>
      <c r="I221" s="201"/>
      <c r="J221" s="201"/>
      <c r="K221" s="201"/>
      <c r="L221" s="201"/>
      <c r="M221" s="201"/>
      <c r="N221" s="201"/>
      <c r="O221" s="201"/>
      <c r="P221" s="201"/>
      <c r="Q221" s="201"/>
      <c r="R221" s="201"/>
      <c r="S221" s="201"/>
      <c r="T221" s="201"/>
      <c r="U221" s="201"/>
      <c r="V221" s="5"/>
      <c r="W221" s="201"/>
      <c r="X221" s="201"/>
      <c r="Y221" s="201"/>
      <c r="Z221" s="201"/>
    </row>
    <row r="222" spans="1:26" ht="15.75" customHeight="1">
      <c r="A222" s="201"/>
      <c r="B222" s="201"/>
      <c r="C222" s="201"/>
      <c r="D222" s="201"/>
      <c r="E222" s="201"/>
      <c r="F222" s="201"/>
      <c r="G222" s="201"/>
      <c r="H222" s="201"/>
      <c r="I222" s="201"/>
      <c r="J222" s="201"/>
      <c r="K222" s="201"/>
      <c r="L222" s="201"/>
      <c r="M222" s="201"/>
      <c r="N222" s="201"/>
      <c r="O222" s="201"/>
      <c r="P222" s="201"/>
      <c r="Q222" s="201"/>
      <c r="R222" s="201"/>
      <c r="S222" s="201"/>
      <c r="T222" s="201"/>
      <c r="U222" s="201"/>
      <c r="V222" s="5"/>
      <c r="W222" s="201"/>
      <c r="X222" s="201"/>
      <c r="Y222" s="201"/>
      <c r="Z222" s="201"/>
    </row>
    <row r="223" spans="1:26" ht="15.75" customHeight="1">
      <c r="A223" s="201"/>
      <c r="B223" s="201"/>
      <c r="C223" s="201"/>
      <c r="D223" s="201"/>
      <c r="E223" s="201"/>
      <c r="F223" s="201"/>
      <c r="G223" s="201"/>
      <c r="H223" s="201"/>
      <c r="I223" s="201"/>
      <c r="J223" s="201"/>
      <c r="K223" s="201"/>
      <c r="L223" s="201"/>
      <c r="M223" s="201"/>
      <c r="N223" s="201"/>
      <c r="O223" s="201"/>
      <c r="P223" s="201"/>
      <c r="Q223" s="201"/>
      <c r="R223" s="201"/>
      <c r="S223" s="201"/>
      <c r="T223" s="201"/>
      <c r="U223" s="201"/>
      <c r="V223" s="5"/>
      <c r="W223" s="201"/>
      <c r="X223" s="201"/>
      <c r="Y223" s="201"/>
      <c r="Z223" s="201"/>
    </row>
    <row r="224" spans="1:26" ht="15.75" customHeight="1">
      <c r="A224" s="201"/>
      <c r="B224" s="201"/>
      <c r="C224" s="201"/>
      <c r="D224" s="201"/>
      <c r="E224" s="201"/>
      <c r="F224" s="201"/>
      <c r="G224" s="201"/>
      <c r="H224" s="201"/>
      <c r="I224" s="201"/>
      <c r="J224" s="201"/>
      <c r="K224" s="201"/>
      <c r="L224" s="201"/>
      <c r="M224" s="201"/>
      <c r="N224" s="201"/>
      <c r="O224" s="201"/>
      <c r="P224" s="201"/>
      <c r="Q224" s="201"/>
      <c r="R224" s="201"/>
      <c r="S224" s="201"/>
      <c r="T224" s="201"/>
      <c r="U224" s="201"/>
      <c r="V224" s="5"/>
      <c r="W224" s="201"/>
      <c r="X224" s="201"/>
      <c r="Y224" s="201"/>
      <c r="Z224" s="201"/>
    </row>
    <row r="225" spans="1:26" ht="15.75" customHeight="1">
      <c r="A225" s="201"/>
      <c r="B225" s="201"/>
      <c r="C225" s="201"/>
      <c r="D225" s="201"/>
      <c r="E225" s="201"/>
      <c r="F225" s="201"/>
      <c r="G225" s="201"/>
      <c r="H225" s="201"/>
      <c r="I225" s="201"/>
      <c r="J225" s="201"/>
      <c r="K225" s="201"/>
      <c r="L225" s="201"/>
      <c r="M225" s="201"/>
      <c r="N225" s="201"/>
      <c r="O225" s="201"/>
      <c r="P225" s="201"/>
      <c r="Q225" s="201"/>
      <c r="R225" s="201"/>
      <c r="S225" s="201"/>
      <c r="T225" s="201"/>
      <c r="U225" s="201"/>
      <c r="V225" s="5"/>
      <c r="W225" s="201"/>
      <c r="X225" s="201"/>
      <c r="Y225" s="201"/>
      <c r="Z225" s="201"/>
    </row>
    <row r="226" spans="1:26" ht="15.75" customHeight="1">
      <c r="A226" s="201"/>
      <c r="B226" s="201"/>
      <c r="C226" s="201"/>
      <c r="D226" s="201"/>
      <c r="E226" s="201"/>
      <c r="F226" s="201"/>
      <c r="G226" s="201"/>
      <c r="H226" s="201"/>
      <c r="I226" s="201"/>
      <c r="J226" s="201"/>
      <c r="K226" s="201"/>
      <c r="L226" s="201"/>
      <c r="M226" s="201"/>
      <c r="N226" s="201"/>
      <c r="O226" s="201"/>
      <c r="P226" s="201"/>
      <c r="Q226" s="201"/>
      <c r="R226" s="201"/>
      <c r="S226" s="201"/>
      <c r="T226" s="201"/>
      <c r="U226" s="201"/>
      <c r="V226" s="5"/>
      <c r="W226" s="201"/>
      <c r="X226" s="201"/>
      <c r="Y226" s="201"/>
      <c r="Z226" s="201"/>
    </row>
    <row r="227" spans="1:26" ht="15.75" customHeight="1">
      <c r="A227" s="201"/>
      <c r="B227" s="201"/>
      <c r="C227" s="201"/>
      <c r="D227" s="201"/>
      <c r="E227" s="201"/>
      <c r="F227" s="201"/>
      <c r="G227" s="201"/>
      <c r="H227" s="201"/>
      <c r="I227" s="201"/>
      <c r="J227" s="201"/>
      <c r="K227" s="201"/>
      <c r="L227" s="201"/>
      <c r="M227" s="201"/>
      <c r="N227" s="201"/>
      <c r="O227" s="201"/>
      <c r="P227" s="201"/>
      <c r="Q227" s="201"/>
      <c r="R227" s="201"/>
      <c r="S227" s="201"/>
      <c r="T227" s="201"/>
      <c r="U227" s="201"/>
      <c r="V227" s="5"/>
      <c r="W227" s="201"/>
      <c r="X227" s="201"/>
      <c r="Y227" s="201"/>
      <c r="Z227" s="201"/>
    </row>
    <row r="228" spans="1:26" ht="15.75" customHeight="1">
      <c r="A228" s="201"/>
      <c r="B228" s="201"/>
      <c r="C228" s="201"/>
      <c r="D228" s="201"/>
      <c r="E228" s="201"/>
      <c r="F228" s="201"/>
      <c r="G228" s="201"/>
      <c r="H228" s="201"/>
      <c r="I228" s="201"/>
      <c r="J228" s="201"/>
      <c r="K228" s="201"/>
      <c r="L228" s="201"/>
      <c r="M228" s="201"/>
      <c r="N228" s="201"/>
      <c r="O228" s="201"/>
      <c r="P228" s="201"/>
      <c r="Q228" s="201"/>
      <c r="R228" s="201"/>
      <c r="S228" s="201"/>
      <c r="T228" s="201"/>
      <c r="U228" s="201"/>
      <c r="V228" s="5"/>
      <c r="W228" s="201"/>
      <c r="X228" s="201"/>
      <c r="Y228" s="201"/>
      <c r="Z228" s="201"/>
    </row>
    <row r="229" spans="1:26" ht="15.75" customHeight="1">
      <c r="A229" s="201"/>
      <c r="B229" s="201"/>
      <c r="C229" s="201"/>
      <c r="D229" s="201"/>
      <c r="E229" s="201"/>
      <c r="F229" s="201"/>
      <c r="G229" s="201"/>
      <c r="H229" s="201"/>
      <c r="I229" s="201"/>
      <c r="J229" s="201"/>
      <c r="K229" s="201"/>
      <c r="L229" s="201"/>
      <c r="M229" s="201"/>
      <c r="N229" s="201"/>
      <c r="O229" s="201"/>
      <c r="P229" s="201"/>
      <c r="Q229" s="201"/>
      <c r="R229" s="201"/>
      <c r="S229" s="201"/>
      <c r="T229" s="201"/>
      <c r="U229" s="201"/>
      <c r="V229" s="5"/>
      <c r="W229" s="201"/>
      <c r="X229" s="201"/>
      <c r="Y229" s="201"/>
      <c r="Z229" s="201"/>
    </row>
    <row r="230" spans="1:26" ht="15.75" customHeight="1">
      <c r="A230" s="201"/>
      <c r="B230" s="201"/>
      <c r="C230" s="201"/>
      <c r="D230" s="201"/>
      <c r="E230" s="201"/>
      <c r="F230" s="201"/>
      <c r="G230" s="201"/>
      <c r="H230" s="201"/>
      <c r="I230" s="201"/>
      <c r="J230" s="201"/>
      <c r="K230" s="201"/>
      <c r="L230" s="201"/>
      <c r="M230" s="201"/>
      <c r="N230" s="201"/>
      <c r="O230" s="201"/>
      <c r="P230" s="201"/>
      <c r="Q230" s="201"/>
      <c r="R230" s="201"/>
      <c r="S230" s="201"/>
      <c r="T230" s="201"/>
      <c r="U230" s="201"/>
      <c r="V230" s="5"/>
      <c r="W230" s="201"/>
      <c r="X230" s="201"/>
      <c r="Y230" s="201"/>
      <c r="Z230" s="201"/>
    </row>
    <row r="231" spans="1:26" ht="15.75" customHeight="1">
      <c r="A231" s="201"/>
      <c r="B231" s="201"/>
      <c r="C231" s="201"/>
      <c r="D231" s="201"/>
      <c r="E231" s="201"/>
      <c r="F231" s="201"/>
      <c r="G231" s="201"/>
      <c r="H231" s="201"/>
      <c r="I231" s="201"/>
      <c r="J231" s="201"/>
      <c r="K231" s="201"/>
      <c r="L231" s="201"/>
      <c r="M231" s="201"/>
      <c r="N231" s="201"/>
      <c r="O231" s="201"/>
      <c r="P231" s="201"/>
      <c r="Q231" s="201"/>
      <c r="R231" s="201"/>
      <c r="S231" s="201"/>
      <c r="T231" s="201"/>
      <c r="U231" s="201"/>
      <c r="V231" s="5"/>
      <c r="W231" s="201"/>
      <c r="X231" s="201"/>
      <c r="Y231" s="201"/>
      <c r="Z231" s="201"/>
    </row>
    <row r="232" spans="1:26" ht="15.75" customHeight="1">
      <c r="A232" s="201"/>
      <c r="B232" s="201"/>
      <c r="C232" s="201"/>
      <c r="D232" s="201"/>
      <c r="E232" s="201"/>
      <c r="F232" s="201"/>
      <c r="G232" s="201"/>
      <c r="H232" s="201"/>
      <c r="I232" s="201"/>
      <c r="J232" s="201"/>
      <c r="K232" s="201"/>
      <c r="L232" s="201"/>
      <c r="M232" s="201"/>
      <c r="N232" s="201"/>
      <c r="O232" s="201"/>
      <c r="P232" s="201"/>
      <c r="Q232" s="201"/>
      <c r="R232" s="201"/>
      <c r="S232" s="201"/>
      <c r="T232" s="201"/>
      <c r="U232" s="201"/>
      <c r="V232" s="5"/>
      <c r="W232" s="201"/>
      <c r="X232" s="201"/>
      <c r="Y232" s="201"/>
      <c r="Z232" s="201"/>
    </row>
    <row r="233" spans="1:26" ht="15.75" customHeight="1">
      <c r="A233" s="201"/>
      <c r="B233" s="201"/>
      <c r="C233" s="201"/>
      <c r="D233" s="201"/>
      <c r="E233" s="201"/>
      <c r="F233" s="201"/>
      <c r="G233" s="201"/>
      <c r="H233" s="201"/>
      <c r="I233" s="201"/>
      <c r="J233" s="201"/>
      <c r="K233" s="201"/>
      <c r="L233" s="201"/>
      <c r="M233" s="201"/>
      <c r="N233" s="201"/>
      <c r="O233" s="201"/>
      <c r="P233" s="201"/>
      <c r="Q233" s="201"/>
      <c r="R233" s="201"/>
      <c r="S233" s="201"/>
      <c r="T233" s="201"/>
      <c r="U233" s="201"/>
      <c r="V233" s="5"/>
      <c r="W233" s="201"/>
      <c r="X233" s="201"/>
      <c r="Y233" s="201"/>
      <c r="Z233" s="201"/>
    </row>
    <row r="234" spans="1:26" ht="15.75" customHeight="1">
      <c r="A234" s="201"/>
      <c r="B234" s="201"/>
      <c r="C234" s="201"/>
      <c r="D234" s="201"/>
      <c r="E234" s="201"/>
      <c r="F234" s="201"/>
      <c r="G234" s="201"/>
      <c r="H234" s="201"/>
      <c r="I234" s="201"/>
      <c r="J234" s="201"/>
      <c r="K234" s="201"/>
      <c r="L234" s="201"/>
      <c r="M234" s="201"/>
      <c r="N234" s="201"/>
      <c r="O234" s="201"/>
      <c r="P234" s="201"/>
      <c r="Q234" s="201"/>
      <c r="R234" s="201"/>
      <c r="S234" s="201"/>
      <c r="T234" s="201"/>
      <c r="U234" s="201"/>
      <c r="V234" s="5"/>
      <c r="W234" s="201"/>
      <c r="X234" s="201"/>
      <c r="Y234" s="201"/>
      <c r="Z234" s="201"/>
    </row>
    <row r="235" spans="1:26" ht="15.75" customHeight="1">
      <c r="A235" s="201"/>
      <c r="B235" s="201"/>
      <c r="C235" s="201"/>
      <c r="D235" s="201"/>
      <c r="E235" s="201"/>
      <c r="F235" s="201"/>
      <c r="G235" s="201"/>
      <c r="H235" s="201"/>
      <c r="I235" s="201"/>
      <c r="J235" s="201"/>
      <c r="K235" s="201"/>
      <c r="L235" s="201"/>
      <c r="M235" s="201"/>
      <c r="N235" s="201"/>
      <c r="O235" s="201"/>
      <c r="P235" s="201"/>
      <c r="Q235" s="201"/>
      <c r="R235" s="201"/>
      <c r="S235" s="201"/>
      <c r="T235" s="201"/>
      <c r="U235" s="201"/>
      <c r="V235" s="5"/>
      <c r="W235" s="201"/>
      <c r="X235" s="201"/>
      <c r="Y235" s="201"/>
      <c r="Z235" s="201"/>
    </row>
    <row r="236" spans="1:26" ht="15.75" customHeight="1">
      <c r="A236" s="201"/>
      <c r="B236" s="201"/>
      <c r="C236" s="201"/>
      <c r="D236" s="201"/>
      <c r="E236" s="201"/>
      <c r="F236" s="201"/>
      <c r="G236" s="201"/>
      <c r="H236" s="201"/>
      <c r="I236" s="201"/>
      <c r="J236" s="201"/>
      <c r="K236" s="201"/>
      <c r="L236" s="201"/>
      <c r="M236" s="201"/>
      <c r="N236" s="201"/>
      <c r="O236" s="201"/>
      <c r="P236" s="201"/>
      <c r="Q236" s="201"/>
      <c r="R236" s="201"/>
      <c r="S236" s="201"/>
      <c r="T236" s="201"/>
      <c r="U236" s="201"/>
      <c r="V236" s="5"/>
      <c r="W236" s="201"/>
      <c r="X236" s="201"/>
      <c r="Y236" s="201"/>
      <c r="Z236" s="201"/>
    </row>
    <row r="237" spans="1:26" ht="15.75" customHeight="1">
      <c r="A237" s="201"/>
      <c r="B237" s="201"/>
      <c r="C237" s="201"/>
      <c r="D237" s="201"/>
      <c r="E237" s="201"/>
      <c r="F237" s="201"/>
      <c r="G237" s="201"/>
      <c r="H237" s="201"/>
      <c r="I237" s="201"/>
      <c r="J237" s="201"/>
      <c r="K237" s="201"/>
      <c r="L237" s="201"/>
      <c r="M237" s="201"/>
      <c r="N237" s="201"/>
      <c r="O237" s="201"/>
      <c r="P237" s="201"/>
      <c r="Q237" s="201"/>
      <c r="R237" s="201"/>
      <c r="S237" s="201"/>
      <c r="T237" s="201"/>
      <c r="U237" s="201"/>
      <c r="V237" s="5"/>
      <c r="W237" s="201"/>
      <c r="X237" s="201"/>
      <c r="Y237" s="201"/>
      <c r="Z237" s="201"/>
    </row>
    <row r="238" spans="1:26" ht="15.75" customHeight="1">
      <c r="A238" s="201"/>
      <c r="B238" s="201"/>
      <c r="C238" s="201"/>
      <c r="D238" s="201"/>
      <c r="E238" s="201"/>
      <c r="F238" s="201"/>
      <c r="G238" s="201"/>
      <c r="H238" s="201"/>
      <c r="I238" s="201"/>
      <c r="J238" s="201"/>
      <c r="K238" s="201"/>
      <c r="L238" s="201"/>
      <c r="M238" s="201"/>
      <c r="N238" s="201"/>
      <c r="O238" s="201"/>
      <c r="P238" s="201"/>
      <c r="Q238" s="201"/>
      <c r="R238" s="201"/>
      <c r="S238" s="201"/>
      <c r="T238" s="201"/>
      <c r="U238" s="201"/>
      <c r="V238" s="5"/>
      <c r="W238" s="201"/>
      <c r="X238" s="201"/>
      <c r="Y238" s="201"/>
      <c r="Z238" s="201"/>
    </row>
    <row r="239" spans="1:26" ht="15.75" customHeight="1">
      <c r="A239" s="201"/>
      <c r="B239" s="201"/>
      <c r="C239" s="201"/>
      <c r="D239" s="201"/>
      <c r="E239" s="201"/>
      <c r="F239" s="201"/>
      <c r="G239" s="201"/>
      <c r="H239" s="201"/>
      <c r="I239" s="201"/>
      <c r="J239" s="201"/>
      <c r="K239" s="201"/>
      <c r="L239" s="201"/>
      <c r="M239" s="201"/>
      <c r="N239" s="201"/>
      <c r="O239" s="201"/>
      <c r="P239" s="201"/>
      <c r="Q239" s="201"/>
      <c r="R239" s="201"/>
      <c r="S239" s="201"/>
      <c r="T239" s="201"/>
      <c r="U239" s="201"/>
      <c r="V239" s="5"/>
      <c r="W239" s="201"/>
      <c r="X239" s="201"/>
      <c r="Y239" s="201"/>
      <c r="Z239" s="201"/>
    </row>
    <row r="240" spans="1:26" ht="15.75" customHeight="1">
      <c r="A240" s="201"/>
      <c r="B240" s="201"/>
      <c r="C240" s="201"/>
      <c r="D240" s="201"/>
      <c r="E240" s="201"/>
      <c r="F240" s="201"/>
      <c r="G240" s="201"/>
      <c r="H240" s="201"/>
      <c r="I240" s="201"/>
      <c r="J240" s="201"/>
      <c r="K240" s="201"/>
      <c r="L240" s="201"/>
      <c r="M240" s="201"/>
      <c r="N240" s="201"/>
      <c r="O240" s="201"/>
      <c r="P240" s="201"/>
      <c r="Q240" s="201"/>
      <c r="R240" s="201"/>
      <c r="S240" s="201"/>
      <c r="T240" s="201"/>
      <c r="U240" s="201"/>
      <c r="V240" s="5"/>
      <c r="W240" s="201"/>
      <c r="X240" s="201"/>
      <c r="Y240" s="201"/>
      <c r="Z240" s="201"/>
    </row>
    <row r="241" spans="1:26" ht="15.75" customHeight="1">
      <c r="A241" s="201"/>
      <c r="B241" s="201"/>
      <c r="C241" s="201"/>
      <c r="D241" s="201"/>
      <c r="E241" s="201"/>
      <c r="F241" s="201"/>
      <c r="G241" s="201"/>
      <c r="H241" s="201"/>
      <c r="I241" s="201"/>
      <c r="J241" s="201"/>
      <c r="K241" s="201"/>
      <c r="L241" s="201"/>
      <c r="M241" s="201"/>
      <c r="N241" s="201"/>
      <c r="O241" s="201"/>
      <c r="P241" s="201"/>
      <c r="Q241" s="201"/>
      <c r="R241" s="201"/>
      <c r="S241" s="201"/>
      <c r="T241" s="201"/>
      <c r="U241" s="201"/>
      <c r="V241" s="5"/>
      <c r="W241" s="201"/>
      <c r="X241" s="201"/>
      <c r="Y241" s="201"/>
      <c r="Z241" s="201"/>
    </row>
    <row r="242" spans="1:26" ht="15.75" customHeight="1">
      <c r="A242" s="201"/>
      <c r="B242" s="201"/>
      <c r="C242" s="201"/>
      <c r="D242" s="201"/>
      <c r="E242" s="201"/>
      <c r="F242" s="201"/>
      <c r="G242" s="201"/>
      <c r="H242" s="201"/>
      <c r="I242" s="201"/>
      <c r="J242" s="201"/>
      <c r="K242" s="201"/>
      <c r="L242" s="201"/>
      <c r="M242" s="201"/>
      <c r="N242" s="201"/>
      <c r="O242" s="201"/>
      <c r="P242" s="201"/>
      <c r="Q242" s="201"/>
      <c r="R242" s="201"/>
      <c r="S242" s="201"/>
      <c r="T242" s="201"/>
      <c r="U242" s="201"/>
      <c r="V242" s="5"/>
      <c r="W242" s="201"/>
      <c r="X242" s="201"/>
      <c r="Y242" s="201"/>
      <c r="Z242" s="201"/>
    </row>
    <row r="243" spans="1:26" ht="15.75" customHeight="1">
      <c r="A243" s="201"/>
      <c r="B243" s="201"/>
      <c r="C243" s="201"/>
      <c r="D243" s="201"/>
      <c r="E243" s="201"/>
      <c r="F243" s="201"/>
      <c r="G243" s="201"/>
      <c r="H243" s="201"/>
      <c r="I243" s="201"/>
      <c r="J243" s="201"/>
      <c r="K243" s="201"/>
      <c r="L243" s="201"/>
      <c r="M243" s="201"/>
      <c r="N243" s="201"/>
      <c r="O243" s="201"/>
      <c r="P243" s="201"/>
      <c r="Q243" s="201"/>
      <c r="R243" s="201"/>
      <c r="S243" s="201"/>
      <c r="T243" s="201"/>
      <c r="U243" s="201"/>
      <c r="V243" s="5"/>
      <c r="W243" s="201"/>
      <c r="X243" s="201"/>
      <c r="Y243" s="201"/>
      <c r="Z243" s="201"/>
    </row>
    <row r="244" spans="1:26" ht="15.75" customHeight="1">
      <c r="A244" s="201"/>
      <c r="B244" s="201"/>
      <c r="C244" s="201"/>
      <c r="D244" s="201"/>
      <c r="E244" s="201"/>
      <c r="F244" s="201"/>
      <c r="G244" s="201"/>
      <c r="H244" s="201"/>
      <c r="I244" s="201"/>
      <c r="J244" s="201"/>
      <c r="K244" s="201"/>
      <c r="L244" s="201"/>
      <c r="M244" s="201"/>
      <c r="N244" s="201"/>
      <c r="O244" s="201"/>
      <c r="P244" s="201"/>
      <c r="Q244" s="201"/>
      <c r="R244" s="201"/>
      <c r="S244" s="201"/>
      <c r="T244" s="201"/>
      <c r="U244" s="201"/>
      <c r="V244" s="5"/>
      <c r="W244" s="201"/>
      <c r="X244" s="201"/>
      <c r="Y244" s="201"/>
      <c r="Z244" s="201"/>
    </row>
    <row r="245" spans="1:26" ht="15.75" customHeight="1">
      <c r="A245" s="201"/>
      <c r="B245" s="201"/>
      <c r="C245" s="201"/>
      <c r="D245" s="201"/>
      <c r="E245" s="201"/>
      <c r="F245" s="201"/>
      <c r="G245" s="201"/>
      <c r="H245" s="201"/>
      <c r="I245" s="201"/>
      <c r="J245" s="201"/>
      <c r="K245" s="201"/>
      <c r="L245" s="201"/>
      <c r="M245" s="201"/>
      <c r="N245" s="201"/>
      <c r="O245" s="201"/>
      <c r="P245" s="201"/>
      <c r="Q245" s="201"/>
      <c r="R245" s="201"/>
      <c r="S245" s="201"/>
      <c r="T245" s="201"/>
      <c r="U245" s="201"/>
      <c r="V245" s="5"/>
      <c r="W245" s="201"/>
      <c r="X245" s="201"/>
      <c r="Y245" s="201"/>
      <c r="Z245" s="201"/>
    </row>
    <row r="246" spans="1:26" ht="15.75" customHeight="1">
      <c r="A246" s="201"/>
      <c r="B246" s="201"/>
      <c r="C246" s="201"/>
      <c r="D246" s="201"/>
      <c r="E246" s="201"/>
      <c r="F246" s="201"/>
      <c r="G246" s="201"/>
      <c r="H246" s="201"/>
      <c r="I246" s="201"/>
      <c r="J246" s="201"/>
      <c r="K246" s="201"/>
      <c r="L246" s="201"/>
      <c r="M246" s="201"/>
      <c r="N246" s="201"/>
      <c r="O246" s="201"/>
      <c r="P246" s="201"/>
      <c r="Q246" s="201"/>
      <c r="R246" s="201"/>
      <c r="S246" s="201"/>
      <c r="T246" s="201"/>
      <c r="U246" s="201"/>
      <c r="V246" s="5"/>
      <c r="W246" s="201"/>
      <c r="X246" s="201"/>
      <c r="Y246" s="201"/>
      <c r="Z246" s="201"/>
    </row>
    <row r="247" spans="1:26" ht="15.75" customHeight="1">
      <c r="A247" s="201"/>
      <c r="B247" s="201"/>
      <c r="C247" s="201"/>
      <c r="D247" s="201"/>
      <c r="E247" s="201"/>
      <c r="F247" s="201"/>
      <c r="G247" s="201"/>
      <c r="H247" s="201"/>
      <c r="I247" s="201"/>
      <c r="J247" s="201"/>
      <c r="K247" s="201"/>
      <c r="L247" s="201"/>
      <c r="M247" s="201"/>
      <c r="N247" s="201"/>
      <c r="O247" s="201"/>
      <c r="P247" s="201"/>
      <c r="Q247" s="201"/>
      <c r="R247" s="201"/>
      <c r="S247" s="201"/>
      <c r="T247" s="201"/>
      <c r="U247" s="201"/>
      <c r="V247" s="5"/>
      <c r="W247" s="201"/>
      <c r="X247" s="201"/>
      <c r="Y247" s="201"/>
      <c r="Z247" s="201"/>
    </row>
    <row r="248" spans="1:26" ht="15.75" customHeight="1">
      <c r="A248" s="201"/>
      <c r="B248" s="201"/>
      <c r="C248" s="201"/>
      <c r="D248" s="201"/>
      <c r="E248" s="201"/>
      <c r="F248" s="201"/>
      <c r="G248" s="201"/>
      <c r="H248" s="201"/>
      <c r="I248" s="201"/>
      <c r="J248" s="201"/>
      <c r="K248" s="201"/>
      <c r="L248" s="201"/>
      <c r="M248" s="201"/>
      <c r="N248" s="201"/>
      <c r="O248" s="201"/>
      <c r="P248" s="201"/>
      <c r="Q248" s="201"/>
      <c r="R248" s="201"/>
      <c r="S248" s="201"/>
      <c r="T248" s="201"/>
      <c r="U248" s="201"/>
      <c r="V248" s="5"/>
      <c r="W248" s="201"/>
      <c r="X248" s="201"/>
      <c r="Y248" s="201"/>
      <c r="Z248" s="201"/>
    </row>
    <row r="249" spans="1:26" ht="15.75" customHeight="1">
      <c r="A249" s="201"/>
      <c r="B249" s="201"/>
      <c r="C249" s="201"/>
      <c r="D249" s="201"/>
      <c r="E249" s="201"/>
      <c r="F249" s="201"/>
      <c r="G249" s="201"/>
      <c r="H249" s="201"/>
      <c r="I249" s="201"/>
      <c r="J249" s="201"/>
      <c r="K249" s="201"/>
      <c r="L249" s="201"/>
      <c r="M249" s="201"/>
      <c r="N249" s="201"/>
      <c r="O249" s="201"/>
      <c r="P249" s="201"/>
      <c r="Q249" s="201"/>
      <c r="R249" s="201"/>
      <c r="S249" s="201"/>
      <c r="T249" s="201"/>
      <c r="U249" s="201"/>
      <c r="V249" s="5"/>
      <c r="W249" s="201"/>
      <c r="X249" s="201"/>
      <c r="Y249" s="201"/>
      <c r="Z249" s="201"/>
    </row>
    <row r="250" spans="1:26" ht="15.75" customHeight="1">
      <c r="A250" s="201"/>
      <c r="B250" s="201"/>
      <c r="C250" s="201"/>
      <c r="D250" s="201"/>
      <c r="E250" s="201"/>
      <c r="F250" s="201"/>
      <c r="G250" s="201"/>
      <c r="H250" s="201"/>
      <c r="I250" s="201"/>
      <c r="J250" s="201"/>
      <c r="K250" s="201"/>
      <c r="L250" s="201"/>
      <c r="M250" s="201"/>
      <c r="N250" s="201"/>
      <c r="O250" s="201"/>
      <c r="P250" s="201"/>
      <c r="Q250" s="201"/>
      <c r="R250" s="201"/>
      <c r="S250" s="201"/>
      <c r="T250" s="201"/>
      <c r="U250" s="201"/>
      <c r="V250" s="5"/>
      <c r="W250" s="201"/>
      <c r="X250" s="201"/>
      <c r="Y250" s="201"/>
      <c r="Z250" s="201"/>
    </row>
    <row r="251" spans="1:26" ht="15.75" customHeight="1">
      <c r="A251" s="201"/>
      <c r="B251" s="201"/>
      <c r="C251" s="201"/>
      <c r="D251" s="201"/>
      <c r="E251" s="201"/>
      <c r="F251" s="201"/>
      <c r="G251" s="201"/>
      <c r="H251" s="201"/>
      <c r="I251" s="201"/>
      <c r="J251" s="201"/>
      <c r="K251" s="201"/>
      <c r="L251" s="201"/>
      <c r="M251" s="201"/>
      <c r="N251" s="201"/>
      <c r="O251" s="201"/>
      <c r="P251" s="201"/>
      <c r="Q251" s="201"/>
      <c r="R251" s="201"/>
      <c r="S251" s="201"/>
      <c r="T251" s="201"/>
      <c r="U251" s="201"/>
      <c r="V251" s="5"/>
      <c r="W251" s="201"/>
      <c r="X251" s="201"/>
      <c r="Y251" s="201"/>
      <c r="Z251" s="201"/>
    </row>
    <row r="252" spans="1:26" ht="15.75" customHeight="1">
      <c r="A252" s="201"/>
      <c r="B252" s="201"/>
      <c r="C252" s="201"/>
      <c r="D252" s="201"/>
      <c r="E252" s="201"/>
      <c r="F252" s="201"/>
      <c r="G252" s="201"/>
      <c r="H252" s="201"/>
      <c r="I252" s="201"/>
      <c r="J252" s="201"/>
      <c r="K252" s="201"/>
      <c r="L252" s="201"/>
      <c r="M252" s="201"/>
      <c r="N252" s="201"/>
      <c r="O252" s="201"/>
      <c r="P252" s="201"/>
      <c r="Q252" s="201"/>
      <c r="R252" s="201"/>
      <c r="S252" s="201"/>
      <c r="T252" s="201"/>
      <c r="U252" s="201"/>
      <c r="V252" s="5"/>
      <c r="W252" s="201"/>
      <c r="X252" s="201"/>
      <c r="Y252" s="201"/>
      <c r="Z252" s="201"/>
    </row>
    <row r="253" spans="1:26" ht="15.75" customHeight="1">
      <c r="A253" s="201"/>
      <c r="B253" s="201"/>
      <c r="C253" s="201"/>
      <c r="D253" s="201"/>
      <c r="E253" s="201"/>
      <c r="F253" s="201"/>
      <c r="G253" s="201"/>
      <c r="H253" s="201"/>
      <c r="I253" s="201"/>
      <c r="J253" s="201"/>
      <c r="K253" s="201"/>
      <c r="L253" s="201"/>
      <c r="M253" s="201"/>
      <c r="N253" s="201"/>
      <c r="O253" s="201"/>
      <c r="P253" s="201"/>
      <c r="Q253" s="201"/>
      <c r="R253" s="201"/>
      <c r="S253" s="201"/>
      <c r="T253" s="201"/>
      <c r="U253" s="201"/>
      <c r="V253" s="5"/>
      <c r="W253" s="201"/>
      <c r="X253" s="201"/>
      <c r="Y253" s="201"/>
      <c r="Z253" s="201"/>
    </row>
    <row r="254" spans="1:26" ht="15.75" customHeight="1">
      <c r="A254" s="201"/>
      <c r="B254" s="201"/>
      <c r="C254" s="201"/>
      <c r="D254" s="201"/>
      <c r="E254" s="201"/>
      <c r="F254" s="201"/>
      <c r="G254" s="201"/>
      <c r="H254" s="201"/>
      <c r="I254" s="201"/>
      <c r="J254" s="201"/>
      <c r="K254" s="201"/>
      <c r="L254" s="201"/>
      <c r="M254" s="201"/>
      <c r="N254" s="201"/>
      <c r="O254" s="201"/>
      <c r="P254" s="201"/>
      <c r="Q254" s="201"/>
      <c r="R254" s="201"/>
      <c r="S254" s="201"/>
      <c r="T254" s="201"/>
      <c r="U254" s="201"/>
      <c r="V254" s="5"/>
      <c r="W254" s="201"/>
      <c r="X254" s="201"/>
      <c r="Y254" s="201"/>
      <c r="Z254" s="201"/>
    </row>
    <row r="255" spans="1:26" ht="15.75" customHeight="1">
      <c r="A255" s="201"/>
      <c r="B255" s="201"/>
      <c r="C255" s="201"/>
      <c r="D255" s="201"/>
      <c r="E255" s="201"/>
      <c r="F255" s="201"/>
      <c r="G255" s="201"/>
      <c r="H255" s="201"/>
      <c r="I255" s="201"/>
      <c r="J255" s="201"/>
      <c r="K255" s="201"/>
      <c r="L255" s="201"/>
      <c r="M255" s="201"/>
      <c r="N255" s="201"/>
      <c r="O255" s="201"/>
      <c r="P255" s="201"/>
      <c r="Q255" s="201"/>
      <c r="R255" s="201"/>
      <c r="S255" s="201"/>
      <c r="T255" s="201"/>
      <c r="U255" s="201"/>
      <c r="V255" s="5"/>
      <c r="W255" s="201"/>
      <c r="X255" s="201"/>
      <c r="Y255" s="201"/>
      <c r="Z255" s="201"/>
    </row>
    <row r="256" spans="1:26" ht="15.75" customHeight="1">
      <c r="A256" s="201"/>
      <c r="B256" s="201"/>
      <c r="C256" s="201"/>
      <c r="D256" s="201"/>
      <c r="E256" s="201"/>
      <c r="F256" s="201"/>
      <c r="G256" s="201"/>
      <c r="H256" s="201"/>
      <c r="I256" s="201"/>
      <c r="J256" s="201"/>
      <c r="K256" s="201"/>
      <c r="L256" s="201"/>
      <c r="M256" s="201"/>
      <c r="N256" s="201"/>
      <c r="O256" s="201"/>
      <c r="P256" s="201"/>
      <c r="Q256" s="201"/>
      <c r="R256" s="201"/>
      <c r="S256" s="201"/>
      <c r="T256" s="201"/>
      <c r="U256" s="201"/>
      <c r="V256" s="5"/>
      <c r="W256" s="201"/>
      <c r="X256" s="201"/>
      <c r="Y256" s="201"/>
      <c r="Z256" s="201"/>
    </row>
    <row r="257" spans="1:26" ht="15.75" customHeight="1">
      <c r="A257" s="201"/>
      <c r="B257" s="201"/>
      <c r="C257" s="201"/>
      <c r="D257" s="201"/>
      <c r="E257" s="201"/>
      <c r="F257" s="201"/>
      <c r="G257" s="201"/>
      <c r="H257" s="201"/>
      <c r="I257" s="201"/>
      <c r="J257" s="201"/>
      <c r="K257" s="201"/>
      <c r="L257" s="201"/>
      <c r="M257" s="201"/>
      <c r="N257" s="201"/>
      <c r="O257" s="201"/>
      <c r="P257" s="201"/>
      <c r="Q257" s="201"/>
      <c r="R257" s="201"/>
      <c r="S257" s="201"/>
      <c r="T257" s="201"/>
      <c r="U257" s="201"/>
      <c r="V257" s="5"/>
      <c r="W257" s="201"/>
      <c r="X257" s="201"/>
      <c r="Y257" s="201"/>
      <c r="Z257" s="201"/>
    </row>
    <row r="258" spans="1:26" ht="15.75" customHeight="1">
      <c r="A258" s="201"/>
      <c r="B258" s="201"/>
      <c r="C258" s="201"/>
      <c r="D258" s="201"/>
      <c r="E258" s="201"/>
      <c r="F258" s="201"/>
      <c r="G258" s="201"/>
      <c r="H258" s="201"/>
      <c r="I258" s="201"/>
      <c r="J258" s="201"/>
      <c r="K258" s="201"/>
      <c r="L258" s="201"/>
      <c r="M258" s="201"/>
      <c r="N258" s="201"/>
      <c r="O258" s="201"/>
      <c r="P258" s="201"/>
      <c r="Q258" s="201"/>
      <c r="R258" s="201"/>
      <c r="S258" s="201"/>
      <c r="T258" s="201"/>
      <c r="U258" s="201"/>
      <c r="V258" s="5"/>
      <c r="W258" s="201"/>
      <c r="X258" s="201"/>
      <c r="Y258" s="201"/>
      <c r="Z258" s="201"/>
    </row>
    <row r="259" spans="1:26" ht="15.75" customHeight="1">
      <c r="A259" s="201"/>
      <c r="B259" s="201"/>
      <c r="C259" s="201"/>
      <c r="D259" s="201"/>
      <c r="E259" s="201"/>
      <c r="F259" s="201"/>
      <c r="G259" s="201"/>
      <c r="H259" s="201"/>
      <c r="I259" s="201"/>
      <c r="J259" s="201"/>
      <c r="K259" s="201"/>
      <c r="L259" s="201"/>
      <c r="M259" s="201"/>
      <c r="N259" s="201"/>
      <c r="O259" s="201"/>
      <c r="P259" s="201"/>
      <c r="Q259" s="201"/>
      <c r="R259" s="201"/>
      <c r="S259" s="201"/>
      <c r="T259" s="201"/>
      <c r="U259" s="201"/>
      <c r="V259" s="5"/>
      <c r="W259" s="201"/>
      <c r="X259" s="201"/>
      <c r="Y259" s="201"/>
      <c r="Z259" s="201"/>
    </row>
    <row r="260" spans="1:26" ht="15.75" customHeight="1">
      <c r="A260" s="201"/>
      <c r="B260" s="201"/>
      <c r="C260" s="201"/>
      <c r="D260" s="201"/>
      <c r="E260" s="201"/>
      <c r="F260" s="201"/>
      <c r="G260" s="201"/>
      <c r="H260" s="201"/>
      <c r="I260" s="201"/>
      <c r="J260" s="201"/>
      <c r="K260" s="201"/>
      <c r="L260" s="201"/>
      <c r="M260" s="201"/>
      <c r="N260" s="201"/>
      <c r="O260" s="201"/>
      <c r="P260" s="201"/>
      <c r="Q260" s="201"/>
      <c r="R260" s="201"/>
      <c r="S260" s="201"/>
      <c r="T260" s="201"/>
      <c r="U260" s="201"/>
      <c r="V260" s="5"/>
      <c r="W260" s="201"/>
      <c r="X260" s="201"/>
      <c r="Y260" s="201"/>
      <c r="Z260" s="201"/>
    </row>
    <row r="261" spans="1:26" ht="15.75" customHeight="1">
      <c r="A261" s="201"/>
      <c r="B261" s="201"/>
      <c r="C261" s="201"/>
      <c r="D261" s="201"/>
      <c r="E261" s="201"/>
      <c r="F261" s="201"/>
      <c r="G261" s="201"/>
      <c r="H261" s="201"/>
      <c r="I261" s="201"/>
      <c r="J261" s="201"/>
      <c r="K261" s="201"/>
      <c r="L261" s="201"/>
      <c r="M261" s="201"/>
      <c r="N261" s="201"/>
      <c r="O261" s="201"/>
      <c r="P261" s="201"/>
      <c r="Q261" s="201"/>
      <c r="R261" s="201"/>
      <c r="S261" s="201"/>
      <c r="T261" s="201"/>
      <c r="U261" s="201"/>
      <c r="V261" s="5"/>
      <c r="W261" s="201"/>
      <c r="X261" s="201"/>
      <c r="Y261" s="201"/>
      <c r="Z261" s="201"/>
    </row>
    <row r="262" spans="1:26" ht="15.75" customHeight="1">
      <c r="A262" s="201"/>
      <c r="B262" s="201"/>
      <c r="C262" s="201"/>
      <c r="D262" s="201"/>
      <c r="E262" s="201"/>
      <c r="F262" s="201"/>
      <c r="G262" s="201"/>
      <c r="H262" s="201"/>
      <c r="I262" s="201"/>
      <c r="J262" s="201"/>
      <c r="K262" s="201"/>
      <c r="L262" s="201"/>
      <c r="M262" s="201"/>
      <c r="N262" s="201"/>
      <c r="O262" s="201"/>
      <c r="P262" s="201"/>
      <c r="Q262" s="201"/>
      <c r="R262" s="201"/>
      <c r="S262" s="201"/>
      <c r="T262" s="201"/>
      <c r="U262" s="201"/>
      <c r="V262" s="5"/>
      <c r="W262" s="201"/>
      <c r="X262" s="201"/>
      <c r="Y262" s="201"/>
      <c r="Z262" s="201"/>
    </row>
    <row r="263" spans="1:26" ht="15.75" customHeight="1">
      <c r="A263" s="201"/>
      <c r="B263" s="201"/>
      <c r="C263" s="201"/>
      <c r="D263" s="201"/>
      <c r="E263" s="201"/>
      <c r="F263" s="201"/>
      <c r="G263" s="201"/>
      <c r="H263" s="201"/>
      <c r="I263" s="201"/>
      <c r="J263" s="201"/>
      <c r="K263" s="201"/>
      <c r="L263" s="201"/>
      <c r="M263" s="201"/>
      <c r="N263" s="201"/>
      <c r="O263" s="201"/>
      <c r="P263" s="201"/>
      <c r="Q263" s="201"/>
      <c r="R263" s="201"/>
      <c r="S263" s="201"/>
      <c r="T263" s="201"/>
      <c r="U263" s="201"/>
      <c r="V263" s="5"/>
      <c r="W263" s="201"/>
      <c r="X263" s="201"/>
      <c r="Y263" s="201"/>
      <c r="Z263" s="201"/>
    </row>
    <row r="264" spans="1:26" ht="15.75" customHeight="1">
      <c r="A264" s="201"/>
      <c r="B264" s="201"/>
      <c r="C264" s="201"/>
      <c r="D264" s="201"/>
      <c r="E264" s="201"/>
      <c r="F264" s="201"/>
      <c r="G264" s="201"/>
      <c r="H264" s="201"/>
      <c r="I264" s="201"/>
      <c r="J264" s="201"/>
      <c r="K264" s="201"/>
      <c r="L264" s="201"/>
      <c r="M264" s="201"/>
      <c r="N264" s="201"/>
      <c r="O264" s="201"/>
      <c r="P264" s="201"/>
      <c r="Q264" s="201"/>
      <c r="R264" s="201"/>
      <c r="S264" s="201"/>
      <c r="T264" s="201"/>
      <c r="U264" s="201"/>
      <c r="V264" s="5"/>
      <c r="W264" s="201"/>
      <c r="X264" s="201"/>
      <c r="Y264" s="201"/>
      <c r="Z264" s="201"/>
    </row>
    <row r="265" spans="1:26" ht="15.75" customHeight="1">
      <c r="A265" s="201"/>
      <c r="B265" s="201"/>
      <c r="C265" s="201"/>
      <c r="D265" s="201"/>
      <c r="E265" s="201"/>
      <c r="F265" s="201"/>
      <c r="G265" s="201"/>
      <c r="H265" s="201"/>
      <c r="I265" s="201"/>
      <c r="J265" s="201"/>
      <c r="K265" s="201"/>
      <c r="L265" s="201"/>
      <c r="M265" s="201"/>
      <c r="N265" s="201"/>
      <c r="O265" s="201"/>
      <c r="P265" s="201"/>
      <c r="Q265" s="201"/>
      <c r="R265" s="201"/>
      <c r="S265" s="201"/>
      <c r="T265" s="201"/>
      <c r="U265" s="201"/>
      <c r="V265" s="5"/>
      <c r="W265" s="201"/>
      <c r="X265" s="201"/>
      <c r="Y265" s="201"/>
      <c r="Z265" s="201"/>
    </row>
    <row r="266" spans="1:26" ht="15.75" customHeight="1">
      <c r="A266" s="201"/>
      <c r="B266" s="201"/>
      <c r="C266" s="201"/>
      <c r="D266" s="201"/>
      <c r="E266" s="201"/>
      <c r="F266" s="201"/>
      <c r="G266" s="201"/>
      <c r="H266" s="201"/>
      <c r="I266" s="201"/>
      <c r="J266" s="201"/>
      <c r="K266" s="201"/>
      <c r="L266" s="201"/>
      <c r="M266" s="201"/>
      <c r="N266" s="201"/>
      <c r="O266" s="201"/>
      <c r="P266" s="201"/>
      <c r="Q266" s="201"/>
      <c r="R266" s="201"/>
      <c r="S266" s="201"/>
      <c r="T266" s="201"/>
      <c r="U266" s="201"/>
      <c r="V266" s="5"/>
      <c r="W266" s="201"/>
      <c r="X266" s="201"/>
      <c r="Y266" s="201"/>
      <c r="Z266" s="201"/>
    </row>
    <row r="267" spans="1:26" ht="15.75" customHeight="1">
      <c r="A267" s="201"/>
      <c r="B267" s="201"/>
      <c r="C267" s="201"/>
      <c r="D267" s="201"/>
      <c r="E267" s="201"/>
      <c r="F267" s="201"/>
      <c r="G267" s="201"/>
      <c r="H267" s="201"/>
      <c r="I267" s="201"/>
      <c r="J267" s="201"/>
      <c r="K267" s="201"/>
      <c r="L267" s="201"/>
      <c r="M267" s="201"/>
      <c r="N267" s="201"/>
      <c r="O267" s="201"/>
      <c r="P267" s="201"/>
      <c r="Q267" s="201"/>
      <c r="R267" s="201"/>
      <c r="S267" s="201"/>
      <c r="T267" s="201"/>
      <c r="U267" s="201"/>
      <c r="V267" s="5"/>
      <c r="W267" s="201"/>
      <c r="X267" s="201"/>
      <c r="Y267" s="201"/>
      <c r="Z267" s="201"/>
    </row>
    <row r="268" spans="1:26" ht="15.75" customHeight="1">
      <c r="A268" s="201"/>
      <c r="B268" s="201"/>
      <c r="C268" s="201"/>
      <c r="D268" s="201"/>
      <c r="E268" s="201"/>
      <c r="F268" s="201"/>
      <c r="G268" s="201"/>
      <c r="H268" s="201"/>
      <c r="I268" s="201"/>
      <c r="J268" s="201"/>
      <c r="K268" s="201"/>
      <c r="L268" s="201"/>
      <c r="M268" s="201"/>
      <c r="N268" s="201"/>
      <c r="O268" s="201"/>
      <c r="P268" s="201"/>
      <c r="Q268" s="201"/>
      <c r="R268" s="201"/>
      <c r="S268" s="201"/>
      <c r="T268" s="201"/>
      <c r="U268" s="201"/>
      <c r="V268" s="5"/>
      <c r="W268" s="201"/>
      <c r="X268" s="201"/>
      <c r="Y268" s="201"/>
      <c r="Z268" s="201"/>
    </row>
    <row r="269" spans="1:26" ht="15.75" customHeight="1">
      <c r="A269" s="201"/>
      <c r="B269" s="201"/>
      <c r="C269" s="201"/>
      <c r="D269" s="201"/>
      <c r="E269" s="201"/>
      <c r="F269" s="201"/>
      <c r="G269" s="201"/>
      <c r="H269" s="201"/>
      <c r="I269" s="201"/>
      <c r="J269" s="201"/>
      <c r="K269" s="201"/>
      <c r="L269" s="201"/>
      <c r="M269" s="201"/>
      <c r="N269" s="201"/>
      <c r="O269" s="201"/>
      <c r="P269" s="201"/>
      <c r="Q269" s="201"/>
      <c r="R269" s="201"/>
      <c r="S269" s="201"/>
      <c r="T269" s="201"/>
      <c r="U269" s="201"/>
      <c r="V269" s="5"/>
      <c r="W269" s="201"/>
      <c r="X269" s="201"/>
      <c r="Y269" s="201"/>
      <c r="Z269" s="201"/>
    </row>
    <row r="270" spans="1:26" ht="15.75" customHeight="1">
      <c r="A270" s="201"/>
      <c r="B270" s="201"/>
      <c r="C270" s="201"/>
      <c r="D270" s="201"/>
      <c r="E270" s="201"/>
      <c r="F270" s="201"/>
      <c r="G270" s="201"/>
      <c r="H270" s="201"/>
      <c r="I270" s="201"/>
      <c r="J270" s="201"/>
      <c r="K270" s="201"/>
      <c r="L270" s="201"/>
      <c r="M270" s="201"/>
      <c r="N270" s="201"/>
      <c r="O270" s="201"/>
      <c r="P270" s="201"/>
      <c r="Q270" s="201"/>
      <c r="R270" s="201"/>
      <c r="S270" s="201"/>
      <c r="T270" s="201"/>
      <c r="U270" s="201"/>
      <c r="V270" s="5"/>
      <c r="W270" s="201"/>
      <c r="X270" s="201"/>
      <c r="Y270" s="201"/>
      <c r="Z270" s="201"/>
    </row>
    <row r="271" spans="1:26" ht="15.75" customHeight="1">
      <c r="A271" s="201"/>
      <c r="B271" s="201"/>
      <c r="C271" s="201"/>
      <c r="D271" s="201"/>
      <c r="E271" s="201"/>
      <c r="F271" s="201"/>
      <c r="G271" s="201"/>
      <c r="H271" s="201"/>
      <c r="I271" s="201"/>
      <c r="J271" s="201"/>
      <c r="K271" s="201"/>
      <c r="L271" s="201"/>
      <c r="M271" s="201"/>
      <c r="N271" s="201"/>
      <c r="O271" s="201"/>
      <c r="P271" s="201"/>
      <c r="Q271" s="201"/>
      <c r="R271" s="201"/>
      <c r="S271" s="201"/>
      <c r="T271" s="201"/>
      <c r="U271" s="201"/>
      <c r="V271" s="5"/>
      <c r="W271" s="201"/>
      <c r="X271" s="201"/>
      <c r="Y271" s="201"/>
      <c r="Z271" s="201"/>
    </row>
    <row r="272" spans="1:26" ht="15.75" customHeight="1">
      <c r="A272" s="201"/>
      <c r="B272" s="201"/>
      <c r="C272" s="201"/>
      <c r="D272" s="201"/>
      <c r="E272" s="201"/>
      <c r="F272" s="201"/>
      <c r="G272" s="201"/>
      <c r="H272" s="201"/>
      <c r="I272" s="201"/>
      <c r="J272" s="201"/>
      <c r="K272" s="201"/>
      <c r="L272" s="201"/>
      <c r="M272" s="201"/>
      <c r="N272" s="201"/>
      <c r="O272" s="201"/>
      <c r="P272" s="201"/>
      <c r="Q272" s="201"/>
      <c r="R272" s="201"/>
      <c r="S272" s="201"/>
      <c r="T272" s="201"/>
      <c r="U272" s="201"/>
      <c r="V272" s="5"/>
      <c r="W272" s="201"/>
      <c r="X272" s="201"/>
      <c r="Y272" s="201"/>
      <c r="Z272" s="201"/>
    </row>
    <row r="273" spans="1:26" ht="15.75" customHeight="1">
      <c r="A273" s="201"/>
      <c r="B273" s="201"/>
      <c r="C273" s="201"/>
      <c r="D273" s="201"/>
      <c r="E273" s="201"/>
      <c r="F273" s="201"/>
      <c r="G273" s="201"/>
      <c r="H273" s="201"/>
      <c r="I273" s="201"/>
      <c r="J273" s="201"/>
      <c r="K273" s="201"/>
      <c r="L273" s="201"/>
      <c r="M273" s="201"/>
      <c r="N273" s="201"/>
      <c r="O273" s="201"/>
      <c r="P273" s="201"/>
      <c r="Q273" s="201"/>
      <c r="R273" s="201"/>
      <c r="S273" s="201"/>
      <c r="T273" s="201"/>
      <c r="U273" s="201"/>
      <c r="V273" s="5"/>
      <c r="W273" s="201"/>
      <c r="X273" s="201"/>
      <c r="Y273" s="201"/>
      <c r="Z273" s="201"/>
    </row>
    <row r="274" spans="1:26" ht="15.75" customHeight="1">
      <c r="A274" s="201"/>
      <c r="B274" s="201"/>
      <c r="C274" s="201"/>
      <c r="D274" s="201"/>
      <c r="E274" s="201"/>
      <c r="F274" s="201"/>
      <c r="G274" s="201"/>
      <c r="H274" s="201"/>
      <c r="I274" s="201"/>
      <c r="J274" s="201"/>
      <c r="K274" s="201"/>
      <c r="L274" s="201"/>
      <c r="M274" s="201"/>
      <c r="N274" s="201"/>
      <c r="O274" s="201"/>
      <c r="P274" s="201"/>
      <c r="Q274" s="201"/>
      <c r="R274" s="201"/>
      <c r="S274" s="201"/>
      <c r="T274" s="201"/>
      <c r="U274" s="201"/>
      <c r="V274" s="5"/>
      <c r="W274" s="201"/>
      <c r="X274" s="201"/>
      <c r="Y274" s="201"/>
      <c r="Z274" s="201"/>
    </row>
    <row r="275" spans="1:26" ht="15.75" customHeight="1">
      <c r="A275" s="201"/>
      <c r="B275" s="201"/>
      <c r="C275" s="201"/>
      <c r="D275" s="201"/>
      <c r="E275" s="201"/>
      <c r="F275" s="201"/>
      <c r="G275" s="201"/>
      <c r="H275" s="201"/>
      <c r="I275" s="201"/>
      <c r="J275" s="201"/>
      <c r="K275" s="201"/>
      <c r="L275" s="201"/>
      <c r="M275" s="201"/>
      <c r="N275" s="201"/>
      <c r="O275" s="201"/>
      <c r="P275" s="201"/>
      <c r="Q275" s="201"/>
      <c r="R275" s="201"/>
      <c r="S275" s="201"/>
      <c r="T275" s="201"/>
      <c r="U275" s="201"/>
      <c r="V275" s="5"/>
      <c r="W275" s="201"/>
      <c r="X275" s="201"/>
      <c r="Y275" s="201"/>
      <c r="Z275" s="201"/>
    </row>
    <row r="276" spans="1:26" ht="15.75" customHeight="1">
      <c r="A276" s="201"/>
      <c r="B276" s="201"/>
      <c r="C276" s="201"/>
      <c r="D276" s="201"/>
      <c r="E276" s="201"/>
      <c r="F276" s="201"/>
      <c r="G276" s="201"/>
      <c r="H276" s="201"/>
      <c r="I276" s="201"/>
      <c r="J276" s="201"/>
      <c r="K276" s="201"/>
      <c r="L276" s="201"/>
      <c r="M276" s="201"/>
      <c r="N276" s="201"/>
      <c r="O276" s="201"/>
      <c r="P276" s="201"/>
      <c r="Q276" s="201"/>
      <c r="R276" s="201"/>
      <c r="S276" s="201"/>
      <c r="T276" s="201"/>
      <c r="U276" s="201"/>
      <c r="V276" s="5"/>
      <c r="W276" s="201"/>
      <c r="X276" s="201"/>
      <c r="Y276" s="201"/>
      <c r="Z276" s="201"/>
    </row>
    <row r="277" spans="1:26" ht="15.75" customHeight="1">
      <c r="A277" s="201"/>
      <c r="B277" s="201"/>
      <c r="C277" s="201"/>
      <c r="D277" s="201"/>
      <c r="E277" s="201"/>
      <c r="F277" s="201"/>
      <c r="G277" s="201"/>
      <c r="H277" s="201"/>
      <c r="I277" s="201"/>
      <c r="J277" s="201"/>
      <c r="K277" s="201"/>
      <c r="L277" s="201"/>
      <c r="M277" s="201"/>
      <c r="N277" s="201"/>
      <c r="O277" s="201"/>
      <c r="P277" s="201"/>
      <c r="Q277" s="201"/>
      <c r="R277" s="201"/>
      <c r="S277" s="201"/>
      <c r="T277" s="201"/>
      <c r="U277" s="201"/>
      <c r="V277" s="5"/>
      <c r="W277" s="201"/>
      <c r="X277" s="201"/>
      <c r="Y277" s="201"/>
      <c r="Z277" s="201"/>
    </row>
    <row r="278" spans="1:26" ht="15.75" customHeight="1">
      <c r="A278" s="201"/>
      <c r="B278" s="201"/>
      <c r="C278" s="201"/>
      <c r="D278" s="201"/>
      <c r="E278" s="201"/>
      <c r="F278" s="201"/>
      <c r="G278" s="201"/>
      <c r="H278" s="201"/>
      <c r="I278" s="201"/>
      <c r="J278" s="201"/>
      <c r="K278" s="201"/>
      <c r="L278" s="201"/>
      <c r="M278" s="201"/>
      <c r="N278" s="201"/>
      <c r="O278" s="201"/>
      <c r="P278" s="201"/>
      <c r="Q278" s="201"/>
      <c r="R278" s="201"/>
      <c r="S278" s="201"/>
      <c r="T278" s="201"/>
      <c r="U278" s="201"/>
      <c r="V278" s="5"/>
      <c r="W278" s="201"/>
      <c r="X278" s="201"/>
      <c r="Y278" s="201"/>
      <c r="Z278" s="201"/>
    </row>
    <row r="279" spans="1:26" ht="15.75" customHeight="1">
      <c r="A279" s="201"/>
      <c r="B279" s="201"/>
      <c r="C279" s="201"/>
      <c r="D279" s="201"/>
      <c r="E279" s="201"/>
      <c r="F279" s="201"/>
      <c r="G279" s="201"/>
      <c r="H279" s="201"/>
      <c r="I279" s="201"/>
      <c r="J279" s="201"/>
      <c r="K279" s="201"/>
      <c r="L279" s="201"/>
      <c r="M279" s="201"/>
      <c r="N279" s="201"/>
      <c r="O279" s="201"/>
      <c r="P279" s="201"/>
      <c r="Q279" s="201"/>
      <c r="R279" s="201"/>
      <c r="S279" s="201"/>
      <c r="T279" s="201"/>
      <c r="U279" s="201"/>
      <c r="V279" s="5"/>
      <c r="W279" s="201"/>
      <c r="X279" s="201"/>
      <c r="Y279" s="201"/>
      <c r="Z279" s="201"/>
    </row>
    <row r="280" spans="1:26" ht="15.75" customHeight="1">
      <c r="A280" s="201"/>
      <c r="B280" s="201"/>
      <c r="C280" s="201"/>
      <c r="D280" s="201"/>
      <c r="E280" s="201"/>
      <c r="F280" s="201"/>
      <c r="G280" s="201"/>
      <c r="H280" s="201"/>
      <c r="I280" s="201"/>
      <c r="J280" s="201"/>
      <c r="K280" s="201"/>
      <c r="L280" s="201"/>
      <c r="M280" s="201"/>
      <c r="N280" s="201"/>
      <c r="O280" s="201"/>
      <c r="P280" s="201"/>
      <c r="Q280" s="201"/>
      <c r="R280" s="201"/>
      <c r="S280" s="201"/>
      <c r="T280" s="201"/>
      <c r="U280" s="201"/>
      <c r="V280" s="5"/>
      <c r="W280" s="201"/>
      <c r="X280" s="201"/>
      <c r="Y280" s="201"/>
      <c r="Z280" s="201"/>
    </row>
    <row r="281" spans="1:26" ht="15.75" customHeight="1">
      <c r="A281" s="201"/>
      <c r="B281" s="201"/>
      <c r="C281" s="201"/>
      <c r="D281" s="201"/>
      <c r="E281" s="201"/>
      <c r="F281" s="201"/>
      <c r="G281" s="201"/>
      <c r="H281" s="201"/>
      <c r="I281" s="201"/>
      <c r="J281" s="201"/>
      <c r="K281" s="201"/>
      <c r="L281" s="201"/>
      <c r="M281" s="201"/>
      <c r="N281" s="201"/>
      <c r="O281" s="201"/>
      <c r="P281" s="201"/>
      <c r="Q281" s="201"/>
      <c r="R281" s="201"/>
      <c r="S281" s="201"/>
      <c r="T281" s="201"/>
      <c r="U281" s="201"/>
      <c r="V281" s="5"/>
      <c r="W281" s="201"/>
      <c r="X281" s="201"/>
      <c r="Y281" s="201"/>
      <c r="Z281" s="201"/>
    </row>
    <row r="282" spans="1:26" ht="15.75" customHeight="1">
      <c r="A282" s="201"/>
      <c r="B282" s="201"/>
      <c r="C282" s="201"/>
      <c r="D282" s="201"/>
      <c r="E282" s="201"/>
      <c r="F282" s="201"/>
      <c r="G282" s="201"/>
      <c r="H282" s="201"/>
      <c r="I282" s="201"/>
      <c r="J282" s="201"/>
      <c r="K282" s="201"/>
      <c r="L282" s="201"/>
      <c r="M282" s="201"/>
      <c r="N282" s="201"/>
      <c r="O282" s="201"/>
      <c r="P282" s="201"/>
      <c r="Q282" s="201"/>
      <c r="R282" s="201"/>
      <c r="S282" s="201"/>
      <c r="T282" s="201"/>
      <c r="U282" s="201"/>
      <c r="V282" s="5"/>
      <c r="W282" s="201"/>
      <c r="X282" s="201"/>
      <c r="Y282" s="201"/>
      <c r="Z282" s="201"/>
    </row>
    <row r="283" spans="1:26" ht="15.75" customHeight="1">
      <c r="A283" s="201"/>
      <c r="B283" s="201"/>
      <c r="C283" s="201"/>
      <c r="D283" s="201"/>
      <c r="E283" s="201"/>
      <c r="F283" s="201"/>
      <c r="G283" s="201"/>
      <c r="H283" s="201"/>
      <c r="I283" s="201"/>
      <c r="J283" s="201"/>
      <c r="K283" s="201"/>
      <c r="L283" s="201"/>
      <c r="M283" s="201"/>
      <c r="N283" s="201"/>
      <c r="O283" s="201"/>
      <c r="P283" s="201"/>
      <c r="Q283" s="201"/>
      <c r="R283" s="201"/>
      <c r="S283" s="201"/>
      <c r="T283" s="201"/>
      <c r="U283" s="201"/>
      <c r="V283" s="5"/>
      <c r="W283" s="201"/>
      <c r="X283" s="201"/>
      <c r="Y283" s="201"/>
      <c r="Z283" s="201"/>
    </row>
    <row r="284" spans="1:26" ht="15.75" customHeight="1">
      <c r="A284" s="201"/>
      <c r="B284" s="201"/>
      <c r="C284" s="201"/>
      <c r="D284" s="201"/>
      <c r="E284" s="201"/>
      <c r="F284" s="201"/>
      <c r="G284" s="201"/>
      <c r="H284" s="201"/>
      <c r="I284" s="201"/>
      <c r="J284" s="201"/>
      <c r="K284" s="201"/>
      <c r="L284" s="201"/>
      <c r="M284" s="201"/>
      <c r="N284" s="201"/>
      <c r="O284" s="201"/>
      <c r="P284" s="201"/>
      <c r="Q284" s="201"/>
      <c r="R284" s="201"/>
      <c r="S284" s="201"/>
      <c r="T284" s="201"/>
      <c r="U284" s="201"/>
      <c r="V284" s="5"/>
      <c r="W284" s="201"/>
      <c r="X284" s="201"/>
      <c r="Y284" s="201"/>
      <c r="Z284" s="201"/>
    </row>
    <row r="285" spans="1:26" ht="15.75" customHeight="1">
      <c r="A285" s="201"/>
      <c r="B285" s="201"/>
      <c r="C285" s="201"/>
      <c r="D285" s="201"/>
      <c r="E285" s="201"/>
      <c r="F285" s="201"/>
      <c r="G285" s="201"/>
      <c r="H285" s="201"/>
      <c r="I285" s="201"/>
      <c r="J285" s="201"/>
      <c r="K285" s="201"/>
      <c r="L285" s="201"/>
      <c r="M285" s="201"/>
      <c r="N285" s="201"/>
      <c r="O285" s="201"/>
      <c r="P285" s="201"/>
      <c r="Q285" s="201"/>
      <c r="R285" s="201"/>
      <c r="S285" s="201"/>
      <c r="T285" s="201"/>
      <c r="U285" s="201"/>
      <c r="V285" s="5"/>
      <c r="W285" s="201"/>
      <c r="X285" s="201"/>
      <c r="Y285" s="201"/>
      <c r="Z285" s="201"/>
    </row>
    <row r="286" spans="1:26" ht="15.75" customHeight="1">
      <c r="A286" s="201"/>
      <c r="B286" s="201"/>
      <c r="C286" s="201"/>
      <c r="D286" s="201"/>
      <c r="E286" s="201"/>
      <c r="F286" s="201"/>
      <c r="G286" s="201"/>
      <c r="H286" s="201"/>
      <c r="I286" s="201"/>
      <c r="J286" s="201"/>
      <c r="K286" s="201"/>
      <c r="L286" s="201"/>
      <c r="M286" s="201"/>
      <c r="N286" s="201"/>
      <c r="O286" s="201"/>
      <c r="P286" s="201"/>
      <c r="Q286" s="201"/>
      <c r="R286" s="201"/>
      <c r="S286" s="201"/>
      <c r="T286" s="201"/>
      <c r="U286" s="201"/>
      <c r="V286" s="5"/>
      <c r="W286" s="201"/>
      <c r="X286" s="201"/>
      <c r="Y286" s="201"/>
      <c r="Z286" s="201"/>
    </row>
    <row r="287" spans="1:26" ht="15.75" customHeight="1">
      <c r="A287" s="201"/>
      <c r="B287" s="201"/>
      <c r="C287" s="201"/>
      <c r="D287" s="201"/>
      <c r="E287" s="201"/>
      <c r="F287" s="201"/>
      <c r="G287" s="201"/>
      <c r="H287" s="201"/>
      <c r="I287" s="201"/>
      <c r="J287" s="201"/>
      <c r="K287" s="201"/>
      <c r="L287" s="201"/>
      <c r="M287" s="201"/>
      <c r="N287" s="201"/>
      <c r="O287" s="201"/>
      <c r="P287" s="201"/>
      <c r="Q287" s="201"/>
      <c r="R287" s="201"/>
      <c r="S287" s="201"/>
      <c r="T287" s="201"/>
      <c r="U287" s="201"/>
      <c r="V287" s="5"/>
      <c r="W287" s="201"/>
      <c r="X287" s="201"/>
      <c r="Y287" s="201"/>
      <c r="Z287" s="201"/>
    </row>
    <row r="288" spans="1:26" ht="15.75" customHeight="1">
      <c r="A288" s="201"/>
      <c r="B288" s="201"/>
      <c r="C288" s="201"/>
      <c r="D288" s="201"/>
      <c r="E288" s="201"/>
      <c r="F288" s="201"/>
      <c r="G288" s="201"/>
      <c r="H288" s="201"/>
      <c r="I288" s="201"/>
      <c r="J288" s="201"/>
      <c r="K288" s="201"/>
      <c r="L288" s="201"/>
      <c r="M288" s="201"/>
      <c r="N288" s="201"/>
      <c r="O288" s="201"/>
      <c r="P288" s="201"/>
      <c r="Q288" s="201"/>
      <c r="R288" s="201"/>
      <c r="S288" s="201"/>
      <c r="T288" s="201"/>
      <c r="U288" s="201"/>
      <c r="V288" s="5"/>
      <c r="W288" s="201"/>
      <c r="X288" s="201"/>
      <c r="Y288" s="201"/>
      <c r="Z288" s="201"/>
    </row>
    <row r="289" spans="1:26" ht="15.75" customHeight="1">
      <c r="A289" s="201"/>
      <c r="B289" s="201"/>
      <c r="C289" s="201"/>
      <c r="D289" s="201"/>
      <c r="E289" s="201"/>
      <c r="F289" s="201"/>
      <c r="G289" s="201"/>
      <c r="H289" s="201"/>
      <c r="I289" s="201"/>
      <c r="J289" s="201"/>
      <c r="K289" s="201"/>
      <c r="L289" s="201"/>
      <c r="M289" s="201"/>
      <c r="N289" s="201"/>
      <c r="O289" s="201"/>
      <c r="P289" s="201"/>
      <c r="Q289" s="201"/>
      <c r="R289" s="201"/>
      <c r="S289" s="201"/>
      <c r="T289" s="201"/>
      <c r="U289" s="201"/>
      <c r="V289" s="5"/>
      <c r="W289" s="201"/>
      <c r="X289" s="201"/>
      <c r="Y289" s="201"/>
      <c r="Z289" s="201"/>
    </row>
    <row r="290" spans="1:26" ht="15.75" customHeight="1">
      <c r="A290" s="201"/>
      <c r="B290" s="201"/>
      <c r="C290" s="201"/>
      <c r="D290" s="201"/>
      <c r="E290" s="201"/>
      <c r="F290" s="201"/>
      <c r="G290" s="201"/>
      <c r="H290" s="201"/>
      <c r="I290" s="201"/>
      <c r="J290" s="201"/>
      <c r="K290" s="201"/>
      <c r="L290" s="201"/>
      <c r="M290" s="201"/>
      <c r="N290" s="201"/>
      <c r="O290" s="201"/>
      <c r="P290" s="201"/>
      <c r="Q290" s="201"/>
      <c r="R290" s="201"/>
      <c r="S290" s="201"/>
      <c r="T290" s="201"/>
      <c r="U290" s="201"/>
      <c r="V290" s="5"/>
      <c r="W290" s="201"/>
      <c r="X290" s="201"/>
      <c r="Y290" s="201"/>
      <c r="Z290" s="201"/>
    </row>
    <row r="291" spans="1:26" ht="15.75" customHeight="1">
      <c r="A291" s="201"/>
      <c r="B291" s="201"/>
      <c r="C291" s="201"/>
      <c r="D291" s="201"/>
      <c r="E291" s="201"/>
      <c r="F291" s="201"/>
      <c r="G291" s="201"/>
      <c r="H291" s="201"/>
      <c r="I291" s="201"/>
      <c r="J291" s="201"/>
      <c r="K291" s="201"/>
      <c r="L291" s="201"/>
      <c r="M291" s="201"/>
      <c r="N291" s="201"/>
      <c r="O291" s="201"/>
      <c r="P291" s="201"/>
      <c r="Q291" s="201"/>
      <c r="R291" s="201"/>
      <c r="S291" s="201"/>
      <c r="T291" s="201"/>
      <c r="U291" s="201"/>
      <c r="V291" s="5"/>
      <c r="W291" s="201"/>
      <c r="X291" s="201"/>
      <c r="Y291" s="201"/>
      <c r="Z291" s="201"/>
    </row>
    <row r="292" spans="1:26" ht="15.75" customHeight="1">
      <c r="A292" s="201"/>
      <c r="B292" s="201"/>
      <c r="C292" s="201"/>
      <c r="D292" s="201"/>
      <c r="E292" s="201"/>
      <c r="F292" s="201"/>
      <c r="G292" s="201"/>
      <c r="H292" s="201"/>
      <c r="I292" s="201"/>
      <c r="J292" s="201"/>
      <c r="K292" s="201"/>
      <c r="L292" s="201"/>
      <c r="M292" s="201"/>
      <c r="N292" s="201"/>
      <c r="O292" s="201"/>
      <c r="P292" s="201"/>
      <c r="Q292" s="201"/>
      <c r="R292" s="201"/>
      <c r="S292" s="201"/>
      <c r="T292" s="201"/>
      <c r="U292" s="201"/>
      <c r="V292" s="5"/>
      <c r="W292" s="201"/>
      <c r="X292" s="201"/>
      <c r="Y292" s="201"/>
      <c r="Z292" s="201"/>
    </row>
    <row r="293" spans="1:26" ht="15.75" customHeight="1">
      <c r="A293" s="201"/>
      <c r="B293" s="201"/>
      <c r="C293" s="201"/>
      <c r="D293" s="201"/>
      <c r="E293" s="201"/>
      <c r="F293" s="201"/>
      <c r="G293" s="201"/>
      <c r="H293" s="201"/>
      <c r="I293" s="201"/>
      <c r="J293" s="201"/>
      <c r="K293" s="201"/>
      <c r="L293" s="201"/>
      <c r="M293" s="201"/>
      <c r="N293" s="201"/>
      <c r="O293" s="201"/>
      <c r="P293" s="201"/>
      <c r="Q293" s="201"/>
      <c r="R293" s="201"/>
      <c r="S293" s="201"/>
      <c r="T293" s="201"/>
      <c r="U293" s="201"/>
      <c r="V293" s="5"/>
      <c r="W293" s="201"/>
      <c r="X293" s="201"/>
      <c r="Y293" s="201"/>
      <c r="Z293" s="201"/>
    </row>
    <row r="294" spans="1:26" ht="15.75" customHeight="1">
      <c r="A294" s="201"/>
      <c r="B294" s="201"/>
      <c r="C294" s="201"/>
      <c r="D294" s="201"/>
      <c r="E294" s="201"/>
      <c r="F294" s="201"/>
      <c r="G294" s="201"/>
      <c r="H294" s="201"/>
      <c r="I294" s="201"/>
      <c r="J294" s="201"/>
      <c r="K294" s="201"/>
      <c r="L294" s="201"/>
      <c r="M294" s="201"/>
      <c r="N294" s="201"/>
      <c r="O294" s="201"/>
      <c r="P294" s="201"/>
      <c r="Q294" s="201"/>
      <c r="R294" s="201"/>
      <c r="S294" s="201"/>
      <c r="T294" s="201"/>
      <c r="U294" s="201"/>
      <c r="V294" s="5"/>
      <c r="W294" s="201"/>
      <c r="X294" s="201"/>
      <c r="Y294" s="201"/>
      <c r="Z294" s="201"/>
    </row>
    <row r="295" spans="1:26" ht="15.75" customHeight="1">
      <c r="A295" s="201"/>
      <c r="B295" s="201"/>
      <c r="C295" s="201"/>
      <c r="D295" s="201"/>
      <c r="E295" s="201"/>
      <c r="F295" s="201"/>
      <c r="G295" s="201"/>
      <c r="H295" s="201"/>
      <c r="I295" s="201"/>
      <c r="J295" s="201"/>
      <c r="K295" s="201"/>
      <c r="L295" s="201"/>
      <c r="M295" s="201"/>
      <c r="N295" s="201"/>
      <c r="O295" s="201"/>
      <c r="P295" s="201"/>
      <c r="Q295" s="201"/>
      <c r="R295" s="201"/>
      <c r="S295" s="201"/>
      <c r="T295" s="201"/>
      <c r="U295" s="201"/>
      <c r="V295" s="5"/>
      <c r="W295" s="201"/>
      <c r="X295" s="201"/>
      <c r="Y295" s="201"/>
      <c r="Z295" s="201"/>
    </row>
    <row r="296" spans="1:26" ht="15.75" customHeight="1">
      <c r="A296" s="201"/>
      <c r="B296" s="201"/>
      <c r="C296" s="201"/>
      <c r="D296" s="201"/>
      <c r="E296" s="201"/>
      <c r="F296" s="201"/>
      <c r="G296" s="201"/>
      <c r="H296" s="201"/>
      <c r="I296" s="201"/>
      <c r="J296" s="201"/>
      <c r="K296" s="201"/>
      <c r="L296" s="201"/>
      <c r="M296" s="201"/>
      <c r="N296" s="201"/>
      <c r="O296" s="201"/>
      <c r="P296" s="201"/>
      <c r="Q296" s="201"/>
      <c r="R296" s="201"/>
      <c r="S296" s="201"/>
      <c r="T296" s="201"/>
      <c r="U296" s="201"/>
      <c r="V296" s="5"/>
      <c r="W296" s="201"/>
      <c r="X296" s="201"/>
      <c r="Y296" s="201"/>
      <c r="Z296" s="201"/>
    </row>
    <row r="297" spans="1:26" ht="15.75" customHeight="1">
      <c r="A297" s="201"/>
      <c r="B297" s="201"/>
      <c r="C297" s="201"/>
      <c r="D297" s="201"/>
      <c r="E297" s="201"/>
      <c r="F297" s="201"/>
      <c r="G297" s="201"/>
      <c r="H297" s="201"/>
      <c r="I297" s="201"/>
      <c r="J297" s="201"/>
      <c r="K297" s="201"/>
      <c r="L297" s="201"/>
      <c r="M297" s="201"/>
      <c r="N297" s="201"/>
      <c r="O297" s="201"/>
      <c r="P297" s="201"/>
      <c r="Q297" s="201"/>
      <c r="R297" s="201"/>
      <c r="S297" s="201"/>
      <c r="T297" s="201"/>
      <c r="U297" s="201"/>
      <c r="V297" s="5"/>
      <c r="W297" s="201"/>
      <c r="X297" s="201"/>
      <c r="Y297" s="201"/>
      <c r="Z297" s="201"/>
    </row>
    <row r="298" spans="1:26" ht="15.75" customHeight="1">
      <c r="A298" s="201"/>
      <c r="B298" s="201"/>
      <c r="C298" s="201"/>
      <c r="D298" s="201"/>
      <c r="E298" s="201"/>
      <c r="F298" s="201"/>
      <c r="G298" s="201"/>
      <c r="H298" s="201"/>
      <c r="I298" s="201"/>
      <c r="J298" s="201"/>
      <c r="K298" s="201"/>
      <c r="L298" s="201"/>
      <c r="M298" s="201"/>
      <c r="N298" s="201"/>
      <c r="O298" s="201"/>
      <c r="P298" s="201"/>
      <c r="Q298" s="201"/>
      <c r="R298" s="201"/>
      <c r="S298" s="201"/>
      <c r="T298" s="201"/>
      <c r="U298" s="201"/>
      <c r="V298" s="5"/>
      <c r="W298" s="201"/>
      <c r="X298" s="201"/>
      <c r="Y298" s="201"/>
      <c r="Z298" s="201"/>
    </row>
    <row r="299" spans="1:26" ht="15.75" customHeight="1">
      <c r="A299" s="201"/>
      <c r="B299" s="201"/>
      <c r="C299" s="201"/>
      <c r="D299" s="201"/>
      <c r="E299" s="201"/>
      <c r="F299" s="201"/>
      <c r="G299" s="201"/>
      <c r="H299" s="201"/>
      <c r="I299" s="201"/>
      <c r="J299" s="201"/>
      <c r="K299" s="201"/>
      <c r="L299" s="201"/>
      <c r="M299" s="201"/>
      <c r="N299" s="201"/>
      <c r="O299" s="201"/>
      <c r="P299" s="201"/>
      <c r="Q299" s="201"/>
      <c r="R299" s="201"/>
      <c r="S299" s="201"/>
      <c r="T299" s="201"/>
      <c r="U299" s="201"/>
      <c r="V299" s="5"/>
      <c r="W299" s="201"/>
      <c r="X299" s="201"/>
      <c r="Y299" s="201"/>
      <c r="Z299" s="201"/>
    </row>
    <row r="300" spans="1:26" ht="15.75" customHeight="1">
      <c r="A300" s="201"/>
      <c r="B300" s="201"/>
      <c r="C300" s="201"/>
      <c r="D300" s="201"/>
      <c r="E300" s="201"/>
      <c r="F300" s="201"/>
      <c r="G300" s="201"/>
      <c r="H300" s="201"/>
      <c r="I300" s="201"/>
      <c r="J300" s="201"/>
      <c r="K300" s="201"/>
      <c r="L300" s="201"/>
      <c r="M300" s="201"/>
      <c r="N300" s="201"/>
      <c r="O300" s="201"/>
      <c r="P300" s="201"/>
      <c r="Q300" s="201"/>
      <c r="R300" s="201"/>
      <c r="S300" s="201"/>
      <c r="T300" s="201"/>
      <c r="U300" s="201"/>
      <c r="V300" s="5"/>
      <c r="W300" s="201"/>
      <c r="X300" s="201"/>
      <c r="Y300" s="201"/>
      <c r="Z300" s="201"/>
    </row>
    <row r="301" spans="1:26" ht="15.75" customHeight="1">
      <c r="A301" s="201"/>
      <c r="B301" s="201"/>
      <c r="C301" s="201"/>
      <c r="D301" s="201"/>
      <c r="E301" s="201"/>
      <c r="F301" s="201"/>
      <c r="G301" s="201"/>
      <c r="H301" s="201"/>
      <c r="I301" s="201"/>
      <c r="J301" s="201"/>
      <c r="K301" s="201"/>
      <c r="L301" s="201"/>
      <c r="M301" s="201"/>
      <c r="N301" s="201"/>
      <c r="O301" s="201"/>
      <c r="P301" s="201"/>
      <c r="Q301" s="201"/>
      <c r="R301" s="201"/>
      <c r="S301" s="201"/>
      <c r="T301" s="201"/>
      <c r="U301" s="201"/>
      <c r="V301" s="5"/>
      <c r="W301" s="201"/>
      <c r="X301" s="201"/>
      <c r="Y301" s="201"/>
      <c r="Z301" s="201"/>
    </row>
    <row r="302" spans="1:26" ht="15.75" customHeight="1">
      <c r="A302" s="201"/>
      <c r="B302" s="201"/>
      <c r="C302" s="201"/>
      <c r="D302" s="201"/>
      <c r="E302" s="201"/>
      <c r="F302" s="201"/>
      <c r="G302" s="201"/>
      <c r="H302" s="201"/>
      <c r="I302" s="201"/>
      <c r="J302" s="201"/>
      <c r="K302" s="201"/>
      <c r="L302" s="201"/>
      <c r="M302" s="201"/>
      <c r="N302" s="201"/>
      <c r="O302" s="201"/>
      <c r="P302" s="201"/>
      <c r="Q302" s="201"/>
      <c r="R302" s="201"/>
      <c r="S302" s="201"/>
      <c r="T302" s="201"/>
      <c r="U302" s="201"/>
      <c r="V302" s="5"/>
      <c r="W302" s="201"/>
      <c r="X302" s="201"/>
      <c r="Y302" s="201"/>
      <c r="Z302" s="201"/>
    </row>
    <row r="303" spans="1:26" ht="15.75" customHeight="1">
      <c r="A303" s="201"/>
      <c r="B303" s="201"/>
      <c r="C303" s="201"/>
      <c r="D303" s="201"/>
      <c r="E303" s="201"/>
      <c r="F303" s="201"/>
      <c r="G303" s="201"/>
      <c r="H303" s="201"/>
      <c r="I303" s="201"/>
      <c r="J303" s="201"/>
      <c r="K303" s="201"/>
      <c r="L303" s="201"/>
      <c r="M303" s="201"/>
      <c r="N303" s="201"/>
      <c r="O303" s="201"/>
      <c r="P303" s="201"/>
      <c r="Q303" s="201"/>
      <c r="R303" s="201"/>
      <c r="S303" s="201"/>
      <c r="T303" s="201"/>
      <c r="U303" s="201"/>
      <c r="V303" s="5"/>
      <c r="W303" s="201"/>
      <c r="X303" s="201"/>
      <c r="Y303" s="201"/>
      <c r="Z303" s="201"/>
    </row>
    <row r="304" spans="1:26" ht="15.75" customHeight="1">
      <c r="A304" s="201"/>
      <c r="B304" s="201"/>
      <c r="C304" s="201"/>
      <c r="D304" s="201"/>
      <c r="E304" s="201"/>
      <c r="F304" s="201"/>
      <c r="G304" s="201"/>
      <c r="H304" s="201"/>
      <c r="I304" s="201"/>
      <c r="J304" s="201"/>
      <c r="K304" s="201"/>
      <c r="L304" s="201"/>
      <c r="M304" s="201"/>
      <c r="N304" s="201"/>
      <c r="O304" s="201"/>
      <c r="P304" s="201"/>
      <c r="Q304" s="201"/>
      <c r="R304" s="201"/>
      <c r="S304" s="201"/>
      <c r="T304" s="201"/>
      <c r="U304" s="201"/>
      <c r="V304" s="5"/>
      <c r="W304" s="201"/>
      <c r="X304" s="201"/>
      <c r="Y304" s="201"/>
      <c r="Z304" s="201"/>
    </row>
    <row r="305" spans="1:26" ht="15.75" customHeight="1">
      <c r="A305" s="201"/>
      <c r="B305" s="201"/>
      <c r="C305" s="201"/>
      <c r="D305" s="201"/>
      <c r="E305" s="201"/>
      <c r="F305" s="201"/>
      <c r="G305" s="201"/>
      <c r="H305" s="201"/>
      <c r="I305" s="201"/>
      <c r="J305" s="201"/>
      <c r="K305" s="201"/>
      <c r="L305" s="201"/>
      <c r="M305" s="201"/>
      <c r="N305" s="201"/>
      <c r="O305" s="201"/>
      <c r="P305" s="201"/>
      <c r="Q305" s="201"/>
      <c r="R305" s="201"/>
      <c r="S305" s="201"/>
      <c r="T305" s="201"/>
      <c r="U305" s="201"/>
      <c r="V305" s="5"/>
      <c r="W305" s="201"/>
      <c r="X305" s="201"/>
      <c r="Y305" s="201"/>
      <c r="Z305" s="201"/>
    </row>
    <row r="306" spans="1:26" ht="15.75" customHeight="1">
      <c r="A306" s="201"/>
      <c r="B306" s="201"/>
      <c r="C306" s="201"/>
      <c r="D306" s="201"/>
      <c r="E306" s="201"/>
      <c r="F306" s="201"/>
      <c r="G306" s="201"/>
      <c r="H306" s="201"/>
      <c r="I306" s="201"/>
      <c r="J306" s="201"/>
      <c r="K306" s="201"/>
      <c r="L306" s="201"/>
      <c r="M306" s="201"/>
      <c r="N306" s="201"/>
      <c r="O306" s="201"/>
      <c r="P306" s="201"/>
      <c r="Q306" s="201"/>
      <c r="R306" s="201"/>
      <c r="S306" s="201"/>
      <c r="T306" s="201"/>
      <c r="U306" s="201"/>
      <c r="V306" s="5"/>
      <c r="W306" s="201"/>
      <c r="X306" s="201"/>
      <c r="Y306" s="201"/>
      <c r="Z306" s="201"/>
    </row>
    <row r="307" spans="1:26" ht="15.75" customHeight="1">
      <c r="A307" s="201"/>
      <c r="B307" s="201"/>
      <c r="C307" s="201"/>
      <c r="D307" s="201"/>
      <c r="E307" s="201"/>
      <c r="F307" s="201"/>
      <c r="G307" s="201"/>
      <c r="H307" s="201"/>
      <c r="I307" s="201"/>
      <c r="J307" s="201"/>
      <c r="K307" s="201"/>
      <c r="L307" s="201"/>
      <c r="M307" s="201"/>
      <c r="N307" s="201"/>
      <c r="O307" s="201"/>
      <c r="P307" s="201"/>
      <c r="Q307" s="201"/>
      <c r="R307" s="201"/>
      <c r="S307" s="201"/>
      <c r="T307" s="201"/>
      <c r="U307" s="201"/>
      <c r="V307" s="5"/>
      <c r="W307" s="201"/>
      <c r="X307" s="201"/>
      <c r="Y307" s="201"/>
      <c r="Z307" s="201"/>
    </row>
    <row r="308" spans="1:26" ht="15.75" customHeight="1">
      <c r="A308" s="201"/>
      <c r="B308" s="201"/>
      <c r="C308" s="201"/>
      <c r="D308" s="201"/>
      <c r="E308" s="201"/>
      <c r="F308" s="201"/>
      <c r="G308" s="201"/>
      <c r="H308" s="201"/>
      <c r="I308" s="201"/>
      <c r="J308" s="201"/>
      <c r="K308" s="201"/>
      <c r="L308" s="201"/>
      <c r="M308" s="201"/>
      <c r="N308" s="201"/>
      <c r="O308" s="201"/>
      <c r="P308" s="201"/>
      <c r="Q308" s="201"/>
      <c r="R308" s="201"/>
      <c r="S308" s="201"/>
      <c r="T308" s="201"/>
      <c r="U308" s="201"/>
      <c r="V308" s="5"/>
      <c r="W308" s="201"/>
      <c r="X308" s="201"/>
      <c r="Y308" s="201"/>
      <c r="Z308" s="201"/>
    </row>
    <row r="309" spans="1:26" ht="15.75" customHeight="1">
      <c r="A309" s="201"/>
      <c r="B309" s="201"/>
      <c r="C309" s="201"/>
      <c r="D309" s="201"/>
      <c r="E309" s="201"/>
      <c r="F309" s="201"/>
      <c r="G309" s="201"/>
      <c r="H309" s="201"/>
      <c r="I309" s="201"/>
      <c r="J309" s="201"/>
      <c r="K309" s="201"/>
      <c r="L309" s="201"/>
      <c r="M309" s="201"/>
      <c r="N309" s="201"/>
      <c r="O309" s="201"/>
      <c r="P309" s="201"/>
      <c r="Q309" s="201"/>
      <c r="R309" s="201"/>
      <c r="S309" s="201"/>
      <c r="T309" s="201"/>
      <c r="U309" s="201"/>
      <c r="V309" s="5"/>
      <c r="W309" s="201"/>
      <c r="X309" s="201"/>
      <c r="Y309" s="201"/>
      <c r="Z309" s="201"/>
    </row>
    <row r="310" spans="1:26" ht="15.75" customHeight="1">
      <c r="A310" s="201"/>
      <c r="B310" s="201"/>
      <c r="C310" s="201"/>
      <c r="D310" s="201"/>
      <c r="E310" s="201"/>
      <c r="F310" s="201"/>
      <c r="G310" s="201"/>
      <c r="H310" s="201"/>
      <c r="I310" s="201"/>
      <c r="J310" s="201"/>
      <c r="K310" s="201"/>
      <c r="L310" s="201"/>
      <c r="M310" s="201"/>
      <c r="N310" s="201"/>
      <c r="O310" s="201"/>
      <c r="P310" s="201"/>
      <c r="Q310" s="201"/>
      <c r="R310" s="201"/>
      <c r="S310" s="201"/>
      <c r="T310" s="201"/>
      <c r="U310" s="201"/>
      <c r="V310" s="5"/>
      <c r="W310" s="201"/>
      <c r="X310" s="201"/>
      <c r="Y310" s="201"/>
      <c r="Z310" s="201"/>
    </row>
    <row r="311" spans="1:26" ht="15.75" customHeight="1">
      <c r="A311" s="201"/>
      <c r="B311" s="201"/>
      <c r="C311" s="201"/>
      <c r="D311" s="201"/>
      <c r="E311" s="201"/>
      <c r="F311" s="201"/>
      <c r="G311" s="201"/>
      <c r="H311" s="201"/>
      <c r="I311" s="201"/>
      <c r="J311" s="201"/>
      <c r="K311" s="201"/>
      <c r="L311" s="201"/>
      <c r="M311" s="201"/>
      <c r="N311" s="201"/>
      <c r="O311" s="201"/>
      <c r="P311" s="201"/>
      <c r="Q311" s="201"/>
      <c r="R311" s="201"/>
      <c r="S311" s="201"/>
      <c r="T311" s="201"/>
      <c r="U311" s="201"/>
      <c r="V311" s="5"/>
      <c r="W311" s="201"/>
      <c r="X311" s="201"/>
      <c r="Y311" s="201"/>
      <c r="Z311" s="201"/>
    </row>
    <row r="312" spans="1:26" ht="15.75" customHeight="1">
      <c r="A312" s="201"/>
      <c r="B312" s="201"/>
      <c r="C312" s="201"/>
      <c r="D312" s="201"/>
      <c r="E312" s="201"/>
      <c r="F312" s="201"/>
      <c r="G312" s="201"/>
      <c r="H312" s="201"/>
      <c r="I312" s="201"/>
      <c r="J312" s="201"/>
      <c r="K312" s="201"/>
      <c r="L312" s="201"/>
      <c r="M312" s="201"/>
      <c r="N312" s="201"/>
      <c r="O312" s="201"/>
      <c r="P312" s="201"/>
      <c r="Q312" s="201"/>
      <c r="R312" s="201"/>
      <c r="S312" s="201"/>
      <c r="T312" s="201"/>
      <c r="U312" s="201"/>
      <c r="V312" s="5"/>
      <c r="W312" s="201"/>
      <c r="X312" s="201"/>
      <c r="Y312" s="201"/>
      <c r="Z312" s="201"/>
    </row>
    <row r="313" spans="1:26" ht="15.75" customHeight="1">
      <c r="A313" s="201"/>
      <c r="B313" s="201"/>
      <c r="C313" s="201"/>
      <c r="D313" s="201"/>
      <c r="E313" s="201"/>
      <c r="F313" s="201"/>
      <c r="G313" s="201"/>
      <c r="H313" s="201"/>
      <c r="I313" s="201"/>
      <c r="J313" s="201"/>
      <c r="K313" s="201"/>
      <c r="L313" s="201"/>
      <c r="M313" s="201"/>
      <c r="N313" s="201"/>
      <c r="O313" s="201"/>
      <c r="P313" s="201"/>
      <c r="Q313" s="201"/>
      <c r="R313" s="201"/>
      <c r="S313" s="201"/>
      <c r="T313" s="201"/>
      <c r="U313" s="201"/>
      <c r="V313" s="5"/>
      <c r="W313" s="201"/>
      <c r="X313" s="201"/>
      <c r="Y313" s="201"/>
      <c r="Z313" s="201"/>
    </row>
    <row r="314" spans="1:26" ht="15.75" customHeight="1">
      <c r="A314" s="201"/>
      <c r="B314" s="201"/>
      <c r="C314" s="201"/>
      <c r="D314" s="201"/>
      <c r="E314" s="201"/>
      <c r="F314" s="201"/>
      <c r="G314" s="201"/>
      <c r="H314" s="201"/>
      <c r="I314" s="201"/>
      <c r="J314" s="201"/>
      <c r="K314" s="201"/>
      <c r="L314" s="201"/>
      <c r="M314" s="201"/>
      <c r="N314" s="201"/>
      <c r="O314" s="201"/>
      <c r="P314" s="201"/>
      <c r="Q314" s="201"/>
      <c r="R314" s="201"/>
      <c r="S314" s="201"/>
      <c r="T314" s="201"/>
      <c r="U314" s="201"/>
      <c r="V314" s="5"/>
      <c r="W314" s="201"/>
      <c r="X314" s="201"/>
      <c r="Y314" s="201"/>
      <c r="Z314" s="201"/>
    </row>
    <row r="315" spans="1:26" ht="15.75" customHeight="1">
      <c r="A315" s="201"/>
      <c r="B315" s="201"/>
      <c r="C315" s="201"/>
      <c r="D315" s="201"/>
      <c r="E315" s="201"/>
      <c r="F315" s="201"/>
      <c r="G315" s="201"/>
      <c r="H315" s="201"/>
      <c r="I315" s="201"/>
      <c r="J315" s="201"/>
      <c r="K315" s="201"/>
      <c r="L315" s="201"/>
      <c r="M315" s="201"/>
      <c r="N315" s="201"/>
      <c r="O315" s="201"/>
      <c r="P315" s="201"/>
      <c r="Q315" s="201"/>
      <c r="R315" s="201"/>
      <c r="S315" s="201"/>
      <c r="T315" s="201"/>
      <c r="U315" s="201"/>
      <c r="V315" s="5"/>
      <c r="W315" s="201"/>
      <c r="X315" s="201"/>
      <c r="Y315" s="201"/>
      <c r="Z315" s="201"/>
    </row>
    <row r="316" spans="1:26" ht="15.75" customHeight="1">
      <c r="A316" s="201"/>
      <c r="B316" s="201"/>
      <c r="C316" s="201"/>
      <c r="D316" s="201"/>
      <c r="E316" s="201"/>
      <c r="F316" s="201"/>
      <c r="G316" s="201"/>
      <c r="H316" s="201"/>
      <c r="I316" s="201"/>
      <c r="J316" s="201"/>
      <c r="K316" s="201"/>
      <c r="L316" s="201"/>
      <c r="M316" s="201"/>
      <c r="N316" s="201"/>
      <c r="O316" s="201"/>
      <c r="P316" s="201"/>
      <c r="Q316" s="201"/>
      <c r="R316" s="201"/>
      <c r="S316" s="201"/>
      <c r="T316" s="201"/>
      <c r="U316" s="201"/>
      <c r="V316" s="5"/>
      <c r="W316" s="201"/>
      <c r="X316" s="201"/>
      <c r="Y316" s="201"/>
      <c r="Z316" s="201"/>
    </row>
    <row r="317" spans="1:26" ht="15.75" customHeight="1">
      <c r="A317" s="201"/>
      <c r="B317" s="201"/>
      <c r="C317" s="201"/>
      <c r="D317" s="201"/>
      <c r="E317" s="201"/>
      <c r="F317" s="201"/>
      <c r="G317" s="201"/>
      <c r="H317" s="201"/>
      <c r="I317" s="201"/>
      <c r="J317" s="201"/>
      <c r="K317" s="201"/>
      <c r="L317" s="201"/>
      <c r="M317" s="201"/>
      <c r="N317" s="201"/>
      <c r="O317" s="201"/>
      <c r="P317" s="201"/>
      <c r="Q317" s="201"/>
      <c r="R317" s="201"/>
      <c r="S317" s="201"/>
      <c r="T317" s="201"/>
      <c r="U317" s="201"/>
      <c r="V317" s="5"/>
      <c r="W317" s="201"/>
      <c r="X317" s="201"/>
      <c r="Y317" s="201"/>
      <c r="Z317" s="201"/>
    </row>
    <row r="318" spans="1:26" ht="15.75" customHeight="1">
      <c r="A318" s="201"/>
      <c r="B318" s="201"/>
      <c r="C318" s="201"/>
      <c r="D318" s="201"/>
      <c r="E318" s="201"/>
      <c r="F318" s="201"/>
      <c r="G318" s="201"/>
      <c r="H318" s="201"/>
      <c r="I318" s="201"/>
      <c r="J318" s="201"/>
      <c r="K318" s="201"/>
      <c r="L318" s="201"/>
      <c r="M318" s="201"/>
      <c r="N318" s="201"/>
      <c r="O318" s="201"/>
      <c r="P318" s="201"/>
      <c r="Q318" s="201"/>
      <c r="R318" s="201"/>
      <c r="S318" s="201"/>
      <c r="T318" s="201"/>
      <c r="U318" s="201"/>
      <c r="V318" s="5"/>
      <c r="W318" s="201"/>
      <c r="X318" s="201"/>
      <c r="Y318" s="201"/>
      <c r="Z318" s="201"/>
    </row>
    <row r="319" spans="1:26" ht="15.75" customHeight="1">
      <c r="A319" s="201"/>
      <c r="B319" s="201"/>
      <c r="C319" s="201"/>
      <c r="D319" s="201"/>
      <c r="E319" s="201"/>
      <c r="F319" s="201"/>
      <c r="G319" s="201"/>
      <c r="H319" s="201"/>
      <c r="I319" s="201"/>
      <c r="J319" s="201"/>
      <c r="K319" s="201"/>
      <c r="L319" s="201"/>
      <c r="M319" s="201"/>
      <c r="N319" s="201"/>
      <c r="O319" s="201"/>
      <c r="P319" s="201"/>
      <c r="Q319" s="201"/>
      <c r="R319" s="201"/>
      <c r="S319" s="201"/>
      <c r="T319" s="201"/>
      <c r="U319" s="201"/>
      <c r="V319" s="5"/>
      <c r="W319" s="201"/>
      <c r="X319" s="201"/>
      <c r="Y319" s="201"/>
      <c r="Z319" s="201"/>
    </row>
    <row r="320" spans="1:26" ht="15.75" customHeight="1">
      <c r="A320" s="201"/>
      <c r="B320" s="201"/>
      <c r="C320" s="201"/>
      <c r="D320" s="201"/>
      <c r="E320" s="201"/>
      <c r="F320" s="201"/>
      <c r="G320" s="201"/>
      <c r="H320" s="201"/>
      <c r="I320" s="201"/>
      <c r="J320" s="201"/>
      <c r="K320" s="201"/>
      <c r="L320" s="201"/>
      <c r="M320" s="201"/>
      <c r="N320" s="201"/>
      <c r="O320" s="201"/>
      <c r="P320" s="201"/>
      <c r="Q320" s="201"/>
      <c r="R320" s="201"/>
      <c r="S320" s="201"/>
      <c r="T320" s="201"/>
      <c r="U320" s="201"/>
      <c r="V320" s="5"/>
      <c r="W320" s="201"/>
      <c r="X320" s="201"/>
      <c r="Y320" s="201"/>
      <c r="Z320" s="201"/>
    </row>
    <row r="321" spans="1:26" ht="15.75" customHeight="1">
      <c r="A321" s="201"/>
      <c r="B321" s="201"/>
      <c r="C321" s="201"/>
      <c r="D321" s="201"/>
      <c r="E321" s="201"/>
      <c r="F321" s="201"/>
      <c r="G321" s="201"/>
      <c r="H321" s="201"/>
      <c r="I321" s="201"/>
      <c r="J321" s="201"/>
      <c r="K321" s="201"/>
      <c r="L321" s="201"/>
      <c r="M321" s="201"/>
      <c r="N321" s="201"/>
      <c r="O321" s="201"/>
      <c r="P321" s="201"/>
      <c r="Q321" s="201"/>
      <c r="R321" s="201"/>
      <c r="S321" s="201"/>
      <c r="T321" s="201"/>
      <c r="U321" s="201"/>
      <c r="V321" s="5"/>
      <c r="W321" s="201"/>
      <c r="X321" s="201"/>
      <c r="Y321" s="201"/>
      <c r="Z321" s="201"/>
    </row>
    <row r="322" spans="1:26" ht="15.75" customHeight="1">
      <c r="A322" s="201"/>
      <c r="B322" s="201"/>
      <c r="C322" s="201"/>
      <c r="D322" s="201"/>
      <c r="E322" s="201"/>
      <c r="F322" s="201"/>
      <c r="G322" s="201"/>
      <c r="H322" s="201"/>
      <c r="I322" s="201"/>
      <c r="J322" s="201"/>
      <c r="K322" s="201"/>
      <c r="L322" s="201"/>
      <c r="M322" s="201"/>
      <c r="N322" s="201"/>
      <c r="O322" s="201"/>
      <c r="P322" s="201"/>
      <c r="Q322" s="201"/>
      <c r="R322" s="201"/>
      <c r="S322" s="201"/>
      <c r="T322" s="201"/>
      <c r="U322" s="201"/>
      <c r="V322" s="5"/>
      <c r="W322" s="201"/>
      <c r="X322" s="201"/>
      <c r="Y322" s="201"/>
      <c r="Z322" s="201"/>
    </row>
    <row r="323" spans="1:26" ht="15.75" customHeight="1">
      <c r="A323" s="201"/>
      <c r="B323" s="201"/>
      <c r="C323" s="201"/>
      <c r="D323" s="201"/>
      <c r="E323" s="201"/>
      <c r="F323" s="201"/>
      <c r="G323" s="201"/>
      <c r="H323" s="201"/>
      <c r="I323" s="201"/>
      <c r="J323" s="201"/>
      <c r="K323" s="201"/>
      <c r="L323" s="201"/>
      <c r="M323" s="201"/>
      <c r="N323" s="201"/>
      <c r="O323" s="201"/>
      <c r="P323" s="201"/>
      <c r="Q323" s="201"/>
      <c r="R323" s="201"/>
      <c r="S323" s="201"/>
      <c r="T323" s="201"/>
      <c r="U323" s="201"/>
      <c r="V323" s="5"/>
      <c r="W323" s="201"/>
      <c r="X323" s="201"/>
      <c r="Y323" s="201"/>
      <c r="Z323" s="201"/>
    </row>
    <row r="324" spans="1:26" ht="15.75" customHeight="1">
      <c r="A324" s="201"/>
      <c r="B324" s="201"/>
      <c r="C324" s="201"/>
      <c r="D324" s="201"/>
      <c r="E324" s="201"/>
      <c r="F324" s="201"/>
      <c r="G324" s="201"/>
      <c r="H324" s="201"/>
      <c r="I324" s="201"/>
      <c r="J324" s="201"/>
      <c r="K324" s="201"/>
      <c r="L324" s="201"/>
      <c r="M324" s="201"/>
      <c r="N324" s="201"/>
      <c r="O324" s="201"/>
      <c r="P324" s="201"/>
      <c r="Q324" s="201"/>
      <c r="R324" s="201"/>
      <c r="S324" s="201"/>
      <c r="T324" s="201"/>
      <c r="U324" s="201"/>
      <c r="V324" s="5"/>
      <c r="W324" s="201"/>
      <c r="X324" s="201"/>
      <c r="Y324" s="201"/>
      <c r="Z324" s="201"/>
    </row>
    <row r="325" spans="1:26" ht="15.75" customHeight="1">
      <c r="A325" s="201"/>
      <c r="B325" s="201"/>
      <c r="C325" s="201"/>
      <c r="D325" s="201"/>
      <c r="E325" s="201"/>
      <c r="F325" s="201"/>
      <c r="G325" s="201"/>
      <c r="H325" s="201"/>
      <c r="I325" s="201"/>
      <c r="J325" s="201"/>
      <c r="K325" s="201"/>
      <c r="L325" s="201"/>
      <c r="M325" s="201"/>
      <c r="N325" s="201"/>
      <c r="O325" s="201"/>
      <c r="P325" s="201"/>
      <c r="Q325" s="201"/>
      <c r="R325" s="201"/>
      <c r="S325" s="201"/>
      <c r="T325" s="201"/>
      <c r="U325" s="201"/>
      <c r="V325" s="5"/>
      <c r="W325" s="201"/>
      <c r="X325" s="201"/>
      <c r="Y325" s="201"/>
      <c r="Z325" s="201"/>
    </row>
    <row r="326" spans="1:26" ht="15.75" customHeight="1">
      <c r="A326" s="201"/>
      <c r="B326" s="201"/>
      <c r="C326" s="201"/>
      <c r="D326" s="201"/>
      <c r="E326" s="201"/>
      <c r="F326" s="201"/>
      <c r="G326" s="201"/>
      <c r="H326" s="201"/>
      <c r="I326" s="201"/>
      <c r="J326" s="201"/>
      <c r="K326" s="201"/>
      <c r="L326" s="201"/>
      <c r="M326" s="201"/>
      <c r="N326" s="201"/>
      <c r="O326" s="201"/>
      <c r="P326" s="201"/>
      <c r="Q326" s="201"/>
      <c r="R326" s="201"/>
      <c r="S326" s="201"/>
      <c r="T326" s="201"/>
      <c r="U326" s="201"/>
      <c r="V326" s="5"/>
      <c r="W326" s="201"/>
      <c r="X326" s="201"/>
      <c r="Y326" s="201"/>
      <c r="Z326" s="201"/>
    </row>
    <row r="327" spans="1:26" ht="15.75" customHeight="1">
      <c r="A327" s="201"/>
      <c r="B327" s="201"/>
      <c r="C327" s="201"/>
      <c r="D327" s="201"/>
      <c r="E327" s="201"/>
      <c r="F327" s="201"/>
      <c r="G327" s="201"/>
      <c r="H327" s="201"/>
      <c r="I327" s="201"/>
      <c r="J327" s="201"/>
      <c r="K327" s="201"/>
      <c r="L327" s="201"/>
      <c r="M327" s="201"/>
      <c r="N327" s="201"/>
      <c r="O327" s="201"/>
      <c r="P327" s="201"/>
      <c r="Q327" s="201"/>
      <c r="R327" s="201"/>
      <c r="S327" s="201"/>
      <c r="T327" s="201"/>
      <c r="U327" s="201"/>
      <c r="V327" s="5"/>
      <c r="W327" s="201"/>
      <c r="X327" s="201"/>
      <c r="Y327" s="201"/>
      <c r="Z327" s="201"/>
    </row>
    <row r="328" spans="1:26" ht="15.75" customHeight="1">
      <c r="A328" s="201"/>
      <c r="B328" s="201"/>
      <c r="C328" s="201"/>
      <c r="D328" s="201"/>
      <c r="E328" s="201"/>
      <c r="F328" s="201"/>
      <c r="G328" s="201"/>
      <c r="H328" s="201"/>
      <c r="I328" s="201"/>
      <c r="J328" s="201"/>
      <c r="K328" s="201"/>
      <c r="L328" s="201"/>
      <c r="M328" s="201"/>
      <c r="N328" s="201"/>
      <c r="O328" s="201"/>
      <c r="P328" s="201"/>
      <c r="Q328" s="201"/>
      <c r="R328" s="201"/>
      <c r="S328" s="201"/>
      <c r="T328" s="201"/>
      <c r="U328" s="201"/>
      <c r="V328" s="5"/>
      <c r="W328" s="201"/>
      <c r="X328" s="201"/>
      <c r="Y328" s="201"/>
      <c r="Z328" s="201"/>
    </row>
    <row r="329" spans="1:26" ht="15.75" customHeight="1">
      <c r="A329" s="201"/>
      <c r="B329" s="201"/>
      <c r="C329" s="201"/>
      <c r="D329" s="201"/>
      <c r="E329" s="201"/>
      <c r="F329" s="201"/>
      <c r="G329" s="201"/>
      <c r="H329" s="201"/>
      <c r="I329" s="201"/>
      <c r="J329" s="201"/>
      <c r="K329" s="201"/>
      <c r="L329" s="201"/>
      <c r="M329" s="201"/>
      <c r="N329" s="201"/>
      <c r="O329" s="201"/>
      <c r="P329" s="201"/>
      <c r="Q329" s="201"/>
      <c r="R329" s="201"/>
      <c r="S329" s="201"/>
      <c r="T329" s="201"/>
      <c r="U329" s="201"/>
      <c r="V329" s="5"/>
      <c r="W329" s="201"/>
      <c r="X329" s="201"/>
      <c r="Y329" s="201"/>
      <c r="Z329" s="201"/>
    </row>
    <row r="330" spans="1:26" ht="15.75" customHeight="1">
      <c r="A330" s="201"/>
      <c r="B330" s="201"/>
      <c r="C330" s="201"/>
      <c r="D330" s="201"/>
      <c r="E330" s="201"/>
      <c r="F330" s="201"/>
      <c r="G330" s="201"/>
      <c r="H330" s="201"/>
      <c r="I330" s="201"/>
      <c r="J330" s="201"/>
      <c r="K330" s="201"/>
      <c r="L330" s="201"/>
      <c r="M330" s="201"/>
      <c r="N330" s="201"/>
      <c r="O330" s="201"/>
      <c r="P330" s="201"/>
      <c r="Q330" s="201"/>
      <c r="R330" s="201"/>
      <c r="S330" s="201"/>
      <c r="T330" s="201"/>
      <c r="U330" s="201"/>
      <c r="V330" s="5"/>
      <c r="W330" s="201"/>
      <c r="X330" s="201"/>
      <c r="Y330" s="201"/>
      <c r="Z330" s="201"/>
    </row>
    <row r="331" spans="1:26" ht="15.75" customHeight="1">
      <c r="A331" s="201"/>
      <c r="B331" s="201"/>
      <c r="C331" s="201"/>
      <c r="D331" s="201"/>
      <c r="E331" s="201"/>
      <c r="F331" s="201"/>
      <c r="G331" s="201"/>
      <c r="H331" s="201"/>
      <c r="I331" s="201"/>
      <c r="J331" s="201"/>
      <c r="K331" s="201"/>
      <c r="L331" s="201"/>
      <c r="M331" s="201"/>
      <c r="N331" s="201"/>
      <c r="O331" s="201"/>
      <c r="P331" s="201"/>
      <c r="Q331" s="201"/>
      <c r="R331" s="201"/>
      <c r="S331" s="201"/>
      <c r="T331" s="201"/>
      <c r="U331" s="201"/>
      <c r="V331" s="5"/>
      <c r="W331" s="201"/>
      <c r="X331" s="201"/>
      <c r="Y331" s="201"/>
      <c r="Z331" s="201"/>
    </row>
    <row r="332" spans="1:26" ht="15.75" customHeight="1">
      <c r="A332" s="201"/>
      <c r="B332" s="201"/>
      <c r="C332" s="201"/>
      <c r="D332" s="201"/>
      <c r="E332" s="201"/>
      <c r="F332" s="201"/>
      <c r="G332" s="201"/>
      <c r="H332" s="201"/>
      <c r="I332" s="201"/>
      <c r="J332" s="201"/>
      <c r="K332" s="201"/>
      <c r="L332" s="201"/>
      <c r="M332" s="201"/>
      <c r="N332" s="201"/>
      <c r="O332" s="201"/>
      <c r="P332" s="201"/>
      <c r="Q332" s="201"/>
      <c r="R332" s="201"/>
      <c r="S332" s="201"/>
      <c r="T332" s="201"/>
      <c r="U332" s="201"/>
      <c r="V332" s="5"/>
      <c r="W332" s="201"/>
      <c r="X332" s="201"/>
      <c r="Y332" s="201"/>
      <c r="Z332" s="201"/>
    </row>
    <row r="333" spans="1:26" ht="15.75" customHeight="1">
      <c r="A333" s="201"/>
      <c r="B333" s="201"/>
      <c r="C333" s="201"/>
      <c r="D333" s="201"/>
      <c r="E333" s="201"/>
      <c r="F333" s="201"/>
      <c r="G333" s="201"/>
      <c r="H333" s="201"/>
      <c r="I333" s="201"/>
      <c r="J333" s="201"/>
      <c r="K333" s="201"/>
      <c r="L333" s="201"/>
      <c r="M333" s="201"/>
      <c r="N333" s="201"/>
      <c r="O333" s="201"/>
      <c r="P333" s="201"/>
      <c r="Q333" s="201"/>
      <c r="R333" s="201"/>
      <c r="S333" s="201"/>
      <c r="T333" s="201"/>
      <c r="U333" s="201"/>
      <c r="V333" s="5"/>
      <c r="W333" s="201"/>
      <c r="X333" s="201"/>
      <c r="Y333" s="201"/>
      <c r="Z333" s="201"/>
    </row>
    <row r="334" spans="1:26" ht="15.75" customHeight="1">
      <c r="A334" s="201"/>
      <c r="B334" s="201"/>
      <c r="C334" s="201"/>
      <c r="D334" s="201"/>
      <c r="E334" s="201"/>
      <c r="F334" s="201"/>
      <c r="G334" s="201"/>
      <c r="H334" s="201"/>
      <c r="I334" s="201"/>
      <c r="J334" s="201"/>
      <c r="K334" s="201"/>
      <c r="L334" s="201"/>
      <c r="M334" s="201"/>
      <c r="N334" s="201"/>
      <c r="O334" s="201"/>
      <c r="P334" s="201"/>
      <c r="Q334" s="201"/>
      <c r="R334" s="201"/>
      <c r="S334" s="201"/>
      <c r="T334" s="201"/>
      <c r="U334" s="201"/>
      <c r="V334" s="5"/>
      <c r="W334" s="201"/>
      <c r="X334" s="201"/>
      <c r="Y334" s="201"/>
      <c r="Z334" s="201"/>
    </row>
    <row r="335" spans="1:26" ht="15.75" customHeight="1">
      <c r="A335" s="201"/>
      <c r="B335" s="201"/>
      <c r="C335" s="201"/>
      <c r="D335" s="201"/>
      <c r="E335" s="201"/>
      <c r="F335" s="201"/>
      <c r="G335" s="201"/>
      <c r="H335" s="201"/>
      <c r="I335" s="201"/>
      <c r="J335" s="201"/>
      <c r="K335" s="201"/>
      <c r="L335" s="201"/>
      <c r="M335" s="201"/>
      <c r="N335" s="201"/>
      <c r="O335" s="201"/>
      <c r="P335" s="201"/>
      <c r="Q335" s="201"/>
      <c r="R335" s="201"/>
      <c r="S335" s="201"/>
      <c r="T335" s="201"/>
      <c r="U335" s="201"/>
      <c r="V335" s="5"/>
      <c r="W335" s="201"/>
      <c r="X335" s="201"/>
      <c r="Y335" s="201"/>
      <c r="Z335" s="201"/>
    </row>
    <row r="336" spans="1:26" ht="15.75" customHeight="1">
      <c r="A336" s="201"/>
      <c r="B336" s="201"/>
      <c r="C336" s="201"/>
      <c r="D336" s="201"/>
      <c r="E336" s="201"/>
      <c r="F336" s="201"/>
      <c r="G336" s="201"/>
      <c r="H336" s="201"/>
      <c r="I336" s="201"/>
      <c r="J336" s="201"/>
      <c r="K336" s="201"/>
      <c r="L336" s="201"/>
      <c r="M336" s="201"/>
      <c r="N336" s="201"/>
      <c r="O336" s="201"/>
      <c r="P336" s="201"/>
      <c r="Q336" s="201"/>
      <c r="R336" s="201"/>
      <c r="S336" s="201"/>
      <c r="T336" s="201"/>
      <c r="U336" s="201"/>
      <c r="V336" s="5"/>
      <c r="W336" s="201"/>
      <c r="X336" s="201"/>
      <c r="Y336" s="201"/>
      <c r="Z336" s="201"/>
    </row>
    <row r="337" spans="1:26" ht="15.75" customHeight="1">
      <c r="A337" s="201"/>
      <c r="B337" s="201"/>
      <c r="C337" s="201"/>
      <c r="D337" s="201"/>
      <c r="E337" s="201"/>
      <c r="F337" s="201"/>
      <c r="G337" s="201"/>
      <c r="H337" s="201"/>
      <c r="I337" s="201"/>
      <c r="J337" s="201"/>
      <c r="K337" s="201"/>
      <c r="L337" s="201"/>
      <c r="M337" s="201"/>
      <c r="N337" s="201"/>
      <c r="O337" s="201"/>
      <c r="P337" s="201"/>
      <c r="Q337" s="201"/>
      <c r="R337" s="201"/>
      <c r="S337" s="201"/>
      <c r="T337" s="201"/>
      <c r="U337" s="201"/>
      <c r="V337" s="5"/>
      <c r="W337" s="201"/>
      <c r="X337" s="201"/>
      <c r="Y337" s="201"/>
      <c r="Z337" s="201"/>
    </row>
    <row r="338" spans="1:26" ht="15.75" customHeight="1">
      <c r="A338" s="201"/>
      <c r="B338" s="201"/>
      <c r="C338" s="201"/>
      <c r="D338" s="201"/>
      <c r="E338" s="201"/>
      <c r="F338" s="201"/>
      <c r="G338" s="201"/>
      <c r="H338" s="201"/>
      <c r="I338" s="201"/>
      <c r="J338" s="201"/>
      <c r="K338" s="201"/>
      <c r="L338" s="201"/>
      <c r="M338" s="201"/>
      <c r="N338" s="201"/>
      <c r="O338" s="201"/>
      <c r="P338" s="201"/>
      <c r="Q338" s="201"/>
      <c r="R338" s="201"/>
      <c r="S338" s="201"/>
      <c r="T338" s="201"/>
      <c r="U338" s="201"/>
      <c r="V338" s="5"/>
      <c r="W338" s="201"/>
      <c r="X338" s="201"/>
      <c r="Y338" s="201"/>
      <c r="Z338" s="201"/>
    </row>
    <row r="339" spans="1:26" ht="15.75" customHeight="1">
      <c r="A339" s="201"/>
      <c r="B339" s="201"/>
      <c r="C339" s="201"/>
      <c r="D339" s="201"/>
      <c r="E339" s="201"/>
      <c r="F339" s="201"/>
      <c r="G339" s="201"/>
      <c r="H339" s="201"/>
      <c r="I339" s="201"/>
      <c r="J339" s="201"/>
      <c r="K339" s="201"/>
      <c r="L339" s="201"/>
      <c r="M339" s="201"/>
      <c r="N339" s="201"/>
      <c r="O339" s="201"/>
      <c r="P339" s="201"/>
      <c r="Q339" s="201"/>
      <c r="R339" s="201"/>
      <c r="S339" s="201"/>
      <c r="T339" s="201"/>
      <c r="U339" s="201"/>
      <c r="V339" s="5"/>
      <c r="W339" s="201"/>
      <c r="X339" s="201"/>
      <c r="Y339" s="201"/>
      <c r="Z339" s="201"/>
    </row>
    <row r="340" spans="1:26" ht="15.75" customHeight="1">
      <c r="A340" s="201"/>
      <c r="B340" s="201"/>
      <c r="C340" s="201"/>
      <c r="D340" s="201"/>
      <c r="E340" s="201"/>
      <c r="F340" s="201"/>
      <c r="G340" s="201"/>
      <c r="H340" s="201"/>
      <c r="I340" s="201"/>
      <c r="J340" s="201"/>
      <c r="K340" s="201"/>
      <c r="L340" s="201"/>
      <c r="M340" s="201"/>
      <c r="N340" s="201"/>
      <c r="O340" s="201"/>
      <c r="P340" s="201"/>
      <c r="Q340" s="201"/>
      <c r="R340" s="201"/>
      <c r="S340" s="201"/>
      <c r="T340" s="201"/>
      <c r="U340" s="201"/>
      <c r="V340" s="5"/>
      <c r="W340" s="201"/>
      <c r="X340" s="201"/>
      <c r="Y340" s="201"/>
      <c r="Z340" s="201"/>
    </row>
    <row r="341" spans="1:26" ht="15.75" customHeight="1">
      <c r="A341" s="201"/>
      <c r="B341" s="201"/>
      <c r="C341" s="201"/>
      <c r="D341" s="201"/>
      <c r="E341" s="201"/>
      <c r="F341" s="201"/>
      <c r="G341" s="201"/>
      <c r="H341" s="201"/>
      <c r="I341" s="201"/>
      <c r="J341" s="201"/>
      <c r="K341" s="201"/>
      <c r="L341" s="201"/>
      <c r="M341" s="201"/>
      <c r="N341" s="201"/>
      <c r="O341" s="201"/>
      <c r="P341" s="201"/>
      <c r="Q341" s="201"/>
      <c r="R341" s="201"/>
      <c r="S341" s="201"/>
      <c r="T341" s="201"/>
      <c r="U341" s="201"/>
      <c r="V341" s="5"/>
      <c r="W341" s="201"/>
      <c r="X341" s="201"/>
      <c r="Y341" s="201"/>
      <c r="Z341" s="201"/>
    </row>
    <row r="342" spans="1:26" ht="15.75" customHeight="1">
      <c r="A342" s="201"/>
      <c r="B342" s="201"/>
      <c r="C342" s="201"/>
      <c r="D342" s="201"/>
      <c r="E342" s="201"/>
      <c r="F342" s="201"/>
      <c r="G342" s="201"/>
      <c r="H342" s="201"/>
      <c r="I342" s="201"/>
      <c r="J342" s="201"/>
      <c r="K342" s="201"/>
      <c r="L342" s="201"/>
      <c r="M342" s="201"/>
      <c r="N342" s="201"/>
      <c r="O342" s="201"/>
      <c r="P342" s="201"/>
      <c r="Q342" s="201"/>
      <c r="R342" s="201"/>
      <c r="S342" s="201"/>
      <c r="T342" s="201"/>
      <c r="U342" s="201"/>
      <c r="V342" s="5"/>
      <c r="W342" s="201"/>
      <c r="X342" s="201"/>
      <c r="Y342" s="201"/>
      <c r="Z342" s="201"/>
    </row>
    <row r="343" spans="1:26" ht="15.75" customHeight="1">
      <c r="A343" s="201"/>
      <c r="B343" s="201"/>
      <c r="C343" s="201"/>
      <c r="D343" s="201"/>
      <c r="E343" s="201"/>
      <c r="F343" s="201"/>
      <c r="G343" s="201"/>
      <c r="H343" s="201"/>
      <c r="I343" s="201"/>
      <c r="J343" s="201"/>
      <c r="K343" s="201"/>
      <c r="L343" s="201"/>
      <c r="M343" s="201"/>
      <c r="N343" s="201"/>
      <c r="O343" s="201"/>
      <c r="P343" s="201"/>
      <c r="Q343" s="201"/>
      <c r="R343" s="201"/>
      <c r="S343" s="201"/>
      <c r="T343" s="201"/>
      <c r="U343" s="201"/>
      <c r="V343" s="5"/>
      <c r="W343" s="201"/>
      <c r="X343" s="201"/>
      <c r="Y343" s="201"/>
      <c r="Z343" s="201"/>
    </row>
    <row r="344" spans="1:26" ht="15.75" customHeight="1">
      <c r="A344" s="201"/>
      <c r="B344" s="201"/>
      <c r="C344" s="201"/>
      <c r="D344" s="201"/>
      <c r="E344" s="201"/>
      <c r="F344" s="201"/>
      <c r="G344" s="201"/>
      <c r="H344" s="201"/>
      <c r="I344" s="201"/>
      <c r="J344" s="201"/>
      <c r="K344" s="201"/>
      <c r="L344" s="201"/>
      <c r="M344" s="201"/>
      <c r="N344" s="201"/>
      <c r="O344" s="201"/>
      <c r="P344" s="201"/>
      <c r="Q344" s="201"/>
      <c r="R344" s="201"/>
      <c r="S344" s="201"/>
      <c r="T344" s="201"/>
      <c r="U344" s="201"/>
      <c r="V344" s="5"/>
      <c r="W344" s="201"/>
      <c r="X344" s="201"/>
      <c r="Y344" s="201"/>
      <c r="Z344" s="201"/>
    </row>
    <row r="345" spans="1:26" ht="15.75" customHeight="1">
      <c r="A345" s="201"/>
      <c r="B345" s="201"/>
      <c r="C345" s="201"/>
      <c r="D345" s="201"/>
      <c r="E345" s="201"/>
      <c r="F345" s="201"/>
      <c r="G345" s="201"/>
      <c r="H345" s="201"/>
      <c r="I345" s="201"/>
      <c r="J345" s="201"/>
      <c r="K345" s="201"/>
      <c r="L345" s="201"/>
      <c r="M345" s="201"/>
      <c r="N345" s="201"/>
      <c r="O345" s="201"/>
      <c r="P345" s="201"/>
      <c r="Q345" s="201"/>
      <c r="R345" s="201"/>
      <c r="S345" s="201"/>
      <c r="T345" s="201"/>
      <c r="U345" s="201"/>
      <c r="V345" s="5"/>
      <c r="W345" s="201"/>
      <c r="X345" s="201"/>
      <c r="Y345" s="201"/>
      <c r="Z345" s="201"/>
    </row>
    <row r="346" spans="1:26" ht="15.75" customHeight="1">
      <c r="A346" s="201"/>
      <c r="B346" s="201"/>
      <c r="C346" s="201"/>
      <c r="D346" s="201"/>
      <c r="E346" s="201"/>
      <c r="F346" s="201"/>
      <c r="G346" s="201"/>
      <c r="H346" s="201"/>
      <c r="I346" s="201"/>
      <c r="J346" s="201"/>
      <c r="K346" s="201"/>
      <c r="L346" s="201"/>
      <c r="M346" s="201"/>
      <c r="N346" s="201"/>
      <c r="O346" s="201"/>
      <c r="P346" s="201"/>
      <c r="Q346" s="201"/>
      <c r="R346" s="201"/>
      <c r="S346" s="201"/>
      <c r="T346" s="201"/>
      <c r="U346" s="201"/>
      <c r="V346" s="5"/>
      <c r="W346" s="201"/>
      <c r="X346" s="201"/>
      <c r="Y346" s="201"/>
      <c r="Z346" s="201"/>
    </row>
    <row r="347" spans="1:26" ht="15.75" customHeight="1">
      <c r="A347" s="201"/>
      <c r="B347" s="201"/>
      <c r="C347" s="201"/>
      <c r="D347" s="201"/>
      <c r="E347" s="201"/>
      <c r="F347" s="201"/>
      <c r="G347" s="201"/>
      <c r="H347" s="201"/>
      <c r="I347" s="201"/>
      <c r="J347" s="201"/>
      <c r="K347" s="201"/>
      <c r="L347" s="201"/>
      <c r="M347" s="201"/>
      <c r="N347" s="201"/>
      <c r="O347" s="201"/>
      <c r="P347" s="201"/>
      <c r="Q347" s="201"/>
      <c r="R347" s="201"/>
      <c r="S347" s="201"/>
      <c r="T347" s="201"/>
      <c r="U347" s="201"/>
      <c r="V347" s="5"/>
      <c r="W347" s="201"/>
      <c r="X347" s="201"/>
      <c r="Y347" s="201"/>
      <c r="Z347" s="201"/>
    </row>
    <row r="348" spans="1:26" ht="15.75" customHeight="1">
      <c r="A348" s="201"/>
      <c r="B348" s="201"/>
      <c r="C348" s="201"/>
      <c r="D348" s="201"/>
      <c r="E348" s="201"/>
      <c r="F348" s="201"/>
      <c r="G348" s="201"/>
      <c r="H348" s="201"/>
      <c r="I348" s="201"/>
      <c r="J348" s="201"/>
      <c r="K348" s="201"/>
      <c r="L348" s="201"/>
      <c r="M348" s="201"/>
      <c r="N348" s="201"/>
      <c r="O348" s="201"/>
      <c r="P348" s="201"/>
      <c r="Q348" s="201"/>
      <c r="R348" s="201"/>
      <c r="S348" s="201"/>
      <c r="T348" s="201"/>
      <c r="U348" s="201"/>
      <c r="V348" s="5"/>
      <c r="W348" s="201"/>
      <c r="X348" s="201"/>
      <c r="Y348" s="201"/>
      <c r="Z348" s="201"/>
    </row>
    <row r="349" spans="1:26" ht="15.75" customHeight="1">
      <c r="A349" s="201"/>
      <c r="B349" s="201"/>
      <c r="C349" s="201"/>
      <c r="D349" s="201"/>
      <c r="E349" s="201"/>
      <c r="F349" s="201"/>
      <c r="G349" s="201"/>
      <c r="H349" s="201"/>
      <c r="I349" s="201"/>
      <c r="J349" s="201"/>
      <c r="K349" s="201"/>
      <c r="L349" s="201"/>
      <c r="M349" s="201"/>
      <c r="N349" s="201"/>
      <c r="O349" s="201"/>
      <c r="P349" s="201"/>
      <c r="Q349" s="201"/>
      <c r="R349" s="201"/>
      <c r="S349" s="201"/>
      <c r="T349" s="201"/>
      <c r="U349" s="201"/>
      <c r="V349" s="5"/>
      <c r="W349" s="201"/>
      <c r="X349" s="201"/>
      <c r="Y349" s="201"/>
      <c r="Z349" s="201"/>
    </row>
    <row r="350" spans="1:26" ht="15.75" customHeight="1">
      <c r="A350" s="201"/>
      <c r="B350" s="201"/>
      <c r="C350" s="201"/>
      <c r="D350" s="201"/>
      <c r="E350" s="201"/>
      <c r="F350" s="201"/>
      <c r="G350" s="201"/>
      <c r="H350" s="201"/>
      <c r="I350" s="201"/>
      <c r="J350" s="201"/>
      <c r="K350" s="201"/>
      <c r="L350" s="201"/>
      <c r="M350" s="201"/>
      <c r="N350" s="201"/>
      <c r="O350" s="201"/>
      <c r="P350" s="201"/>
      <c r="Q350" s="201"/>
      <c r="R350" s="201"/>
      <c r="S350" s="201"/>
      <c r="T350" s="201"/>
      <c r="U350" s="201"/>
      <c r="V350" s="5"/>
      <c r="W350" s="201"/>
      <c r="X350" s="201"/>
      <c r="Y350" s="201"/>
      <c r="Z350" s="201"/>
    </row>
    <row r="351" spans="1:26" ht="15.75" customHeight="1">
      <c r="A351" s="201"/>
      <c r="B351" s="201"/>
      <c r="C351" s="201"/>
      <c r="D351" s="201"/>
      <c r="E351" s="201"/>
      <c r="F351" s="201"/>
      <c r="G351" s="201"/>
      <c r="H351" s="201"/>
      <c r="I351" s="201"/>
      <c r="J351" s="201"/>
      <c r="K351" s="201"/>
      <c r="L351" s="201"/>
      <c r="M351" s="201"/>
      <c r="N351" s="201"/>
      <c r="O351" s="201"/>
      <c r="P351" s="201"/>
      <c r="Q351" s="201"/>
      <c r="R351" s="201"/>
      <c r="S351" s="201"/>
      <c r="T351" s="201"/>
      <c r="U351" s="201"/>
      <c r="V351" s="5"/>
      <c r="W351" s="201"/>
      <c r="X351" s="201"/>
      <c r="Y351" s="201"/>
      <c r="Z351" s="201"/>
    </row>
    <row r="352" spans="1:26" ht="15.75" customHeight="1">
      <c r="A352" s="201"/>
      <c r="B352" s="201"/>
      <c r="C352" s="201"/>
      <c r="D352" s="201"/>
      <c r="E352" s="201"/>
      <c r="F352" s="201"/>
      <c r="G352" s="201"/>
      <c r="H352" s="201"/>
      <c r="I352" s="201"/>
      <c r="J352" s="201"/>
      <c r="K352" s="201"/>
      <c r="L352" s="201"/>
      <c r="M352" s="201"/>
      <c r="N352" s="201"/>
      <c r="O352" s="201"/>
      <c r="P352" s="201"/>
      <c r="Q352" s="201"/>
      <c r="R352" s="201"/>
      <c r="S352" s="201"/>
      <c r="T352" s="201"/>
      <c r="U352" s="201"/>
      <c r="V352" s="5"/>
      <c r="W352" s="201"/>
      <c r="X352" s="201"/>
      <c r="Y352" s="201"/>
      <c r="Z352" s="201"/>
    </row>
    <row r="353" spans="1:26" ht="15.75" customHeight="1">
      <c r="A353" s="201"/>
      <c r="B353" s="201"/>
      <c r="C353" s="201"/>
      <c r="D353" s="201"/>
      <c r="E353" s="201"/>
      <c r="F353" s="201"/>
      <c r="G353" s="201"/>
      <c r="H353" s="201"/>
      <c r="I353" s="201"/>
      <c r="J353" s="201"/>
      <c r="K353" s="201"/>
      <c r="L353" s="201"/>
      <c r="M353" s="201"/>
      <c r="N353" s="201"/>
      <c r="O353" s="201"/>
      <c r="P353" s="201"/>
      <c r="Q353" s="201"/>
      <c r="R353" s="201"/>
      <c r="S353" s="201"/>
      <c r="T353" s="201"/>
      <c r="U353" s="201"/>
      <c r="V353" s="5"/>
      <c r="W353" s="201"/>
      <c r="X353" s="201"/>
      <c r="Y353" s="201"/>
      <c r="Z353" s="201"/>
    </row>
    <row r="354" spans="1:26" ht="15.75" customHeight="1">
      <c r="A354" s="201"/>
      <c r="B354" s="201"/>
      <c r="C354" s="201"/>
      <c r="D354" s="201"/>
      <c r="E354" s="201"/>
      <c r="F354" s="201"/>
      <c r="G354" s="201"/>
      <c r="H354" s="201"/>
      <c r="I354" s="201"/>
      <c r="J354" s="201"/>
      <c r="K354" s="201"/>
      <c r="L354" s="201"/>
      <c r="M354" s="201"/>
      <c r="N354" s="201"/>
      <c r="O354" s="201"/>
      <c r="P354" s="201"/>
      <c r="Q354" s="201"/>
      <c r="R354" s="201"/>
      <c r="S354" s="201"/>
      <c r="T354" s="201"/>
      <c r="U354" s="201"/>
      <c r="V354" s="5"/>
      <c r="W354" s="201"/>
      <c r="X354" s="201"/>
      <c r="Y354" s="201"/>
      <c r="Z354" s="201"/>
    </row>
    <row r="355" spans="1:26" ht="15.75" customHeight="1">
      <c r="A355" s="201"/>
      <c r="B355" s="201"/>
      <c r="C355" s="201"/>
      <c r="D355" s="201"/>
      <c r="E355" s="201"/>
      <c r="F355" s="201"/>
      <c r="G355" s="201"/>
      <c r="H355" s="201"/>
      <c r="I355" s="201"/>
      <c r="J355" s="201"/>
      <c r="K355" s="201"/>
      <c r="L355" s="201"/>
      <c r="M355" s="201"/>
      <c r="N355" s="201"/>
      <c r="O355" s="201"/>
      <c r="P355" s="201"/>
      <c r="Q355" s="201"/>
      <c r="R355" s="201"/>
      <c r="S355" s="201"/>
      <c r="T355" s="201"/>
      <c r="U355" s="201"/>
      <c r="V355" s="5"/>
      <c r="W355" s="201"/>
      <c r="X355" s="201"/>
      <c r="Y355" s="201"/>
      <c r="Z355" s="201"/>
    </row>
    <row r="356" spans="1:26" ht="15.75" customHeight="1">
      <c r="A356" s="201"/>
      <c r="B356" s="201"/>
      <c r="C356" s="201"/>
      <c r="D356" s="201"/>
      <c r="E356" s="201"/>
      <c r="F356" s="201"/>
      <c r="G356" s="201"/>
      <c r="H356" s="201"/>
      <c r="I356" s="201"/>
      <c r="J356" s="201"/>
      <c r="K356" s="201"/>
      <c r="L356" s="201"/>
      <c r="M356" s="201"/>
      <c r="N356" s="201"/>
      <c r="O356" s="201"/>
      <c r="P356" s="201"/>
      <c r="Q356" s="201"/>
      <c r="R356" s="201"/>
      <c r="S356" s="201"/>
      <c r="T356" s="201"/>
      <c r="U356" s="201"/>
      <c r="V356" s="5"/>
      <c r="W356" s="201"/>
      <c r="X356" s="201"/>
      <c r="Y356" s="201"/>
      <c r="Z356" s="201"/>
    </row>
    <row r="357" spans="1:26" ht="15.75" customHeight="1">
      <c r="A357" s="201"/>
      <c r="B357" s="201"/>
      <c r="C357" s="201"/>
      <c r="D357" s="201"/>
      <c r="E357" s="201"/>
      <c r="F357" s="201"/>
      <c r="G357" s="201"/>
      <c r="H357" s="201"/>
      <c r="I357" s="201"/>
      <c r="J357" s="201"/>
      <c r="K357" s="201"/>
      <c r="L357" s="201"/>
      <c r="M357" s="201"/>
      <c r="N357" s="201"/>
      <c r="O357" s="201"/>
      <c r="P357" s="201"/>
      <c r="Q357" s="201"/>
      <c r="R357" s="201"/>
      <c r="S357" s="201"/>
      <c r="T357" s="201"/>
      <c r="U357" s="201"/>
      <c r="V357" s="5"/>
      <c r="W357" s="201"/>
      <c r="X357" s="201"/>
      <c r="Y357" s="201"/>
      <c r="Z357" s="201"/>
    </row>
    <row r="358" spans="1:26" ht="15.75" customHeight="1">
      <c r="A358" s="201"/>
      <c r="B358" s="201"/>
      <c r="C358" s="201"/>
      <c r="D358" s="201"/>
      <c r="E358" s="201"/>
      <c r="F358" s="201"/>
      <c r="G358" s="201"/>
      <c r="H358" s="201"/>
      <c r="I358" s="201"/>
      <c r="J358" s="201"/>
      <c r="K358" s="201"/>
      <c r="L358" s="201"/>
      <c r="M358" s="201"/>
      <c r="N358" s="201"/>
      <c r="O358" s="201"/>
      <c r="P358" s="201"/>
      <c r="Q358" s="201"/>
      <c r="R358" s="201"/>
      <c r="S358" s="201"/>
      <c r="T358" s="201"/>
      <c r="U358" s="201"/>
      <c r="V358" s="5"/>
      <c r="W358" s="201"/>
      <c r="X358" s="201"/>
      <c r="Y358" s="201"/>
      <c r="Z358" s="201"/>
    </row>
    <row r="359" spans="1:26" ht="15.75" customHeight="1">
      <c r="A359" s="201"/>
      <c r="B359" s="201"/>
      <c r="C359" s="201"/>
      <c r="D359" s="201"/>
      <c r="E359" s="201"/>
      <c r="F359" s="201"/>
      <c r="G359" s="201"/>
      <c r="H359" s="201"/>
      <c r="I359" s="201"/>
      <c r="J359" s="201"/>
      <c r="K359" s="201"/>
      <c r="L359" s="201"/>
      <c r="M359" s="201"/>
      <c r="N359" s="201"/>
      <c r="O359" s="201"/>
      <c r="P359" s="201"/>
      <c r="Q359" s="201"/>
      <c r="R359" s="201"/>
      <c r="S359" s="201"/>
      <c r="T359" s="201"/>
      <c r="U359" s="201"/>
      <c r="V359" s="5"/>
      <c r="W359" s="201"/>
      <c r="X359" s="201"/>
      <c r="Y359" s="201"/>
      <c r="Z359" s="201"/>
    </row>
    <row r="360" spans="1:26" ht="15.75" customHeight="1">
      <c r="A360" s="201"/>
      <c r="B360" s="201"/>
      <c r="C360" s="201"/>
      <c r="D360" s="201"/>
      <c r="E360" s="201"/>
      <c r="F360" s="201"/>
      <c r="G360" s="201"/>
      <c r="H360" s="201"/>
      <c r="I360" s="201"/>
      <c r="J360" s="201"/>
      <c r="K360" s="201"/>
      <c r="L360" s="201"/>
      <c r="M360" s="201"/>
      <c r="N360" s="201"/>
      <c r="O360" s="201"/>
      <c r="P360" s="201"/>
      <c r="Q360" s="201"/>
      <c r="R360" s="201"/>
      <c r="S360" s="201"/>
      <c r="T360" s="201"/>
      <c r="U360" s="201"/>
      <c r="V360" s="5"/>
      <c r="W360" s="201"/>
      <c r="X360" s="201"/>
      <c r="Y360" s="201"/>
      <c r="Z360" s="201"/>
    </row>
    <row r="361" spans="1:26" ht="15.75" customHeight="1">
      <c r="A361" s="201"/>
      <c r="B361" s="201"/>
      <c r="C361" s="201"/>
      <c r="D361" s="201"/>
      <c r="E361" s="201"/>
      <c r="F361" s="201"/>
      <c r="G361" s="201"/>
      <c r="H361" s="201"/>
      <c r="I361" s="201"/>
      <c r="J361" s="201"/>
      <c r="K361" s="201"/>
      <c r="L361" s="201"/>
      <c r="M361" s="201"/>
      <c r="N361" s="201"/>
      <c r="O361" s="201"/>
      <c r="P361" s="201"/>
      <c r="Q361" s="201"/>
      <c r="R361" s="201"/>
      <c r="S361" s="201"/>
      <c r="T361" s="201"/>
      <c r="U361" s="201"/>
      <c r="V361" s="5"/>
      <c r="W361" s="201"/>
      <c r="X361" s="201"/>
      <c r="Y361" s="201"/>
      <c r="Z361" s="201"/>
    </row>
    <row r="362" spans="1:26" ht="15.75" customHeight="1">
      <c r="A362" s="201"/>
      <c r="B362" s="201"/>
      <c r="C362" s="201"/>
      <c r="D362" s="201"/>
      <c r="E362" s="201"/>
      <c r="F362" s="201"/>
      <c r="G362" s="201"/>
      <c r="H362" s="201"/>
      <c r="I362" s="201"/>
      <c r="J362" s="201"/>
      <c r="K362" s="201"/>
      <c r="L362" s="201"/>
      <c r="M362" s="201"/>
      <c r="N362" s="201"/>
      <c r="O362" s="201"/>
      <c r="P362" s="201"/>
      <c r="Q362" s="201"/>
      <c r="R362" s="201"/>
      <c r="S362" s="201"/>
      <c r="T362" s="201"/>
      <c r="U362" s="201"/>
      <c r="V362" s="5"/>
      <c r="W362" s="201"/>
      <c r="X362" s="201"/>
      <c r="Y362" s="201"/>
      <c r="Z362" s="201"/>
    </row>
    <row r="363" spans="1:26" ht="15.75" customHeight="1">
      <c r="A363" s="201"/>
      <c r="B363" s="201"/>
      <c r="C363" s="201"/>
      <c r="D363" s="201"/>
      <c r="E363" s="201"/>
      <c r="F363" s="201"/>
      <c r="G363" s="201"/>
      <c r="H363" s="201"/>
      <c r="I363" s="201"/>
      <c r="J363" s="201"/>
      <c r="K363" s="201"/>
      <c r="L363" s="201"/>
      <c r="M363" s="201"/>
      <c r="N363" s="201"/>
      <c r="O363" s="201"/>
      <c r="P363" s="201"/>
      <c r="Q363" s="201"/>
      <c r="R363" s="201"/>
      <c r="S363" s="201"/>
      <c r="T363" s="201"/>
      <c r="U363" s="201"/>
      <c r="V363" s="5"/>
      <c r="W363" s="201"/>
      <c r="X363" s="201"/>
      <c r="Y363" s="201"/>
      <c r="Z363" s="201"/>
    </row>
    <row r="364" spans="1:26" ht="15.75" customHeight="1">
      <c r="A364" s="201"/>
      <c r="B364" s="201"/>
      <c r="C364" s="201"/>
      <c r="D364" s="201"/>
      <c r="E364" s="201"/>
      <c r="F364" s="201"/>
      <c r="G364" s="201"/>
      <c r="H364" s="201"/>
      <c r="I364" s="201"/>
      <c r="J364" s="201"/>
      <c r="K364" s="201"/>
      <c r="L364" s="201"/>
      <c r="M364" s="201"/>
      <c r="N364" s="201"/>
      <c r="O364" s="201"/>
      <c r="P364" s="201"/>
      <c r="Q364" s="201"/>
      <c r="R364" s="201"/>
      <c r="S364" s="201"/>
      <c r="T364" s="201"/>
      <c r="U364" s="201"/>
      <c r="V364" s="5"/>
      <c r="W364" s="201"/>
      <c r="X364" s="201"/>
      <c r="Y364" s="201"/>
      <c r="Z364" s="201"/>
    </row>
    <row r="365" spans="1:26" ht="15.75" customHeight="1">
      <c r="A365" s="201"/>
      <c r="B365" s="201"/>
      <c r="C365" s="201"/>
      <c r="D365" s="201"/>
      <c r="E365" s="201"/>
      <c r="F365" s="201"/>
      <c r="G365" s="201"/>
      <c r="H365" s="201"/>
      <c r="I365" s="201"/>
      <c r="J365" s="201"/>
      <c r="K365" s="201"/>
      <c r="L365" s="201"/>
      <c r="M365" s="201"/>
      <c r="N365" s="201"/>
      <c r="O365" s="201"/>
      <c r="P365" s="201"/>
      <c r="Q365" s="201"/>
      <c r="R365" s="201"/>
      <c r="S365" s="201"/>
      <c r="T365" s="201"/>
      <c r="U365" s="201"/>
      <c r="V365" s="5"/>
      <c r="W365" s="201"/>
      <c r="X365" s="201"/>
      <c r="Y365" s="201"/>
      <c r="Z365" s="201"/>
    </row>
    <row r="366" spans="1:26" ht="15.75" customHeight="1">
      <c r="A366" s="201"/>
      <c r="B366" s="201"/>
      <c r="C366" s="201"/>
      <c r="D366" s="201"/>
      <c r="E366" s="201"/>
      <c r="F366" s="201"/>
      <c r="G366" s="201"/>
      <c r="H366" s="201"/>
      <c r="I366" s="201"/>
      <c r="J366" s="201"/>
      <c r="K366" s="201"/>
      <c r="L366" s="201"/>
      <c r="M366" s="201"/>
      <c r="N366" s="201"/>
      <c r="O366" s="201"/>
      <c r="P366" s="201"/>
      <c r="Q366" s="201"/>
      <c r="R366" s="201"/>
      <c r="S366" s="201"/>
      <c r="T366" s="201"/>
      <c r="U366" s="201"/>
      <c r="V366" s="5"/>
      <c r="W366" s="201"/>
      <c r="X366" s="201"/>
      <c r="Y366" s="201"/>
      <c r="Z366" s="201"/>
    </row>
    <row r="367" spans="1:26" ht="15.75" customHeight="1">
      <c r="A367" s="201"/>
      <c r="B367" s="201"/>
      <c r="C367" s="201"/>
      <c r="D367" s="201"/>
      <c r="E367" s="201"/>
      <c r="F367" s="201"/>
      <c r="G367" s="201"/>
      <c r="H367" s="201"/>
      <c r="I367" s="201"/>
      <c r="J367" s="201"/>
      <c r="K367" s="201"/>
      <c r="L367" s="201"/>
      <c r="M367" s="201"/>
      <c r="N367" s="201"/>
      <c r="O367" s="201"/>
      <c r="P367" s="201"/>
      <c r="Q367" s="201"/>
      <c r="R367" s="201"/>
      <c r="S367" s="201"/>
      <c r="T367" s="201"/>
      <c r="U367" s="201"/>
      <c r="V367" s="5"/>
      <c r="W367" s="201"/>
      <c r="X367" s="201"/>
      <c r="Y367" s="201"/>
      <c r="Z367" s="201"/>
    </row>
    <row r="368" spans="1:26" ht="15.75" customHeight="1">
      <c r="A368" s="201"/>
      <c r="B368" s="201"/>
      <c r="C368" s="201"/>
      <c r="D368" s="201"/>
      <c r="E368" s="201"/>
      <c r="F368" s="201"/>
      <c r="G368" s="201"/>
      <c r="H368" s="201"/>
      <c r="I368" s="201"/>
      <c r="J368" s="201"/>
      <c r="K368" s="201"/>
      <c r="L368" s="201"/>
      <c r="M368" s="201"/>
      <c r="N368" s="201"/>
      <c r="O368" s="201"/>
      <c r="P368" s="201"/>
      <c r="Q368" s="201"/>
      <c r="R368" s="201"/>
      <c r="S368" s="201"/>
      <c r="T368" s="201"/>
      <c r="U368" s="201"/>
      <c r="V368" s="5"/>
      <c r="W368" s="201"/>
      <c r="X368" s="201"/>
      <c r="Y368" s="201"/>
      <c r="Z368" s="201"/>
    </row>
    <row r="369" spans="1:26" ht="15.75" customHeight="1">
      <c r="A369" s="201"/>
      <c r="B369" s="201"/>
      <c r="C369" s="201"/>
      <c r="D369" s="201"/>
      <c r="E369" s="201"/>
      <c r="F369" s="201"/>
      <c r="G369" s="201"/>
      <c r="H369" s="201"/>
      <c r="I369" s="201"/>
      <c r="J369" s="201"/>
      <c r="K369" s="201"/>
      <c r="L369" s="201"/>
      <c r="M369" s="201"/>
      <c r="N369" s="201"/>
      <c r="O369" s="201"/>
      <c r="P369" s="201"/>
      <c r="Q369" s="201"/>
      <c r="R369" s="201"/>
      <c r="S369" s="201"/>
      <c r="T369" s="201"/>
      <c r="U369" s="201"/>
      <c r="V369" s="5"/>
      <c r="W369" s="201"/>
      <c r="X369" s="201"/>
      <c r="Y369" s="201"/>
      <c r="Z369" s="201"/>
    </row>
    <row r="370" spans="1:26" ht="15.75" customHeight="1">
      <c r="A370" s="201"/>
      <c r="B370" s="201"/>
      <c r="C370" s="201"/>
      <c r="D370" s="201"/>
      <c r="E370" s="201"/>
      <c r="F370" s="201"/>
      <c r="G370" s="201"/>
      <c r="H370" s="201"/>
      <c r="I370" s="201"/>
      <c r="J370" s="201"/>
      <c r="K370" s="201"/>
      <c r="L370" s="201"/>
      <c r="M370" s="201"/>
      <c r="N370" s="201"/>
      <c r="O370" s="201"/>
      <c r="P370" s="201"/>
      <c r="Q370" s="201"/>
      <c r="R370" s="201"/>
      <c r="S370" s="201"/>
      <c r="T370" s="201"/>
      <c r="U370" s="201"/>
      <c r="V370" s="5"/>
      <c r="W370" s="201"/>
      <c r="X370" s="201"/>
      <c r="Y370" s="201"/>
      <c r="Z370" s="201"/>
    </row>
    <row r="371" spans="1:26" ht="15.75" customHeight="1">
      <c r="A371" s="201"/>
      <c r="B371" s="201"/>
      <c r="C371" s="201"/>
      <c r="D371" s="201"/>
      <c r="E371" s="201"/>
      <c r="F371" s="201"/>
      <c r="G371" s="201"/>
      <c r="H371" s="201"/>
      <c r="I371" s="201"/>
      <c r="J371" s="201"/>
      <c r="K371" s="201"/>
      <c r="L371" s="201"/>
      <c r="M371" s="201"/>
      <c r="N371" s="201"/>
      <c r="O371" s="201"/>
      <c r="P371" s="201"/>
      <c r="Q371" s="201"/>
      <c r="R371" s="201"/>
      <c r="S371" s="201"/>
      <c r="T371" s="201"/>
      <c r="U371" s="201"/>
      <c r="V371" s="5"/>
      <c r="W371" s="201"/>
      <c r="X371" s="201"/>
      <c r="Y371" s="201"/>
      <c r="Z371" s="201"/>
    </row>
    <row r="372" spans="1:26" ht="15.75" customHeight="1">
      <c r="A372" s="201"/>
      <c r="B372" s="201"/>
      <c r="C372" s="201"/>
      <c r="D372" s="201"/>
      <c r="E372" s="201"/>
      <c r="F372" s="201"/>
      <c r="G372" s="201"/>
      <c r="H372" s="201"/>
      <c r="I372" s="201"/>
      <c r="J372" s="201"/>
      <c r="K372" s="201"/>
      <c r="L372" s="201"/>
      <c r="M372" s="201"/>
      <c r="N372" s="201"/>
      <c r="O372" s="201"/>
      <c r="P372" s="201"/>
      <c r="Q372" s="201"/>
      <c r="R372" s="201"/>
      <c r="S372" s="201"/>
      <c r="T372" s="201"/>
      <c r="U372" s="201"/>
      <c r="V372" s="5"/>
      <c r="W372" s="201"/>
      <c r="X372" s="201"/>
      <c r="Y372" s="201"/>
      <c r="Z372" s="201"/>
    </row>
    <row r="373" spans="1:26" ht="15.75" customHeight="1">
      <c r="A373" s="201"/>
      <c r="B373" s="201"/>
      <c r="C373" s="201"/>
      <c r="D373" s="201"/>
      <c r="E373" s="201"/>
      <c r="F373" s="201"/>
      <c r="G373" s="201"/>
      <c r="H373" s="201"/>
      <c r="I373" s="201"/>
      <c r="J373" s="201"/>
      <c r="K373" s="201"/>
      <c r="L373" s="201"/>
      <c r="M373" s="201"/>
      <c r="N373" s="201"/>
      <c r="O373" s="201"/>
      <c r="P373" s="201"/>
      <c r="Q373" s="201"/>
      <c r="R373" s="201"/>
      <c r="S373" s="201"/>
      <c r="T373" s="201"/>
      <c r="U373" s="201"/>
      <c r="V373" s="5"/>
      <c r="W373" s="201"/>
      <c r="X373" s="201"/>
      <c r="Y373" s="201"/>
      <c r="Z373" s="201"/>
    </row>
    <row r="374" spans="1:26" ht="15.75" customHeight="1">
      <c r="A374" s="201"/>
      <c r="B374" s="201"/>
      <c r="C374" s="201"/>
      <c r="D374" s="201"/>
      <c r="E374" s="201"/>
      <c r="F374" s="201"/>
      <c r="G374" s="201"/>
      <c r="H374" s="201"/>
      <c r="I374" s="201"/>
      <c r="J374" s="201"/>
      <c r="K374" s="201"/>
      <c r="L374" s="201"/>
      <c r="M374" s="201"/>
      <c r="N374" s="201"/>
      <c r="O374" s="201"/>
      <c r="P374" s="201"/>
      <c r="Q374" s="201"/>
      <c r="R374" s="201"/>
      <c r="S374" s="201"/>
      <c r="T374" s="201"/>
      <c r="U374" s="201"/>
      <c r="V374" s="5"/>
      <c r="W374" s="201"/>
      <c r="X374" s="201"/>
      <c r="Y374" s="201"/>
      <c r="Z374" s="201"/>
    </row>
    <row r="375" spans="1:26" ht="15.75" customHeight="1">
      <c r="A375" s="201"/>
      <c r="B375" s="201"/>
      <c r="C375" s="201"/>
      <c r="D375" s="201"/>
      <c r="E375" s="201"/>
      <c r="F375" s="201"/>
      <c r="G375" s="201"/>
      <c r="H375" s="201"/>
      <c r="I375" s="201"/>
      <c r="J375" s="201"/>
      <c r="K375" s="201"/>
      <c r="L375" s="201"/>
      <c r="M375" s="201"/>
      <c r="N375" s="201"/>
      <c r="O375" s="201"/>
      <c r="P375" s="201"/>
      <c r="Q375" s="201"/>
      <c r="R375" s="201"/>
      <c r="S375" s="201"/>
      <c r="T375" s="201"/>
      <c r="U375" s="201"/>
      <c r="V375" s="5"/>
      <c r="W375" s="201"/>
      <c r="X375" s="201"/>
      <c r="Y375" s="201"/>
      <c r="Z375" s="201"/>
    </row>
    <row r="376" spans="1:26" ht="15.75" customHeight="1">
      <c r="A376" s="201"/>
      <c r="B376" s="201"/>
      <c r="C376" s="201"/>
      <c r="D376" s="201"/>
      <c r="E376" s="201"/>
      <c r="F376" s="201"/>
      <c r="G376" s="201"/>
      <c r="H376" s="201"/>
      <c r="I376" s="201"/>
      <c r="J376" s="201"/>
      <c r="K376" s="201"/>
      <c r="L376" s="201"/>
      <c r="M376" s="201"/>
      <c r="N376" s="201"/>
      <c r="O376" s="201"/>
      <c r="P376" s="201"/>
      <c r="Q376" s="201"/>
      <c r="R376" s="201"/>
      <c r="S376" s="201"/>
      <c r="T376" s="201"/>
      <c r="U376" s="201"/>
      <c r="V376" s="5"/>
      <c r="W376" s="201"/>
      <c r="X376" s="201"/>
      <c r="Y376" s="201"/>
      <c r="Z376" s="201"/>
    </row>
    <row r="377" spans="1:26" ht="15.75" customHeight="1">
      <c r="A377" s="201"/>
      <c r="B377" s="201"/>
      <c r="C377" s="201"/>
      <c r="D377" s="201"/>
      <c r="E377" s="201"/>
      <c r="F377" s="201"/>
      <c r="G377" s="201"/>
      <c r="H377" s="201"/>
      <c r="I377" s="201"/>
      <c r="J377" s="201"/>
      <c r="K377" s="201"/>
      <c r="L377" s="201"/>
      <c r="M377" s="201"/>
      <c r="N377" s="201"/>
      <c r="O377" s="201"/>
      <c r="P377" s="201"/>
      <c r="Q377" s="201"/>
      <c r="R377" s="201"/>
      <c r="S377" s="201"/>
      <c r="T377" s="201"/>
      <c r="U377" s="201"/>
      <c r="V377" s="5"/>
      <c r="W377" s="201"/>
      <c r="X377" s="201"/>
      <c r="Y377" s="201"/>
      <c r="Z377" s="201"/>
    </row>
    <row r="378" spans="1:26" ht="15.75" customHeight="1">
      <c r="A378" s="201"/>
      <c r="B378" s="201"/>
      <c r="C378" s="201"/>
      <c r="D378" s="201"/>
      <c r="E378" s="201"/>
      <c r="F378" s="201"/>
      <c r="G378" s="201"/>
      <c r="H378" s="201"/>
      <c r="I378" s="201"/>
      <c r="J378" s="201"/>
      <c r="K378" s="201"/>
      <c r="L378" s="201"/>
      <c r="M378" s="201"/>
      <c r="N378" s="201"/>
      <c r="O378" s="201"/>
      <c r="P378" s="201"/>
      <c r="Q378" s="201"/>
      <c r="R378" s="201"/>
      <c r="S378" s="201"/>
      <c r="T378" s="201"/>
      <c r="U378" s="201"/>
      <c r="V378" s="5"/>
      <c r="W378" s="201"/>
      <c r="X378" s="201"/>
      <c r="Y378" s="201"/>
      <c r="Z378" s="201"/>
    </row>
    <row r="379" spans="1:26" ht="15.75" customHeight="1">
      <c r="A379" s="201"/>
      <c r="B379" s="201"/>
      <c r="C379" s="201"/>
      <c r="D379" s="201"/>
      <c r="E379" s="201"/>
      <c r="F379" s="201"/>
      <c r="G379" s="201"/>
      <c r="H379" s="201"/>
      <c r="I379" s="201"/>
      <c r="J379" s="201"/>
      <c r="K379" s="201"/>
      <c r="L379" s="201"/>
      <c r="M379" s="201"/>
      <c r="N379" s="201"/>
      <c r="O379" s="201"/>
      <c r="P379" s="201"/>
      <c r="Q379" s="201"/>
      <c r="R379" s="201"/>
      <c r="S379" s="201"/>
      <c r="T379" s="201"/>
      <c r="U379" s="201"/>
      <c r="V379" s="5"/>
      <c r="W379" s="201"/>
      <c r="X379" s="201"/>
      <c r="Y379" s="201"/>
      <c r="Z379" s="201"/>
    </row>
    <row r="380" spans="1:26" ht="15.75" customHeight="1">
      <c r="A380" s="201"/>
      <c r="B380" s="201"/>
      <c r="C380" s="201"/>
      <c r="D380" s="201"/>
      <c r="E380" s="201"/>
      <c r="F380" s="201"/>
      <c r="G380" s="201"/>
      <c r="H380" s="201"/>
      <c r="I380" s="201"/>
      <c r="J380" s="201"/>
      <c r="K380" s="201"/>
      <c r="L380" s="201"/>
      <c r="M380" s="201"/>
      <c r="N380" s="201"/>
      <c r="O380" s="201"/>
      <c r="P380" s="201"/>
      <c r="Q380" s="201"/>
      <c r="R380" s="201"/>
      <c r="S380" s="201"/>
      <c r="T380" s="201"/>
      <c r="U380" s="201"/>
      <c r="V380" s="5"/>
      <c r="W380" s="201"/>
      <c r="X380" s="201"/>
      <c r="Y380" s="201"/>
      <c r="Z380" s="201"/>
    </row>
    <row r="381" spans="1:26" ht="15.75" customHeight="1">
      <c r="A381" s="201"/>
      <c r="B381" s="201"/>
      <c r="C381" s="201"/>
      <c r="D381" s="201"/>
      <c r="E381" s="201"/>
      <c r="F381" s="201"/>
      <c r="G381" s="201"/>
      <c r="H381" s="201"/>
      <c r="I381" s="201"/>
      <c r="J381" s="201"/>
      <c r="K381" s="201"/>
      <c r="L381" s="201"/>
      <c r="M381" s="201"/>
      <c r="N381" s="201"/>
      <c r="O381" s="201"/>
      <c r="P381" s="201"/>
      <c r="Q381" s="201"/>
      <c r="R381" s="201"/>
      <c r="S381" s="201"/>
      <c r="T381" s="201"/>
      <c r="U381" s="201"/>
      <c r="V381" s="5"/>
      <c r="W381" s="201"/>
      <c r="X381" s="201"/>
      <c r="Y381" s="201"/>
      <c r="Z381" s="201"/>
    </row>
    <row r="382" spans="1:26" ht="15.75" customHeight="1">
      <c r="A382" s="201"/>
      <c r="B382" s="201"/>
      <c r="C382" s="201"/>
      <c r="D382" s="201"/>
      <c r="E382" s="201"/>
      <c r="F382" s="201"/>
      <c r="G382" s="201"/>
      <c r="H382" s="201"/>
      <c r="I382" s="201"/>
      <c r="J382" s="201"/>
      <c r="K382" s="201"/>
      <c r="L382" s="201"/>
      <c r="M382" s="201"/>
      <c r="N382" s="201"/>
      <c r="O382" s="201"/>
      <c r="P382" s="201"/>
      <c r="Q382" s="201"/>
      <c r="R382" s="201"/>
      <c r="S382" s="201"/>
      <c r="T382" s="201"/>
      <c r="U382" s="201"/>
      <c r="V382" s="5"/>
      <c r="W382" s="201"/>
      <c r="X382" s="201"/>
      <c r="Y382" s="201"/>
      <c r="Z382" s="201"/>
    </row>
    <row r="383" spans="1:26" ht="15.75" customHeight="1">
      <c r="A383" s="201"/>
      <c r="B383" s="201"/>
      <c r="C383" s="201"/>
      <c r="D383" s="201"/>
      <c r="E383" s="201"/>
      <c r="F383" s="201"/>
      <c r="G383" s="201"/>
      <c r="H383" s="201"/>
      <c r="I383" s="201"/>
      <c r="J383" s="201"/>
      <c r="K383" s="201"/>
      <c r="L383" s="201"/>
      <c r="M383" s="201"/>
      <c r="N383" s="201"/>
      <c r="O383" s="201"/>
      <c r="P383" s="201"/>
      <c r="Q383" s="201"/>
      <c r="R383" s="201"/>
      <c r="S383" s="201"/>
      <c r="T383" s="201"/>
      <c r="U383" s="201"/>
      <c r="V383" s="5"/>
      <c r="W383" s="201"/>
      <c r="X383" s="201"/>
      <c r="Y383" s="201"/>
      <c r="Z383" s="201"/>
    </row>
    <row r="384" spans="1:26" ht="15.75" customHeight="1">
      <c r="A384" s="201"/>
      <c r="B384" s="201"/>
      <c r="C384" s="201"/>
      <c r="D384" s="201"/>
      <c r="E384" s="201"/>
      <c r="F384" s="201"/>
      <c r="G384" s="201"/>
      <c r="H384" s="201"/>
      <c r="I384" s="201"/>
      <c r="J384" s="201"/>
      <c r="K384" s="201"/>
      <c r="L384" s="201"/>
      <c r="M384" s="201"/>
      <c r="N384" s="201"/>
      <c r="O384" s="201"/>
      <c r="P384" s="201"/>
      <c r="Q384" s="201"/>
      <c r="R384" s="201"/>
      <c r="S384" s="201"/>
      <c r="T384" s="201"/>
      <c r="U384" s="201"/>
      <c r="V384" s="5"/>
      <c r="W384" s="201"/>
      <c r="X384" s="201"/>
      <c r="Y384" s="201"/>
      <c r="Z384" s="201"/>
    </row>
    <row r="385" spans="1:26" ht="15.75" customHeight="1">
      <c r="A385" s="201"/>
      <c r="B385" s="201"/>
      <c r="C385" s="201"/>
      <c r="D385" s="201"/>
      <c r="E385" s="201"/>
      <c r="F385" s="201"/>
      <c r="G385" s="201"/>
      <c r="H385" s="201"/>
      <c r="I385" s="201"/>
      <c r="J385" s="201"/>
      <c r="K385" s="201"/>
      <c r="L385" s="201"/>
      <c r="M385" s="201"/>
      <c r="N385" s="201"/>
      <c r="O385" s="201"/>
      <c r="P385" s="201"/>
      <c r="Q385" s="201"/>
      <c r="R385" s="201"/>
      <c r="S385" s="201"/>
      <c r="T385" s="201"/>
      <c r="U385" s="201"/>
      <c r="V385" s="5"/>
      <c r="W385" s="201"/>
      <c r="X385" s="201"/>
      <c r="Y385" s="201"/>
      <c r="Z385" s="201"/>
    </row>
    <row r="386" spans="1:26" ht="15.75" customHeight="1">
      <c r="A386" s="201"/>
      <c r="B386" s="201"/>
      <c r="C386" s="201"/>
      <c r="D386" s="201"/>
      <c r="E386" s="201"/>
      <c r="F386" s="201"/>
      <c r="G386" s="201"/>
      <c r="H386" s="201"/>
      <c r="I386" s="201"/>
      <c r="J386" s="201"/>
      <c r="K386" s="201"/>
      <c r="L386" s="201"/>
      <c r="M386" s="201"/>
      <c r="N386" s="201"/>
      <c r="O386" s="201"/>
      <c r="P386" s="201"/>
      <c r="Q386" s="201"/>
      <c r="R386" s="201"/>
      <c r="S386" s="201"/>
      <c r="T386" s="201"/>
      <c r="U386" s="201"/>
      <c r="V386" s="5"/>
      <c r="W386" s="201"/>
      <c r="X386" s="201"/>
      <c r="Y386" s="201"/>
      <c r="Z386" s="201"/>
    </row>
    <row r="387" spans="1:26" ht="15.75" customHeight="1">
      <c r="A387" s="201"/>
      <c r="B387" s="201"/>
      <c r="C387" s="201"/>
      <c r="D387" s="201"/>
      <c r="E387" s="201"/>
      <c r="F387" s="201"/>
      <c r="G387" s="201"/>
      <c r="H387" s="201"/>
      <c r="I387" s="201"/>
      <c r="J387" s="201"/>
      <c r="K387" s="201"/>
      <c r="L387" s="201"/>
      <c r="M387" s="201"/>
      <c r="N387" s="201"/>
      <c r="O387" s="201"/>
      <c r="P387" s="201"/>
      <c r="Q387" s="201"/>
      <c r="R387" s="201"/>
      <c r="S387" s="201"/>
      <c r="T387" s="201"/>
      <c r="U387" s="201"/>
      <c r="V387" s="5"/>
      <c r="W387" s="201"/>
      <c r="X387" s="201"/>
      <c r="Y387" s="201"/>
      <c r="Z387" s="201"/>
    </row>
    <row r="388" spans="1:26" ht="15.75" customHeight="1">
      <c r="A388" s="201"/>
      <c r="B388" s="201"/>
      <c r="C388" s="201"/>
      <c r="D388" s="201"/>
      <c r="E388" s="201"/>
      <c r="F388" s="201"/>
      <c r="G388" s="201"/>
      <c r="H388" s="201"/>
      <c r="I388" s="201"/>
      <c r="J388" s="201"/>
      <c r="K388" s="201"/>
      <c r="L388" s="201"/>
      <c r="M388" s="201"/>
      <c r="N388" s="201"/>
      <c r="O388" s="201"/>
      <c r="P388" s="201"/>
      <c r="Q388" s="201"/>
      <c r="R388" s="201"/>
      <c r="S388" s="201"/>
      <c r="T388" s="201"/>
      <c r="U388" s="201"/>
      <c r="V388" s="5"/>
      <c r="W388" s="201"/>
      <c r="X388" s="201"/>
      <c r="Y388" s="201"/>
      <c r="Z388" s="201"/>
    </row>
    <row r="389" spans="1:26" ht="15.75" customHeight="1">
      <c r="A389" s="201"/>
      <c r="B389" s="201"/>
      <c r="C389" s="201"/>
      <c r="D389" s="201"/>
      <c r="E389" s="201"/>
      <c r="F389" s="201"/>
      <c r="G389" s="201"/>
      <c r="H389" s="201"/>
      <c r="I389" s="201"/>
      <c r="J389" s="201"/>
      <c r="K389" s="201"/>
      <c r="L389" s="201"/>
      <c r="M389" s="201"/>
      <c r="N389" s="201"/>
      <c r="O389" s="201"/>
      <c r="P389" s="201"/>
      <c r="Q389" s="201"/>
      <c r="R389" s="201"/>
      <c r="S389" s="201"/>
      <c r="T389" s="201"/>
      <c r="U389" s="201"/>
      <c r="V389" s="5"/>
      <c r="W389" s="201"/>
      <c r="X389" s="201"/>
      <c r="Y389" s="201"/>
      <c r="Z389" s="201"/>
    </row>
    <row r="390" spans="1:26" ht="15.75" customHeight="1">
      <c r="A390" s="201"/>
      <c r="B390" s="201"/>
      <c r="C390" s="201"/>
      <c r="D390" s="201"/>
      <c r="E390" s="201"/>
      <c r="F390" s="201"/>
      <c r="G390" s="201"/>
      <c r="H390" s="201"/>
      <c r="I390" s="201"/>
      <c r="J390" s="201"/>
      <c r="K390" s="201"/>
      <c r="L390" s="201"/>
      <c r="M390" s="201"/>
      <c r="N390" s="201"/>
      <c r="O390" s="201"/>
      <c r="P390" s="201"/>
      <c r="Q390" s="201"/>
      <c r="R390" s="201"/>
      <c r="S390" s="201"/>
      <c r="T390" s="201"/>
      <c r="U390" s="201"/>
      <c r="V390" s="5"/>
      <c r="W390" s="201"/>
      <c r="X390" s="201"/>
      <c r="Y390" s="201"/>
      <c r="Z390" s="201"/>
    </row>
    <row r="391" spans="1:26" ht="15.75" customHeight="1">
      <c r="A391" s="201"/>
      <c r="B391" s="201"/>
      <c r="C391" s="201"/>
      <c r="D391" s="201"/>
      <c r="E391" s="201"/>
      <c r="F391" s="201"/>
      <c r="G391" s="201"/>
      <c r="H391" s="201"/>
      <c r="I391" s="201"/>
      <c r="J391" s="201"/>
      <c r="K391" s="201"/>
      <c r="L391" s="201"/>
      <c r="M391" s="201"/>
      <c r="N391" s="201"/>
      <c r="O391" s="201"/>
      <c r="P391" s="201"/>
      <c r="Q391" s="201"/>
      <c r="R391" s="201"/>
      <c r="S391" s="201"/>
      <c r="T391" s="201"/>
      <c r="U391" s="201"/>
      <c r="V391" s="5"/>
      <c r="W391" s="201"/>
      <c r="X391" s="201"/>
      <c r="Y391" s="201"/>
      <c r="Z391" s="201"/>
    </row>
    <row r="392" spans="1:26" ht="15.75" customHeight="1">
      <c r="A392" s="201"/>
      <c r="B392" s="201"/>
      <c r="C392" s="201"/>
      <c r="D392" s="201"/>
      <c r="E392" s="201"/>
      <c r="F392" s="201"/>
      <c r="G392" s="201"/>
      <c r="H392" s="201"/>
      <c r="I392" s="201"/>
      <c r="J392" s="201"/>
      <c r="K392" s="201"/>
      <c r="L392" s="201"/>
      <c r="M392" s="201"/>
      <c r="N392" s="201"/>
      <c r="O392" s="201"/>
      <c r="P392" s="201"/>
      <c r="Q392" s="201"/>
      <c r="R392" s="201"/>
      <c r="S392" s="201"/>
      <c r="T392" s="201"/>
      <c r="U392" s="201"/>
      <c r="V392" s="5"/>
      <c r="W392" s="201"/>
      <c r="X392" s="201"/>
      <c r="Y392" s="201"/>
      <c r="Z392" s="201"/>
    </row>
    <row r="393" spans="1:26" ht="15.75" customHeight="1">
      <c r="A393" s="201"/>
      <c r="B393" s="201"/>
      <c r="C393" s="201"/>
      <c r="D393" s="201"/>
      <c r="E393" s="201"/>
      <c r="F393" s="201"/>
      <c r="G393" s="201"/>
      <c r="H393" s="201"/>
      <c r="I393" s="201"/>
      <c r="J393" s="201"/>
      <c r="K393" s="201"/>
      <c r="L393" s="201"/>
      <c r="M393" s="201"/>
      <c r="N393" s="201"/>
      <c r="O393" s="201"/>
      <c r="P393" s="201"/>
      <c r="Q393" s="201"/>
      <c r="R393" s="201"/>
      <c r="S393" s="201"/>
      <c r="T393" s="201"/>
      <c r="U393" s="201"/>
      <c r="V393" s="5"/>
      <c r="W393" s="201"/>
      <c r="X393" s="201"/>
      <c r="Y393" s="201"/>
      <c r="Z393" s="201"/>
    </row>
    <row r="394" spans="1:26" ht="15.75" customHeight="1">
      <c r="A394" s="201"/>
      <c r="B394" s="201"/>
      <c r="C394" s="201"/>
      <c r="D394" s="201"/>
      <c r="E394" s="201"/>
      <c r="F394" s="201"/>
      <c r="G394" s="201"/>
      <c r="H394" s="201"/>
      <c r="I394" s="201"/>
      <c r="J394" s="201"/>
      <c r="K394" s="201"/>
      <c r="L394" s="201"/>
      <c r="M394" s="201"/>
      <c r="N394" s="201"/>
      <c r="O394" s="201"/>
      <c r="P394" s="201"/>
      <c r="Q394" s="201"/>
      <c r="R394" s="201"/>
      <c r="S394" s="201"/>
      <c r="T394" s="201"/>
      <c r="U394" s="201"/>
      <c r="V394" s="5"/>
      <c r="W394" s="201"/>
      <c r="X394" s="201"/>
      <c r="Y394" s="201"/>
      <c r="Z394" s="201"/>
    </row>
    <row r="395" spans="1:26" ht="15.75" customHeight="1">
      <c r="A395" s="201"/>
      <c r="B395" s="201"/>
      <c r="C395" s="201"/>
      <c r="D395" s="201"/>
      <c r="E395" s="201"/>
      <c r="F395" s="201"/>
      <c r="G395" s="201"/>
      <c r="H395" s="201"/>
      <c r="I395" s="201"/>
      <c r="J395" s="201"/>
      <c r="K395" s="201"/>
      <c r="L395" s="201"/>
      <c r="M395" s="201"/>
      <c r="N395" s="201"/>
      <c r="O395" s="201"/>
      <c r="P395" s="201"/>
      <c r="Q395" s="201"/>
      <c r="R395" s="201"/>
      <c r="S395" s="201"/>
      <c r="T395" s="201"/>
      <c r="U395" s="201"/>
      <c r="V395" s="5"/>
      <c r="W395" s="201"/>
      <c r="X395" s="201"/>
      <c r="Y395" s="201"/>
      <c r="Z395" s="201"/>
    </row>
    <row r="396" spans="1:26" ht="15.75" customHeight="1">
      <c r="A396" s="201"/>
      <c r="B396" s="201"/>
      <c r="C396" s="201"/>
      <c r="D396" s="201"/>
      <c r="E396" s="201"/>
      <c r="F396" s="201"/>
      <c r="G396" s="201"/>
      <c r="H396" s="201"/>
      <c r="I396" s="201"/>
      <c r="J396" s="201"/>
      <c r="K396" s="201"/>
      <c r="L396" s="201"/>
      <c r="M396" s="201"/>
      <c r="N396" s="201"/>
      <c r="O396" s="201"/>
      <c r="P396" s="201"/>
      <c r="Q396" s="201"/>
      <c r="R396" s="201"/>
      <c r="S396" s="201"/>
      <c r="T396" s="201"/>
      <c r="U396" s="201"/>
      <c r="V396" s="5"/>
      <c r="W396" s="201"/>
      <c r="X396" s="201"/>
      <c r="Y396" s="201"/>
      <c r="Z396" s="201"/>
    </row>
    <row r="397" spans="1:26" ht="15.75" customHeight="1">
      <c r="A397" s="201"/>
      <c r="B397" s="201"/>
      <c r="C397" s="201"/>
      <c r="D397" s="201"/>
      <c r="E397" s="201"/>
      <c r="F397" s="201"/>
      <c r="G397" s="201"/>
      <c r="H397" s="201"/>
      <c r="I397" s="201"/>
      <c r="J397" s="201"/>
      <c r="K397" s="201"/>
      <c r="L397" s="201"/>
      <c r="M397" s="201"/>
      <c r="N397" s="201"/>
      <c r="O397" s="201"/>
      <c r="P397" s="201"/>
      <c r="Q397" s="201"/>
      <c r="R397" s="201"/>
      <c r="S397" s="201"/>
      <c r="T397" s="201"/>
      <c r="U397" s="201"/>
      <c r="V397" s="5"/>
      <c r="W397" s="201"/>
      <c r="X397" s="201"/>
      <c r="Y397" s="201"/>
      <c r="Z397" s="201"/>
    </row>
    <row r="398" spans="1:26" ht="15.75" customHeight="1">
      <c r="A398" s="201"/>
      <c r="B398" s="201"/>
      <c r="C398" s="201"/>
      <c r="D398" s="201"/>
      <c r="E398" s="201"/>
      <c r="F398" s="201"/>
      <c r="G398" s="201"/>
      <c r="H398" s="201"/>
      <c r="I398" s="201"/>
      <c r="J398" s="201"/>
      <c r="K398" s="201"/>
      <c r="L398" s="201"/>
      <c r="M398" s="201"/>
      <c r="N398" s="201"/>
      <c r="O398" s="201"/>
      <c r="P398" s="201"/>
      <c r="Q398" s="201"/>
      <c r="R398" s="201"/>
      <c r="S398" s="201"/>
      <c r="T398" s="201"/>
      <c r="U398" s="201"/>
      <c r="V398" s="5"/>
      <c r="W398" s="201"/>
      <c r="X398" s="201"/>
      <c r="Y398" s="201"/>
      <c r="Z398" s="201"/>
    </row>
    <row r="399" spans="1:26" ht="15.75" customHeight="1">
      <c r="A399" s="201"/>
      <c r="B399" s="201"/>
      <c r="C399" s="201"/>
      <c r="D399" s="201"/>
      <c r="E399" s="201"/>
      <c r="F399" s="201"/>
      <c r="G399" s="201"/>
      <c r="H399" s="201"/>
      <c r="I399" s="201"/>
      <c r="J399" s="201"/>
      <c r="K399" s="201"/>
      <c r="L399" s="201"/>
      <c r="M399" s="201"/>
      <c r="N399" s="201"/>
      <c r="O399" s="201"/>
      <c r="P399" s="201"/>
      <c r="Q399" s="201"/>
      <c r="R399" s="201"/>
      <c r="S399" s="201"/>
      <c r="T399" s="201"/>
      <c r="U399" s="201"/>
      <c r="V399" s="5"/>
      <c r="W399" s="201"/>
      <c r="X399" s="201"/>
      <c r="Y399" s="201"/>
      <c r="Z399" s="201"/>
    </row>
    <row r="400" spans="1:26" ht="15.75" customHeight="1">
      <c r="A400" s="201"/>
      <c r="B400" s="201"/>
      <c r="C400" s="201"/>
      <c r="D400" s="201"/>
      <c r="E400" s="201"/>
      <c r="F400" s="201"/>
      <c r="G400" s="201"/>
      <c r="H400" s="201"/>
      <c r="I400" s="201"/>
      <c r="J400" s="201"/>
      <c r="K400" s="201"/>
      <c r="L400" s="201"/>
      <c r="M400" s="201"/>
      <c r="N400" s="201"/>
      <c r="O400" s="201"/>
      <c r="P400" s="201"/>
      <c r="Q400" s="201"/>
      <c r="R400" s="201"/>
      <c r="S400" s="201"/>
      <c r="T400" s="201"/>
      <c r="U400" s="201"/>
      <c r="V400" s="5"/>
      <c r="W400" s="201"/>
      <c r="X400" s="201"/>
      <c r="Y400" s="201"/>
      <c r="Z400" s="201"/>
    </row>
    <row r="401" spans="1:26" ht="15.75" customHeight="1">
      <c r="A401" s="201"/>
      <c r="B401" s="201"/>
      <c r="C401" s="201"/>
      <c r="D401" s="201"/>
      <c r="E401" s="201"/>
      <c r="F401" s="201"/>
      <c r="G401" s="201"/>
      <c r="H401" s="201"/>
      <c r="I401" s="201"/>
      <c r="J401" s="201"/>
      <c r="K401" s="201"/>
      <c r="L401" s="201"/>
      <c r="M401" s="201"/>
      <c r="N401" s="201"/>
      <c r="O401" s="201"/>
      <c r="P401" s="201"/>
      <c r="Q401" s="201"/>
      <c r="R401" s="201"/>
      <c r="S401" s="201"/>
      <c r="T401" s="201"/>
      <c r="U401" s="201"/>
      <c r="V401" s="5"/>
      <c r="W401" s="201"/>
      <c r="X401" s="201"/>
      <c r="Y401" s="201"/>
      <c r="Z401" s="201"/>
    </row>
    <row r="402" spans="1:26" ht="15.75" customHeight="1">
      <c r="A402" s="201"/>
      <c r="B402" s="201"/>
      <c r="C402" s="201"/>
      <c r="D402" s="201"/>
      <c r="E402" s="201"/>
      <c r="F402" s="201"/>
      <c r="G402" s="201"/>
      <c r="H402" s="201"/>
      <c r="I402" s="201"/>
      <c r="J402" s="201"/>
      <c r="K402" s="201"/>
      <c r="L402" s="201"/>
      <c r="M402" s="201"/>
      <c r="N402" s="201"/>
      <c r="O402" s="201"/>
      <c r="P402" s="201"/>
      <c r="Q402" s="201"/>
      <c r="R402" s="201"/>
      <c r="S402" s="201"/>
      <c r="T402" s="201"/>
      <c r="U402" s="201"/>
      <c r="V402" s="5"/>
      <c r="W402" s="201"/>
      <c r="X402" s="201"/>
      <c r="Y402" s="201"/>
      <c r="Z402" s="201"/>
    </row>
    <row r="403" spans="1:26" ht="15.75" customHeight="1">
      <c r="A403" s="201"/>
      <c r="B403" s="201"/>
      <c r="C403" s="201"/>
      <c r="D403" s="201"/>
      <c r="E403" s="201"/>
      <c r="F403" s="201"/>
      <c r="G403" s="201"/>
      <c r="H403" s="201"/>
      <c r="I403" s="201"/>
      <c r="J403" s="201"/>
      <c r="K403" s="201"/>
      <c r="L403" s="201"/>
      <c r="M403" s="201"/>
      <c r="N403" s="201"/>
      <c r="O403" s="201"/>
      <c r="P403" s="201"/>
      <c r="Q403" s="201"/>
      <c r="R403" s="201"/>
      <c r="S403" s="201"/>
      <c r="T403" s="201"/>
      <c r="U403" s="201"/>
      <c r="V403" s="5"/>
      <c r="W403" s="201"/>
      <c r="X403" s="201"/>
      <c r="Y403" s="201"/>
      <c r="Z403" s="201"/>
    </row>
    <row r="404" spans="1:26" ht="15.75" customHeight="1">
      <c r="A404" s="201"/>
      <c r="B404" s="201"/>
      <c r="C404" s="201"/>
      <c r="D404" s="201"/>
      <c r="E404" s="201"/>
      <c r="F404" s="201"/>
      <c r="G404" s="201"/>
      <c r="H404" s="201"/>
      <c r="I404" s="201"/>
      <c r="J404" s="201"/>
      <c r="K404" s="201"/>
      <c r="L404" s="201"/>
      <c r="M404" s="201"/>
      <c r="N404" s="201"/>
      <c r="O404" s="201"/>
      <c r="P404" s="201"/>
      <c r="Q404" s="201"/>
      <c r="R404" s="201"/>
      <c r="S404" s="201"/>
      <c r="T404" s="201"/>
      <c r="U404" s="201"/>
      <c r="V404" s="5"/>
      <c r="W404" s="201"/>
      <c r="X404" s="201"/>
      <c r="Y404" s="201"/>
      <c r="Z404" s="201"/>
    </row>
    <row r="405" spans="1:26" ht="15.75" customHeight="1">
      <c r="A405" s="201"/>
      <c r="B405" s="201"/>
      <c r="C405" s="201"/>
      <c r="D405" s="201"/>
      <c r="E405" s="201"/>
      <c r="F405" s="201"/>
      <c r="G405" s="201"/>
      <c r="H405" s="201"/>
      <c r="I405" s="201"/>
      <c r="J405" s="201"/>
      <c r="K405" s="201"/>
      <c r="L405" s="201"/>
      <c r="M405" s="201"/>
      <c r="N405" s="201"/>
      <c r="O405" s="201"/>
      <c r="P405" s="201"/>
      <c r="Q405" s="201"/>
      <c r="R405" s="201"/>
      <c r="S405" s="201"/>
      <c r="T405" s="201"/>
      <c r="U405" s="201"/>
      <c r="V405" s="5"/>
      <c r="W405" s="201"/>
      <c r="X405" s="201"/>
      <c r="Y405" s="201"/>
      <c r="Z405" s="201"/>
    </row>
    <row r="406" spans="1:26" ht="15.75" customHeight="1">
      <c r="A406" s="201"/>
      <c r="B406" s="201"/>
      <c r="C406" s="201"/>
      <c r="D406" s="201"/>
      <c r="E406" s="201"/>
      <c r="F406" s="201"/>
      <c r="G406" s="201"/>
      <c r="H406" s="201"/>
      <c r="I406" s="201"/>
      <c r="J406" s="201"/>
      <c r="K406" s="201"/>
      <c r="L406" s="201"/>
      <c r="M406" s="201"/>
      <c r="N406" s="201"/>
      <c r="O406" s="201"/>
      <c r="P406" s="201"/>
      <c r="Q406" s="201"/>
      <c r="R406" s="201"/>
      <c r="S406" s="201"/>
      <c r="T406" s="201"/>
      <c r="U406" s="201"/>
      <c r="V406" s="5"/>
      <c r="W406" s="201"/>
      <c r="X406" s="201"/>
      <c r="Y406" s="201"/>
      <c r="Z406" s="201"/>
    </row>
    <row r="407" spans="1:26" ht="15.75" customHeight="1">
      <c r="A407" s="201"/>
      <c r="B407" s="201"/>
      <c r="C407" s="201"/>
      <c r="D407" s="201"/>
      <c r="E407" s="201"/>
      <c r="F407" s="201"/>
      <c r="G407" s="201"/>
      <c r="H407" s="201"/>
      <c r="I407" s="201"/>
      <c r="J407" s="201"/>
      <c r="K407" s="201"/>
      <c r="L407" s="201"/>
      <c r="M407" s="201"/>
      <c r="N407" s="201"/>
      <c r="O407" s="201"/>
      <c r="P407" s="201"/>
      <c r="Q407" s="201"/>
      <c r="R407" s="201"/>
      <c r="S407" s="201"/>
      <c r="T407" s="201"/>
      <c r="U407" s="201"/>
      <c r="V407" s="5"/>
      <c r="W407" s="201"/>
      <c r="X407" s="201"/>
      <c r="Y407" s="201"/>
      <c r="Z407" s="201"/>
    </row>
    <row r="408" spans="1:26" ht="15.75" customHeight="1">
      <c r="A408" s="201"/>
      <c r="B408" s="201"/>
      <c r="C408" s="201"/>
      <c r="D408" s="201"/>
      <c r="E408" s="201"/>
      <c r="F408" s="201"/>
      <c r="G408" s="201"/>
      <c r="H408" s="201"/>
      <c r="I408" s="201"/>
      <c r="J408" s="201"/>
      <c r="K408" s="201"/>
      <c r="L408" s="201"/>
      <c r="M408" s="201"/>
      <c r="N408" s="201"/>
      <c r="O408" s="201"/>
      <c r="P408" s="201"/>
      <c r="Q408" s="201"/>
      <c r="R408" s="201"/>
      <c r="S408" s="201"/>
      <c r="T408" s="201"/>
      <c r="U408" s="201"/>
      <c r="V408" s="5"/>
      <c r="W408" s="201"/>
      <c r="X408" s="201"/>
      <c r="Y408" s="201"/>
      <c r="Z408" s="201"/>
    </row>
    <row r="409" spans="1:26" ht="15.75" customHeight="1">
      <c r="A409" s="201"/>
      <c r="B409" s="201"/>
      <c r="C409" s="201"/>
      <c r="D409" s="201"/>
      <c r="E409" s="201"/>
      <c r="F409" s="201"/>
      <c r="G409" s="201"/>
      <c r="H409" s="201"/>
      <c r="I409" s="201"/>
      <c r="J409" s="201"/>
      <c r="K409" s="201"/>
      <c r="L409" s="201"/>
      <c r="M409" s="201"/>
      <c r="N409" s="201"/>
      <c r="O409" s="201"/>
      <c r="P409" s="201"/>
      <c r="Q409" s="201"/>
      <c r="R409" s="201"/>
      <c r="S409" s="201"/>
      <c r="T409" s="201"/>
      <c r="U409" s="201"/>
      <c r="V409" s="5"/>
      <c r="W409" s="201"/>
      <c r="X409" s="201"/>
      <c r="Y409" s="201"/>
      <c r="Z409" s="201"/>
    </row>
    <row r="410" spans="1:26" ht="15.75" customHeight="1">
      <c r="A410" s="201"/>
      <c r="B410" s="201"/>
      <c r="C410" s="201"/>
      <c r="D410" s="201"/>
      <c r="E410" s="201"/>
      <c r="F410" s="201"/>
      <c r="G410" s="201"/>
      <c r="H410" s="201"/>
      <c r="I410" s="201"/>
      <c r="J410" s="201"/>
      <c r="K410" s="201"/>
      <c r="L410" s="201"/>
      <c r="M410" s="201"/>
      <c r="N410" s="201"/>
      <c r="O410" s="201"/>
      <c r="P410" s="201"/>
      <c r="Q410" s="201"/>
      <c r="R410" s="201"/>
      <c r="S410" s="201"/>
      <c r="T410" s="201"/>
      <c r="U410" s="201"/>
      <c r="V410" s="5"/>
      <c r="W410" s="201"/>
      <c r="X410" s="201"/>
      <c r="Y410" s="201"/>
      <c r="Z410" s="201"/>
    </row>
    <row r="411" spans="1:26" ht="15.75" customHeight="1">
      <c r="A411" s="201"/>
      <c r="B411" s="201"/>
      <c r="C411" s="201"/>
      <c r="D411" s="201"/>
      <c r="E411" s="201"/>
      <c r="F411" s="201"/>
      <c r="G411" s="201"/>
      <c r="H411" s="201"/>
      <c r="I411" s="201"/>
      <c r="J411" s="201"/>
      <c r="K411" s="201"/>
      <c r="L411" s="201"/>
      <c r="M411" s="201"/>
      <c r="N411" s="201"/>
      <c r="O411" s="201"/>
      <c r="P411" s="201"/>
      <c r="Q411" s="201"/>
      <c r="R411" s="201"/>
      <c r="S411" s="201"/>
      <c r="T411" s="201"/>
      <c r="U411" s="201"/>
      <c r="V411" s="5"/>
      <c r="W411" s="201"/>
      <c r="X411" s="201"/>
      <c r="Y411" s="201"/>
      <c r="Z411" s="201"/>
    </row>
    <row r="412" spans="1:26" ht="15.75" customHeight="1">
      <c r="A412" s="201"/>
      <c r="B412" s="201"/>
      <c r="C412" s="201"/>
      <c r="D412" s="201"/>
      <c r="E412" s="201"/>
      <c r="F412" s="201"/>
      <c r="G412" s="201"/>
      <c r="H412" s="201"/>
      <c r="I412" s="201"/>
      <c r="J412" s="201"/>
      <c r="K412" s="201"/>
      <c r="L412" s="201"/>
      <c r="M412" s="201"/>
      <c r="N412" s="201"/>
      <c r="O412" s="201"/>
      <c r="P412" s="201"/>
      <c r="Q412" s="201"/>
      <c r="R412" s="201"/>
      <c r="S412" s="201"/>
      <c r="T412" s="201"/>
      <c r="U412" s="201"/>
      <c r="V412" s="5"/>
      <c r="W412" s="201"/>
      <c r="X412" s="201"/>
      <c r="Y412" s="201"/>
      <c r="Z412" s="201"/>
    </row>
    <row r="413" spans="1:26" ht="15.75" customHeight="1">
      <c r="A413" s="201"/>
      <c r="B413" s="201"/>
      <c r="C413" s="201"/>
      <c r="D413" s="201"/>
      <c r="E413" s="201"/>
      <c r="F413" s="201"/>
      <c r="G413" s="201"/>
      <c r="H413" s="201"/>
      <c r="I413" s="201"/>
      <c r="J413" s="201"/>
      <c r="K413" s="201"/>
      <c r="L413" s="201"/>
      <c r="M413" s="201"/>
      <c r="N413" s="201"/>
      <c r="O413" s="201"/>
      <c r="P413" s="201"/>
      <c r="Q413" s="201"/>
      <c r="R413" s="201"/>
      <c r="S413" s="201"/>
      <c r="T413" s="201"/>
      <c r="U413" s="201"/>
      <c r="V413" s="5"/>
      <c r="W413" s="201"/>
      <c r="X413" s="201"/>
      <c r="Y413" s="201"/>
      <c r="Z413" s="201"/>
    </row>
    <row r="414" spans="1:26" ht="15.75" customHeight="1">
      <c r="A414" s="201"/>
      <c r="B414" s="201"/>
      <c r="C414" s="201"/>
      <c r="D414" s="201"/>
      <c r="E414" s="201"/>
      <c r="F414" s="201"/>
      <c r="G414" s="201"/>
      <c r="H414" s="201"/>
      <c r="I414" s="201"/>
      <c r="J414" s="201"/>
      <c r="K414" s="201"/>
      <c r="L414" s="201"/>
      <c r="M414" s="201"/>
      <c r="N414" s="201"/>
      <c r="O414" s="201"/>
      <c r="P414" s="201"/>
      <c r="Q414" s="201"/>
      <c r="R414" s="201"/>
      <c r="S414" s="201"/>
      <c r="T414" s="201"/>
      <c r="U414" s="201"/>
      <c r="V414" s="5"/>
      <c r="W414" s="201"/>
      <c r="X414" s="201"/>
      <c r="Y414" s="201"/>
      <c r="Z414" s="201"/>
    </row>
    <row r="415" spans="1:26" ht="15.75" customHeight="1">
      <c r="A415" s="201"/>
      <c r="B415" s="201"/>
      <c r="C415" s="201"/>
      <c r="D415" s="201"/>
      <c r="E415" s="201"/>
      <c r="F415" s="201"/>
      <c r="G415" s="201"/>
      <c r="H415" s="201"/>
      <c r="I415" s="201"/>
      <c r="J415" s="201"/>
      <c r="K415" s="201"/>
      <c r="L415" s="201"/>
      <c r="M415" s="201"/>
      <c r="N415" s="201"/>
      <c r="O415" s="201"/>
      <c r="P415" s="201"/>
      <c r="Q415" s="201"/>
      <c r="R415" s="201"/>
      <c r="S415" s="201"/>
      <c r="T415" s="201"/>
      <c r="U415" s="201"/>
      <c r="V415" s="5"/>
      <c r="W415" s="201"/>
      <c r="X415" s="201"/>
      <c r="Y415" s="201"/>
      <c r="Z415" s="201"/>
    </row>
    <row r="416" spans="1:26" ht="15.75" customHeight="1">
      <c r="A416" s="201"/>
      <c r="B416" s="201"/>
      <c r="C416" s="201"/>
      <c r="D416" s="201"/>
      <c r="E416" s="201"/>
      <c r="F416" s="201"/>
      <c r="G416" s="201"/>
      <c r="H416" s="201"/>
      <c r="I416" s="201"/>
      <c r="J416" s="201"/>
      <c r="K416" s="201"/>
      <c r="L416" s="201"/>
      <c r="M416" s="201"/>
      <c r="N416" s="201"/>
      <c r="O416" s="201"/>
      <c r="P416" s="201"/>
      <c r="Q416" s="201"/>
      <c r="R416" s="201"/>
      <c r="S416" s="201"/>
      <c r="T416" s="201"/>
      <c r="U416" s="201"/>
      <c r="V416" s="5"/>
      <c r="W416" s="201"/>
      <c r="X416" s="201"/>
      <c r="Y416" s="201"/>
      <c r="Z416" s="201"/>
    </row>
    <row r="417" spans="1:26" ht="15.75" customHeight="1">
      <c r="A417" s="201"/>
      <c r="B417" s="201"/>
      <c r="C417" s="201"/>
      <c r="D417" s="201"/>
      <c r="E417" s="201"/>
      <c r="F417" s="201"/>
      <c r="G417" s="201"/>
      <c r="H417" s="201"/>
      <c r="I417" s="201"/>
      <c r="J417" s="201"/>
      <c r="K417" s="201"/>
      <c r="L417" s="201"/>
      <c r="M417" s="201"/>
      <c r="N417" s="201"/>
      <c r="O417" s="201"/>
      <c r="P417" s="201"/>
      <c r="Q417" s="201"/>
      <c r="R417" s="201"/>
      <c r="S417" s="201"/>
      <c r="T417" s="201"/>
      <c r="U417" s="201"/>
      <c r="V417" s="5"/>
      <c r="W417" s="201"/>
      <c r="X417" s="201"/>
      <c r="Y417" s="201"/>
      <c r="Z417" s="201"/>
    </row>
    <row r="418" spans="1:26" ht="15.75" customHeight="1">
      <c r="A418" s="201"/>
      <c r="B418" s="201"/>
      <c r="C418" s="201"/>
      <c r="D418" s="201"/>
      <c r="E418" s="201"/>
      <c r="F418" s="201"/>
      <c r="G418" s="201"/>
      <c r="H418" s="201"/>
      <c r="I418" s="201"/>
      <c r="J418" s="201"/>
      <c r="K418" s="201"/>
      <c r="L418" s="201"/>
      <c r="M418" s="201"/>
      <c r="N418" s="201"/>
      <c r="O418" s="201"/>
      <c r="P418" s="201"/>
      <c r="Q418" s="201"/>
      <c r="R418" s="201"/>
      <c r="S418" s="201"/>
      <c r="T418" s="201"/>
      <c r="U418" s="201"/>
      <c r="V418" s="5"/>
      <c r="W418" s="201"/>
      <c r="X418" s="201"/>
      <c r="Y418" s="201"/>
      <c r="Z418" s="201"/>
    </row>
    <row r="419" spans="1:26" ht="15.75" customHeight="1">
      <c r="A419" s="201"/>
      <c r="B419" s="201"/>
      <c r="C419" s="201"/>
      <c r="D419" s="201"/>
      <c r="E419" s="201"/>
      <c r="F419" s="201"/>
      <c r="G419" s="201"/>
      <c r="H419" s="201"/>
      <c r="I419" s="201"/>
      <c r="J419" s="201"/>
      <c r="K419" s="201"/>
      <c r="L419" s="201"/>
      <c r="M419" s="201"/>
      <c r="N419" s="201"/>
      <c r="O419" s="201"/>
      <c r="P419" s="201"/>
      <c r="Q419" s="201"/>
      <c r="R419" s="201"/>
      <c r="S419" s="201"/>
      <c r="T419" s="201"/>
      <c r="U419" s="201"/>
      <c r="V419" s="5"/>
      <c r="W419" s="201"/>
      <c r="X419" s="201"/>
      <c r="Y419" s="201"/>
      <c r="Z419" s="201"/>
    </row>
    <row r="420" spans="1:26" ht="15.75" customHeight="1">
      <c r="A420" s="201"/>
      <c r="B420" s="201"/>
      <c r="C420" s="201"/>
      <c r="D420" s="201"/>
      <c r="E420" s="201"/>
      <c r="F420" s="201"/>
      <c r="G420" s="201"/>
      <c r="H420" s="201"/>
      <c r="I420" s="201"/>
      <c r="J420" s="201"/>
      <c r="K420" s="201"/>
      <c r="L420" s="201"/>
      <c r="M420" s="201"/>
      <c r="N420" s="201"/>
      <c r="O420" s="201"/>
      <c r="P420" s="201"/>
      <c r="Q420" s="201"/>
      <c r="R420" s="201"/>
      <c r="S420" s="201"/>
      <c r="T420" s="201"/>
      <c r="U420" s="201"/>
      <c r="V420" s="5"/>
      <c r="W420" s="201"/>
      <c r="X420" s="201"/>
      <c r="Y420" s="201"/>
      <c r="Z420" s="201"/>
    </row>
    <row r="421" spans="1:26" ht="15.75" customHeight="1">
      <c r="A421" s="201"/>
      <c r="B421" s="201"/>
      <c r="C421" s="201"/>
      <c r="D421" s="201"/>
      <c r="E421" s="201"/>
      <c r="F421" s="201"/>
      <c r="G421" s="201"/>
      <c r="H421" s="201"/>
      <c r="I421" s="201"/>
      <c r="J421" s="201"/>
      <c r="K421" s="201"/>
      <c r="L421" s="201"/>
      <c r="M421" s="201"/>
      <c r="N421" s="201"/>
      <c r="O421" s="201"/>
      <c r="P421" s="201"/>
      <c r="Q421" s="201"/>
      <c r="R421" s="201"/>
      <c r="S421" s="201"/>
      <c r="T421" s="201"/>
      <c r="U421" s="201"/>
      <c r="V421" s="5"/>
      <c r="W421" s="201"/>
      <c r="X421" s="201"/>
      <c r="Y421" s="201"/>
      <c r="Z421" s="201"/>
    </row>
    <row r="422" spans="1:26" ht="15.75" customHeight="1">
      <c r="A422" s="201"/>
      <c r="B422" s="201"/>
      <c r="C422" s="201"/>
      <c r="D422" s="201"/>
      <c r="E422" s="201"/>
      <c r="F422" s="201"/>
      <c r="G422" s="201"/>
      <c r="H422" s="201"/>
      <c r="I422" s="201"/>
      <c r="J422" s="201"/>
      <c r="K422" s="201"/>
      <c r="L422" s="201"/>
      <c r="M422" s="201"/>
      <c r="N422" s="201"/>
      <c r="O422" s="201"/>
      <c r="P422" s="201"/>
      <c r="Q422" s="201"/>
      <c r="R422" s="201"/>
      <c r="S422" s="201"/>
      <c r="T422" s="201"/>
      <c r="U422" s="201"/>
      <c r="V422" s="5"/>
      <c r="W422" s="201"/>
      <c r="X422" s="201"/>
      <c r="Y422" s="201"/>
      <c r="Z422" s="201"/>
    </row>
    <row r="423" spans="1:26" ht="15.75" customHeight="1">
      <c r="A423" s="201"/>
      <c r="B423" s="201"/>
      <c r="C423" s="201"/>
      <c r="D423" s="201"/>
      <c r="E423" s="201"/>
      <c r="F423" s="201"/>
      <c r="G423" s="201"/>
      <c r="H423" s="201"/>
      <c r="I423" s="201"/>
      <c r="J423" s="201"/>
      <c r="K423" s="201"/>
      <c r="L423" s="201"/>
      <c r="M423" s="201"/>
      <c r="N423" s="201"/>
      <c r="O423" s="201"/>
      <c r="P423" s="201"/>
      <c r="Q423" s="201"/>
      <c r="R423" s="201"/>
      <c r="S423" s="201"/>
      <c r="T423" s="201"/>
      <c r="U423" s="201"/>
      <c r="V423" s="5"/>
      <c r="W423" s="201"/>
      <c r="X423" s="201"/>
      <c r="Y423" s="201"/>
      <c r="Z423" s="201"/>
    </row>
    <row r="424" spans="1:26" ht="15.75" customHeight="1">
      <c r="A424" s="201"/>
      <c r="B424" s="201"/>
      <c r="C424" s="201"/>
      <c r="D424" s="201"/>
      <c r="E424" s="201"/>
      <c r="F424" s="201"/>
      <c r="G424" s="201"/>
      <c r="H424" s="201"/>
      <c r="I424" s="201"/>
      <c r="J424" s="201"/>
      <c r="K424" s="201"/>
      <c r="L424" s="201"/>
      <c r="M424" s="201"/>
      <c r="N424" s="201"/>
      <c r="O424" s="201"/>
      <c r="P424" s="201"/>
      <c r="Q424" s="201"/>
      <c r="R424" s="201"/>
      <c r="S424" s="201"/>
      <c r="T424" s="201"/>
      <c r="U424" s="201"/>
      <c r="V424" s="5"/>
      <c r="W424" s="201"/>
      <c r="X424" s="201"/>
      <c r="Y424" s="201"/>
      <c r="Z424" s="201"/>
    </row>
    <row r="425" spans="1:26" ht="15.75" customHeight="1">
      <c r="A425" s="201"/>
      <c r="B425" s="201"/>
      <c r="C425" s="201"/>
      <c r="D425" s="201"/>
      <c r="E425" s="201"/>
      <c r="F425" s="201"/>
      <c r="G425" s="201"/>
      <c r="H425" s="201"/>
      <c r="I425" s="201"/>
      <c r="J425" s="201"/>
      <c r="K425" s="201"/>
      <c r="L425" s="201"/>
      <c r="M425" s="201"/>
      <c r="N425" s="201"/>
      <c r="O425" s="201"/>
      <c r="P425" s="201"/>
      <c r="Q425" s="201"/>
      <c r="R425" s="201"/>
      <c r="S425" s="201"/>
      <c r="T425" s="201"/>
      <c r="U425" s="201"/>
      <c r="V425" s="5"/>
      <c r="W425" s="201"/>
      <c r="X425" s="201"/>
      <c r="Y425" s="201"/>
      <c r="Z425" s="201"/>
    </row>
    <row r="426" spans="1:26" ht="15.75" customHeight="1">
      <c r="A426" s="201"/>
      <c r="B426" s="201"/>
      <c r="C426" s="201"/>
      <c r="D426" s="201"/>
      <c r="E426" s="201"/>
      <c r="F426" s="201"/>
      <c r="G426" s="201"/>
      <c r="H426" s="201"/>
      <c r="I426" s="201"/>
      <c r="J426" s="201"/>
      <c r="K426" s="201"/>
      <c r="L426" s="201"/>
      <c r="M426" s="201"/>
      <c r="N426" s="201"/>
      <c r="O426" s="201"/>
      <c r="P426" s="201"/>
      <c r="Q426" s="201"/>
      <c r="R426" s="201"/>
      <c r="S426" s="201"/>
      <c r="T426" s="201"/>
      <c r="U426" s="201"/>
      <c r="V426" s="5"/>
      <c r="W426" s="201"/>
      <c r="X426" s="201"/>
      <c r="Y426" s="201"/>
      <c r="Z426" s="201"/>
    </row>
    <row r="427" spans="1:26" ht="15.75" customHeight="1">
      <c r="A427" s="201"/>
      <c r="B427" s="201"/>
      <c r="C427" s="201"/>
      <c r="D427" s="201"/>
      <c r="E427" s="201"/>
      <c r="F427" s="201"/>
      <c r="G427" s="201"/>
      <c r="H427" s="201"/>
      <c r="I427" s="201"/>
      <c r="J427" s="201"/>
      <c r="K427" s="201"/>
      <c r="L427" s="201"/>
      <c r="M427" s="201"/>
      <c r="N427" s="201"/>
      <c r="O427" s="201"/>
      <c r="P427" s="201"/>
      <c r="Q427" s="201"/>
      <c r="R427" s="201"/>
      <c r="S427" s="201"/>
      <c r="T427" s="201"/>
      <c r="U427" s="201"/>
      <c r="V427" s="5"/>
      <c r="W427" s="201"/>
      <c r="X427" s="201"/>
      <c r="Y427" s="201"/>
      <c r="Z427" s="201"/>
    </row>
    <row r="428" spans="1:26" ht="15.75" customHeight="1">
      <c r="A428" s="201"/>
      <c r="B428" s="201"/>
      <c r="C428" s="201"/>
      <c r="D428" s="201"/>
      <c r="E428" s="201"/>
      <c r="F428" s="201"/>
      <c r="G428" s="201"/>
      <c r="H428" s="201"/>
      <c r="I428" s="201"/>
      <c r="J428" s="201"/>
      <c r="K428" s="201"/>
      <c r="L428" s="201"/>
      <c r="M428" s="201"/>
      <c r="N428" s="201"/>
      <c r="O428" s="201"/>
      <c r="P428" s="201"/>
      <c r="Q428" s="201"/>
      <c r="R428" s="201"/>
      <c r="S428" s="201"/>
      <c r="T428" s="201"/>
      <c r="U428" s="201"/>
      <c r="V428" s="5"/>
      <c r="W428" s="201"/>
      <c r="X428" s="201"/>
      <c r="Y428" s="201"/>
      <c r="Z428" s="201"/>
    </row>
    <row r="429" spans="1:26" ht="15.75" customHeight="1">
      <c r="A429" s="201"/>
      <c r="B429" s="201"/>
      <c r="C429" s="201"/>
      <c r="D429" s="201"/>
      <c r="E429" s="201"/>
      <c r="F429" s="201"/>
      <c r="G429" s="201"/>
      <c r="H429" s="201"/>
      <c r="I429" s="201"/>
      <c r="J429" s="201"/>
      <c r="K429" s="201"/>
      <c r="L429" s="201"/>
      <c r="M429" s="201"/>
      <c r="N429" s="201"/>
      <c r="O429" s="201"/>
      <c r="P429" s="201"/>
      <c r="Q429" s="201"/>
      <c r="R429" s="201"/>
      <c r="S429" s="201"/>
      <c r="T429" s="201"/>
      <c r="U429" s="201"/>
      <c r="V429" s="5"/>
      <c r="W429" s="201"/>
      <c r="X429" s="201"/>
      <c r="Y429" s="201"/>
      <c r="Z429" s="201"/>
    </row>
    <row r="430" spans="1:26" ht="15.75" customHeight="1">
      <c r="A430" s="201"/>
      <c r="B430" s="201"/>
      <c r="C430" s="201"/>
      <c r="D430" s="201"/>
      <c r="E430" s="201"/>
      <c r="F430" s="201"/>
      <c r="G430" s="201"/>
      <c r="H430" s="201"/>
      <c r="I430" s="201"/>
      <c r="J430" s="201"/>
      <c r="K430" s="201"/>
      <c r="L430" s="201"/>
      <c r="M430" s="201"/>
      <c r="N430" s="201"/>
      <c r="O430" s="201"/>
      <c r="P430" s="201"/>
      <c r="Q430" s="201"/>
      <c r="R430" s="201"/>
      <c r="S430" s="201"/>
      <c r="T430" s="201"/>
      <c r="U430" s="201"/>
      <c r="V430" s="5"/>
      <c r="W430" s="201"/>
      <c r="X430" s="201"/>
      <c r="Y430" s="201"/>
      <c r="Z430" s="201"/>
    </row>
    <row r="431" spans="1:26" ht="15.75" customHeight="1">
      <c r="A431" s="201"/>
      <c r="B431" s="201"/>
      <c r="C431" s="201"/>
      <c r="D431" s="201"/>
      <c r="E431" s="201"/>
      <c r="F431" s="201"/>
      <c r="G431" s="201"/>
      <c r="H431" s="201"/>
      <c r="I431" s="201"/>
      <c r="J431" s="201"/>
      <c r="K431" s="201"/>
      <c r="L431" s="201"/>
      <c r="M431" s="201"/>
      <c r="N431" s="201"/>
      <c r="O431" s="201"/>
      <c r="P431" s="201"/>
      <c r="Q431" s="201"/>
      <c r="R431" s="201"/>
      <c r="S431" s="201"/>
      <c r="T431" s="201"/>
      <c r="U431" s="201"/>
      <c r="V431" s="5"/>
      <c r="W431" s="201"/>
      <c r="X431" s="201"/>
      <c r="Y431" s="201"/>
      <c r="Z431" s="201"/>
    </row>
    <row r="432" spans="1:26" ht="15.75" customHeight="1">
      <c r="A432" s="201"/>
      <c r="B432" s="201"/>
      <c r="C432" s="201"/>
      <c r="D432" s="201"/>
      <c r="E432" s="201"/>
      <c r="F432" s="201"/>
      <c r="G432" s="201"/>
      <c r="H432" s="201"/>
      <c r="I432" s="201"/>
      <c r="J432" s="201"/>
      <c r="K432" s="201"/>
      <c r="L432" s="201"/>
      <c r="M432" s="201"/>
      <c r="N432" s="201"/>
      <c r="O432" s="201"/>
      <c r="P432" s="201"/>
      <c r="Q432" s="201"/>
      <c r="R432" s="201"/>
      <c r="S432" s="201"/>
      <c r="T432" s="201"/>
      <c r="U432" s="201"/>
      <c r="V432" s="5"/>
      <c r="W432" s="201"/>
      <c r="X432" s="201"/>
      <c r="Y432" s="201"/>
      <c r="Z432" s="201"/>
    </row>
    <row r="433" spans="1:26" ht="15.75" customHeight="1">
      <c r="A433" s="201"/>
      <c r="B433" s="201"/>
      <c r="C433" s="201"/>
      <c r="D433" s="201"/>
      <c r="E433" s="201"/>
      <c r="F433" s="201"/>
      <c r="G433" s="201"/>
      <c r="H433" s="201"/>
      <c r="I433" s="201"/>
      <c r="J433" s="201"/>
      <c r="K433" s="201"/>
      <c r="L433" s="201"/>
      <c r="M433" s="201"/>
      <c r="N433" s="201"/>
      <c r="O433" s="201"/>
      <c r="P433" s="201"/>
      <c r="Q433" s="201"/>
      <c r="R433" s="201"/>
      <c r="S433" s="201"/>
      <c r="T433" s="201"/>
      <c r="U433" s="201"/>
      <c r="V433" s="5"/>
      <c r="W433" s="201"/>
      <c r="X433" s="201"/>
      <c r="Y433" s="201"/>
      <c r="Z433" s="201"/>
    </row>
    <row r="434" spans="1:26" ht="15.75" customHeight="1">
      <c r="A434" s="201"/>
      <c r="B434" s="201"/>
      <c r="C434" s="201"/>
      <c r="D434" s="201"/>
      <c r="E434" s="201"/>
      <c r="F434" s="201"/>
      <c r="G434" s="201"/>
      <c r="H434" s="201"/>
      <c r="I434" s="201"/>
      <c r="J434" s="201"/>
      <c r="K434" s="201"/>
      <c r="L434" s="201"/>
      <c r="M434" s="201"/>
      <c r="N434" s="201"/>
      <c r="O434" s="201"/>
      <c r="P434" s="201"/>
      <c r="Q434" s="201"/>
      <c r="R434" s="201"/>
      <c r="S434" s="201"/>
      <c r="T434" s="201"/>
      <c r="U434" s="201"/>
      <c r="V434" s="5"/>
      <c r="W434" s="201"/>
      <c r="X434" s="201"/>
      <c r="Y434" s="201"/>
      <c r="Z434" s="201"/>
    </row>
    <row r="435" spans="1:26" ht="15.75" customHeight="1">
      <c r="A435" s="201"/>
      <c r="B435" s="201"/>
      <c r="C435" s="201"/>
      <c r="D435" s="201"/>
      <c r="E435" s="201"/>
      <c r="F435" s="201"/>
      <c r="G435" s="201"/>
      <c r="H435" s="201"/>
      <c r="I435" s="201"/>
      <c r="J435" s="201"/>
      <c r="K435" s="201"/>
      <c r="L435" s="201"/>
      <c r="M435" s="201"/>
      <c r="N435" s="201"/>
      <c r="O435" s="201"/>
      <c r="P435" s="201"/>
      <c r="Q435" s="201"/>
      <c r="R435" s="201"/>
      <c r="S435" s="201"/>
      <c r="T435" s="201"/>
      <c r="U435" s="201"/>
      <c r="V435" s="5"/>
      <c r="W435" s="201"/>
      <c r="X435" s="201"/>
      <c r="Y435" s="201"/>
      <c r="Z435" s="201"/>
    </row>
    <row r="436" spans="1:26" ht="15.75" customHeight="1">
      <c r="A436" s="201"/>
      <c r="B436" s="201"/>
      <c r="C436" s="201"/>
      <c r="D436" s="201"/>
      <c r="E436" s="201"/>
      <c r="F436" s="201"/>
      <c r="G436" s="201"/>
      <c r="H436" s="201"/>
      <c r="I436" s="201"/>
      <c r="J436" s="201"/>
      <c r="K436" s="201"/>
      <c r="L436" s="201"/>
      <c r="M436" s="201"/>
      <c r="N436" s="201"/>
      <c r="O436" s="201"/>
      <c r="P436" s="201"/>
      <c r="Q436" s="201"/>
      <c r="R436" s="201"/>
      <c r="S436" s="201"/>
      <c r="T436" s="201"/>
      <c r="U436" s="201"/>
      <c r="V436" s="5"/>
      <c r="W436" s="201"/>
      <c r="X436" s="201"/>
      <c r="Y436" s="201"/>
      <c r="Z436" s="201"/>
    </row>
    <row r="437" spans="1:26" ht="15.75" customHeight="1">
      <c r="A437" s="201"/>
      <c r="B437" s="201"/>
      <c r="C437" s="201"/>
      <c r="D437" s="201"/>
      <c r="E437" s="201"/>
      <c r="F437" s="201"/>
      <c r="G437" s="201"/>
      <c r="H437" s="201"/>
      <c r="I437" s="201"/>
      <c r="J437" s="201"/>
      <c r="K437" s="201"/>
      <c r="L437" s="201"/>
      <c r="M437" s="201"/>
      <c r="N437" s="201"/>
      <c r="O437" s="201"/>
      <c r="P437" s="201"/>
      <c r="Q437" s="201"/>
      <c r="R437" s="201"/>
      <c r="S437" s="201"/>
      <c r="T437" s="201"/>
      <c r="U437" s="201"/>
      <c r="V437" s="5"/>
      <c r="W437" s="201"/>
      <c r="X437" s="201"/>
      <c r="Y437" s="201"/>
      <c r="Z437" s="201"/>
    </row>
    <row r="438" spans="1:26" ht="15.75" customHeight="1">
      <c r="A438" s="201"/>
      <c r="B438" s="201"/>
      <c r="C438" s="201"/>
      <c r="D438" s="201"/>
      <c r="E438" s="201"/>
      <c r="F438" s="201"/>
      <c r="G438" s="201"/>
      <c r="H438" s="201"/>
      <c r="I438" s="201"/>
      <c r="J438" s="201"/>
      <c r="K438" s="201"/>
      <c r="L438" s="201"/>
      <c r="M438" s="201"/>
      <c r="N438" s="201"/>
      <c r="O438" s="201"/>
      <c r="P438" s="201"/>
      <c r="Q438" s="201"/>
      <c r="R438" s="201"/>
      <c r="S438" s="201"/>
      <c r="T438" s="201"/>
      <c r="U438" s="201"/>
      <c r="V438" s="5"/>
      <c r="W438" s="201"/>
      <c r="X438" s="201"/>
      <c r="Y438" s="201"/>
      <c r="Z438" s="201"/>
    </row>
    <row r="439" spans="1:26" ht="15.75" customHeight="1">
      <c r="A439" s="201"/>
      <c r="B439" s="201"/>
      <c r="C439" s="201"/>
      <c r="D439" s="201"/>
      <c r="E439" s="201"/>
      <c r="F439" s="201"/>
      <c r="G439" s="201"/>
      <c r="H439" s="201"/>
      <c r="I439" s="201"/>
      <c r="J439" s="201"/>
      <c r="K439" s="201"/>
      <c r="L439" s="201"/>
      <c r="M439" s="201"/>
      <c r="N439" s="201"/>
      <c r="O439" s="201"/>
      <c r="P439" s="201"/>
      <c r="Q439" s="201"/>
      <c r="R439" s="201"/>
      <c r="S439" s="201"/>
      <c r="T439" s="201"/>
      <c r="U439" s="201"/>
      <c r="V439" s="5"/>
      <c r="W439" s="201"/>
      <c r="X439" s="201"/>
      <c r="Y439" s="201"/>
      <c r="Z439" s="201"/>
    </row>
    <row r="440" spans="1:26" ht="15.75" customHeight="1">
      <c r="A440" s="201"/>
      <c r="B440" s="201"/>
      <c r="C440" s="201"/>
      <c r="D440" s="201"/>
      <c r="E440" s="201"/>
      <c r="F440" s="201"/>
      <c r="G440" s="201"/>
      <c r="H440" s="201"/>
      <c r="I440" s="201"/>
      <c r="J440" s="201"/>
      <c r="K440" s="201"/>
      <c r="L440" s="201"/>
      <c r="M440" s="201"/>
      <c r="N440" s="201"/>
      <c r="O440" s="201"/>
      <c r="P440" s="201"/>
      <c r="Q440" s="201"/>
      <c r="R440" s="201"/>
      <c r="S440" s="201"/>
      <c r="T440" s="201"/>
      <c r="U440" s="201"/>
      <c r="V440" s="5"/>
      <c r="W440" s="201"/>
      <c r="X440" s="201"/>
      <c r="Y440" s="201"/>
      <c r="Z440" s="201"/>
    </row>
    <row r="441" spans="1:26" ht="15.75" customHeight="1">
      <c r="A441" s="201"/>
      <c r="B441" s="201"/>
      <c r="C441" s="201"/>
      <c r="D441" s="201"/>
      <c r="E441" s="201"/>
      <c r="F441" s="201"/>
      <c r="G441" s="201"/>
      <c r="H441" s="201"/>
      <c r="I441" s="201"/>
      <c r="J441" s="201"/>
      <c r="K441" s="201"/>
      <c r="L441" s="201"/>
      <c r="M441" s="201"/>
      <c r="N441" s="201"/>
      <c r="O441" s="201"/>
      <c r="P441" s="201"/>
      <c r="Q441" s="201"/>
      <c r="R441" s="201"/>
      <c r="S441" s="201"/>
      <c r="T441" s="201"/>
      <c r="U441" s="201"/>
      <c r="V441" s="5"/>
      <c r="W441" s="201"/>
      <c r="X441" s="201"/>
      <c r="Y441" s="201"/>
      <c r="Z441" s="201"/>
    </row>
    <row r="442" spans="1:26" ht="15.75" customHeight="1">
      <c r="A442" s="201"/>
      <c r="B442" s="201"/>
      <c r="C442" s="201"/>
      <c r="D442" s="201"/>
      <c r="E442" s="201"/>
      <c r="F442" s="201"/>
      <c r="G442" s="201"/>
      <c r="H442" s="201"/>
      <c r="I442" s="201"/>
      <c r="J442" s="201"/>
      <c r="K442" s="201"/>
      <c r="L442" s="201"/>
      <c r="M442" s="201"/>
      <c r="N442" s="201"/>
      <c r="O442" s="201"/>
      <c r="P442" s="201"/>
      <c r="Q442" s="201"/>
      <c r="R442" s="201"/>
      <c r="S442" s="201"/>
      <c r="T442" s="201"/>
      <c r="U442" s="201"/>
      <c r="V442" s="5"/>
      <c r="W442" s="201"/>
      <c r="X442" s="201"/>
      <c r="Y442" s="201"/>
      <c r="Z442" s="201"/>
    </row>
    <row r="443" spans="1:26" ht="15.75" customHeight="1">
      <c r="A443" s="201"/>
      <c r="B443" s="201"/>
      <c r="C443" s="201"/>
      <c r="D443" s="201"/>
      <c r="E443" s="201"/>
      <c r="F443" s="201"/>
      <c r="G443" s="201"/>
      <c r="H443" s="201"/>
      <c r="I443" s="201"/>
      <c r="J443" s="201"/>
      <c r="K443" s="201"/>
      <c r="L443" s="201"/>
      <c r="M443" s="201"/>
      <c r="N443" s="201"/>
      <c r="O443" s="201"/>
      <c r="P443" s="201"/>
      <c r="Q443" s="201"/>
      <c r="R443" s="201"/>
      <c r="S443" s="201"/>
      <c r="T443" s="201"/>
      <c r="U443" s="201"/>
      <c r="V443" s="5"/>
      <c r="W443" s="201"/>
      <c r="X443" s="201"/>
      <c r="Y443" s="201"/>
      <c r="Z443" s="201"/>
    </row>
    <row r="444" spans="1:26" ht="15.75" customHeight="1">
      <c r="A444" s="201"/>
      <c r="B444" s="201"/>
      <c r="C444" s="201"/>
      <c r="D444" s="201"/>
      <c r="E444" s="201"/>
      <c r="F444" s="201"/>
      <c r="G444" s="201"/>
      <c r="H444" s="201"/>
      <c r="I444" s="201"/>
      <c r="J444" s="201"/>
      <c r="K444" s="201"/>
      <c r="L444" s="201"/>
      <c r="M444" s="201"/>
      <c r="N444" s="201"/>
      <c r="O444" s="201"/>
      <c r="P444" s="201"/>
      <c r="Q444" s="201"/>
      <c r="R444" s="201"/>
      <c r="S444" s="201"/>
      <c r="T444" s="201"/>
      <c r="U444" s="201"/>
      <c r="V444" s="5"/>
      <c r="W444" s="201"/>
      <c r="X444" s="201"/>
      <c r="Y444" s="201"/>
      <c r="Z444" s="201"/>
    </row>
    <row r="445" spans="1:26" ht="15.75" customHeight="1">
      <c r="A445" s="201"/>
      <c r="B445" s="201"/>
      <c r="C445" s="201"/>
      <c r="D445" s="201"/>
      <c r="E445" s="201"/>
      <c r="F445" s="201"/>
      <c r="G445" s="201"/>
      <c r="H445" s="201"/>
      <c r="I445" s="201"/>
      <c r="J445" s="201"/>
      <c r="K445" s="201"/>
      <c r="L445" s="201"/>
      <c r="M445" s="201"/>
      <c r="N445" s="201"/>
      <c r="O445" s="201"/>
      <c r="P445" s="201"/>
      <c r="Q445" s="201"/>
      <c r="R445" s="201"/>
      <c r="S445" s="201"/>
      <c r="T445" s="201"/>
      <c r="U445" s="201"/>
      <c r="V445" s="5"/>
      <c r="W445" s="201"/>
      <c r="X445" s="201"/>
      <c r="Y445" s="201"/>
      <c r="Z445" s="201"/>
    </row>
    <row r="446" spans="1:26" ht="15.75" customHeight="1">
      <c r="A446" s="201"/>
      <c r="B446" s="201"/>
      <c r="C446" s="201"/>
      <c r="D446" s="201"/>
      <c r="E446" s="201"/>
      <c r="F446" s="201"/>
      <c r="G446" s="201"/>
      <c r="H446" s="201"/>
      <c r="I446" s="201"/>
      <c r="J446" s="201"/>
      <c r="K446" s="201"/>
      <c r="L446" s="201"/>
      <c r="M446" s="201"/>
      <c r="N446" s="201"/>
      <c r="O446" s="201"/>
      <c r="P446" s="201"/>
      <c r="Q446" s="201"/>
      <c r="R446" s="201"/>
      <c r="S446" s="201"/>
      <c r="T446" s="201"/>
      <c r="U446" s="201"/>
      <c r="V446" s="5"/>
      <c r="W446" s="201"/>
      <c r="X446" s="201"/>
      <c r="Y446" s="201"/>
      <c r="Z446" s="201"/>
    </row>
    <row r="447" spans="1:26" ht="15.75" customHeight="1">
      <c r="A447" s="201"/>
      <c r="B447" s="201"/>
      <c r="C447" s="201"/>
      <c r="D447" s="201"/>
      <c r="E447" s="201"/>
      <c r="F447" s="201"/>
      <c r="G447" s="201"/>
      <c r="H447" s="201"/>
      <c r="I447" s="201"/>
      <c r="J447" s="201"/>
      <c r="K447" s="201"/>
      <c r="L447" s="201"/>
      <c r="M447" s="201"/>
      <c r="N447" s="201"/>
      <c r="O447" s="201"/>
      <c r="P447" s="201"/>
      <c r="Q447" s="201"/>
      <c r="R447" s="201"/>
      <c r="S447" s="201"/>
      <c r="T447" s="201"/>
      <c r="U447" s="201"/>
      <c r="V447" s="5"/>
      <c r="W447" s="201"/>
      <c r="X447" s="201"/>
      <c r="Y447" s="201"/>
      <c r="Z447" s="201"/>
    </row>
    <row r="448" spans="1:26" ht="15.75" customHeight="1">
      <c r="A448" s="201"/>
      <c r="B448" s="201"/>
      <c r="C448" s="201"/>
      <c r="D448" s="201"/>
      <c r="E448" s="201"/>
      <c r="F448" s="201"/>
      <c r="G448" s="201"/>
      <c r="H448" s="201"/>
      <c r="I448" s="201"/>
      <c r="J448" s="201"/>
      <c r="K448" s="201"/>
      <c r="L448" s="201"/>
      <c r="M448" s="201"/>
      <c r="N448" s="201"/>
      <c r="O448" s="201"/>
      <c r="P448" s="201"/>
      <c r="Q448" s="201"/>
      <c r="R448" s="201"/>
      <c r="S448" s="201"/>
      <c r="T448" s="201"/>
      <c r="U448" s="201"/>
      <c r="V448" s="5"/>
      <c r="W448" s="201"/>
      <c r="X448" s="201"/>
      <c r="Y448" s="201"/>
      <c r="Z448" s="201"/>
    </row>
    <row r="449" spans="1:26" ht="15.75" customHeight="1">
      <c r="A449" s="201"/>
      <c r="B449" s="201"/>
      <c r="C449" s="201"/>
      <c r="D449" s="201"/>
      <c r="E449" s="201"/>
      <c r="F449" s="201"/>
      <c r="G449" s="201"/>
      <c r="H449" s="201"/>
      <c r="I449" s="201"/>
      <c r="J449" s="201"/>
      <c r="K449" s="201"/>
      <c r="L449" s="201"/>
      <c r="M449" s="201"/>
      <c r="N449" s="201"/>
      <c r="O449" s="201"/>
      <c r="P449" s="201"/>
      <c r="Q449" s="201"/>
      <c r="R449" s="201"/>
      <c r="S449" s="201"/>
      <c r="T449" s="201"/>
      <c r="U449" s="201"/>
      <c r="V449" s="5"/>
      <c r="W449" s="201"/>
      <c r="X449" s="201"/>
      <c r="Y449" s="201"/>
      <c r="Z449" s="201"/>
    </row>
    <row r="450" spans="1:26" ht="15.75" customHeight="1">
      <c r="A450" s="201"/>
      <c r="B450" s="201"/>
      <c r="C450" s="201"/>
      <c r="D450" s="201"/>
      <c r="E450" s="201"/>
      <c r="F450" s="201"/>
      <c r="G450" s="201"/>
      <c r="H450" s="201"/>
      <c r="I450" s="201"/>
      <c r="J450" s="201"/>
      <c r="K450" s="201"/>
      <c r="L450" s="201"/>
      <c r="M450" s="201"/>
      <c r="N450" s="201"/>
      <c r="O450" s="201"/>
      <c r="P450" s="201"/>
      <c r="Q450" s="201"/>
      <c r="R450" s="201"/>
      <c r="S450" s="201"/>
      <c r="T450" s="201"/>
      <c r="U450" s="201"/>
      <c r="V450" s="5"/>
      <c r="W450" s="201"/>
      <c r="X450" s="201"/>
      <c r="Y450" s="201"/>
      <c r="Z450" s="201"/>
    </row>
    <row r="451" spans="1:26" ht="15.75" customHeight="1">
      <c r="A451" s="201"/>
      <c r="B451" s="201"/>
      <c r="C451" s="201"/>
      <c r="D451" s="201"/>
      <c r="E451" s="201"/>
      <c r="F451" s="201"/>
      <c r="G451" s="201"/>
      <c r="H451" s="201"/>
      <c r="I451" s="201"/>
      <c r="J451" s="201"/>
      <c r="K451" s="201"/>
      <c r="L451" s="201"/>
      <c r="M451" s="201"/>
      <c r="N451" s="201"/>
      <c r="O451" s="201"/>
      <c r="P451" s="201"/>
      <c r="Q451" s="201"/>
      <c r="R451" s="201"/>
      <c r="S451" s="201"/>
      <c r="T451" s="201"/>
      <c r="U451" s="201"/>
      <c r="V451" s="5"/>
      <c r="W451" s="201"/>
      <c r="X451" s="201"/>
      <c r="Y451" s="201"/>
      <c r="Z451" s="201"/>
    </row>
    <row r="452" spans="1:26" ht="15.75" customHeight="1">
      <c r="A452" s="201"/>
      <c r="B452" s="201"/>
      <c r="C452" s="201"/>
      <c r="D452" s="201"/>
      <c r="E452" s="201"/>
      <c r="F452" s="201"/>
      <c r="G452" s="201"/>
      <c r="H452" s="201"/>
      <c r="I452" s="201"/>
      <c r="J452" s="201"/>
      <c r="K452" s="201"/>
      <c r="L452" s="201"/>
      <c r="M452" s="201"/>
      <c r="N452" s="201"/>
      <c r="O452" s="201"/>
      <c r="P452" s="201"/>
      <c r="Q452" s="201"/>
      <c r="R452" s="201"/>
      <c r="S452" s="201"/>
      <c r="T452" s="201"/>
      <c r="U452" s="201"/>
      <c r="V452" s="5"/>
      <c r="W452" s="201"/>
      <c r="X452" s="201"/>
      <c r="Y452" s="201"/>
      <c r="Z452" s="201"/>
    </row>
    <row r="453" spans="1:26" ht="15.75" customHeight="1">
      <c r="A453" s="201"/>
      <c r="B453" s="201"/>
      <c r="C453" s="201"/>
      <c r="D453" s="201"/>
      <c r="E453" s="201"/>
      <c r="F453" s="201"/>
      <c r="G453" s="201"/>
      <c r="H453" s="201"/>
      <c r="I453" s="201"/>
      <c r="J453" s="201"/>
      <c r="K453" s="201"/>
      <c r="L453" s="201"/>
      <c r="M453" s="201"/>
      <c r="N453" s="201"/>
      <c r="O453" s="201"/>
      <c r="P453" s="201"/>
      <c r="Q453" s="201"/>
      <c r="R453" s="201"/>
      <c r="S453" s="201"/>
      <c r="T453" s="201"/>
      <c r="U453" s="201"/>
      <c r="V453" s="5"/>
      <c r="W453" s="201"/>
      <c r="X453" s="201"/>
      <c r="Y453" s="201"/>
      <c r="Z453" s="201"/>
    </row>
    <row r="454" spans="1:26" ht="15.75" customHeight="1">
      <c r="A454" s="201"/>
      <c r="B454" s="201"/>
      <c r="C454" s="201"/>
      <c r="D454" s="201"/>
      <c r="E454" s="201"/>
      <c r="F454" s="201"/>
      <c r="G454" s="201"/>
      <c r="H454" s="201"/>
      <c r="I454" s="201"/>
      <c r="J454" s="201"/>
      <c r="K454" s="201"/>
      <c r="L454" s="201"/>
      <c r="M454" s="201"/>
      <c r="N454" s="201"/>
      <c r="O454" s="201"/>
      <c r="P454" s="201"/>
      <c r="Q454" s="201"/>
      <c r="R454" s="201"/>
      <c r="S454" s="201"/>
      <c r="T454" s="201"/>
      <c r="U454" s="201"/>
      <c r="V454" s="5"/>
      <c r="W454" s="201"/>
      <c r="X454" s="201"/>
      <c r="Y454" s="201"/>
      <c r="Z454" s="201"/>
    </row>
    <row r="455" spans="1:26" ht="15.75" customHeight="1">
      <c r="A455" s="201"/>
      <c r="B455" s="201"/>
      <c r="C455" s="201"/>
      <c r="D455" s="201"/>
      <c r="E455" s="201"/>
      <c r="F455" s="201"/>
      <c r="G455" s="201"/>
      <c r="H455" s="201"/>
      <c r="I455" s="201"/>
      <c r="J455" s="201"/>
      <c r="K455" s="201"/>
      <c r="L455" s="201"/>
      <c r="M455" s="201"/>
      <c r="N455" s="201"/>
      <c r="O455" s="201"/>
      <c r="P455" s="201"/>
      <c r="Q455" s="201"/>
      <c r="R455" s="201"/>
      <c r="S455" s="201"/>
      <c r="T455" s="201"/>
      <c r="U455" s="201"/>
      <c r="V455" s="5"/>
      <c r="W455" s="201"/>
      <c r="X455" s="201"/>
      <c r="Y455" s="201"/>
      <c r="Z455" s="201"/>
    </row>
    <row r="456" spans="1:26" ht="15.75" customHeight="1">
      <c r="A456" s="201"/>
      <c r="B456" s="201"/>
      <c r="C456" s="201"/>
      <c r="D456" s="201"/>
      <c r="E456" s="201"/>
      <c r="F456" s="201"/>
      <c r="G456" s="201"/>
      <c r="H456" s="201"/>
      <c r="I456" s="201"/>
      <c r="J456" s="201"/>
      <c r="K456" s="201"/>
      <c r="L456" s="201"/>
      <c r="M456" s="201"/>
      <c r="N456" s="201"/>
      <c r="O456" s="201"/>
      <c r="P456" s="201"/>
      <c r="Q456" s="201"/>
      <c r="R456" s="201"/>
      <c r="S456" s="201"/>
      <c r="T456" s="201"/>
      <c r="U456" s="201"/>
      <c r="V456" s="5"/>
      <c r="W456" s="201"/>
      <c r="X456" s="201"/>
      <c r="Y456" s="201"/>
      <c r="Z456" s="201"/>
    </row>
    <row r="457" spans="1:26" ht="15.75" customHeight="1">
      <c r="A457" s="201"/>
      <c r="B457" s="201"/>
      <c r="C457" s="201"/>
      <c r="D457" s="201"/>
      <c r="E457" s="201"/>
      <c r="F457" s="201"/>
      <c r="G457" s="201"/>
      <c r="H457" s="201"/>
      <c r="I457" s="201"/>
      <c r="J457" s="201"/>
      <c r="K457" s="201"/>
      <c r="L457" s="201"/>
      <c r="M457" s="201"/>
      <c r="N457" s="201"/>
      <c r="O457" s="201"/>
      <c r="P457" s="201"/>
      <c r="Q457" s="201"/>
      <c r="R457" s="201"/>
      <c r="S457" s="201"/>
      <c r="T457" s="201"/>
      <c r="U457" s="201"/>
      <c r="V457" s="5"/>
      <c r="W457" s="201"/>
      <c r="X457" s="201"/>
      <c r="Y457" s="201"/>
      <c r="Z457" s="201"/>
    </row>
    <row r="458" spans="1:26" ht="15.75" customHeight="1">
      <c r="A458" s="201"/>
      <c r="B458" s="201"/>
      <c r="C458" s="201"/>
      <c r="D458" s="201"/>
      <c r="E458" s="201"/>
      <c r="F458" s="201"/>
      <c r="G458" s="201"/>
      <c r="H458" s="201"/>
      <c r="I458" s="201"/>
      <c r="J458" s="201"/>
      <c r="K458" s="201"/>
      <c r="L458" s="201"/>
      <c r="M458" s="201"/>
      <c r="N458" s="201"/>
      <c r="O458" s="201"/>
      <c r="P458" s="201"/>
      <c r="Q458" s="201"/>
      <c r="R458" s="201"/>
      <c r="S458" s="201"/>
      <c r="T458" s="201"/>
      <c r="U458" s="201"/>
      <c r="V458" s="5"/>
      <c r="W458" s="201"/>
      <c r="X458" s="201"/>
      <c r="Y458" s="201"/>
      <c r="Z458" s="201"/>
    </row>
    <row r="459" spans="1:26" ht="15.75" customHeight="1">
      <c r="A459" s="201"/>
      <c r="B459" s="201"/>
      <c r="C459" s="201"/>
      <c r="D459" s="201"/>
      <c r="E459" s="201"/>
      <c r="F459" s="201"/>
      <c r="G459" s="201"/>
      <c r="H459" s="201"/>
      <c r="I459" s="201"/>
      <c r="J459" s="201"/>
      <c r="K459" s="201"/>
      <c r="L459" s="201"/>
      <c r="M459" s="201"/>
      <c r="N459" s="201"/>
      <c r="O459" s="201"/>
      <c r="P459" s="201"/>
      <c r="Q459" s="201"/>
      <c r="R459" s="201"/>
      <c r="S459" s="201"/>
      <c r="T459" s="201"/>
      <c r="U459" s="201"/>
      <c r="V459" s="5"/>
      <c r="W459" s="201"/>
      <c r="X459" s="201"/>
      <c r="Y459" s="201"/>
      <c r="Z459" s="201"/>
    </row>
    <row r="460" spans="1:26" ht="15.75" customHeight="1">
      <c r="A460" s="201"/>
      <c r="B460" s="201"/>
      <c r="C460" s="201"/>
      <c r="D460" s="201"/>
      <c r="E460" s="201"/>
      <c r="F460" s="201"/>
      <c r="G460" s="201"/>
      <c r="H460" s="201"/>
      <c r="I460" s="201"/>
      <c r="J460" s="201"/>
      <c r="K460" s="201"/>
      <c r="L460" s="201"/>
      <c r="M460" s="201"/>
      <c r="N460" s="201"/>
      <c r="O460" s="201"/>
      <c r="P460" s="201"/>
      <c r="Q460" s="201"/>
      <c r="R460" s="201"/>
      <c r="S460" s="201"/>
      <c r="T460" s="201"/>
      <c r="U460" s="201"/>
      <c r="V460" s="5"/>
      <c r="W460" s="201"/>
      <c r="X460" s="201"/>
      <c r="Y460" s="201"/>
      <c r="Z460" s="201"/>
    </row>
    <row r="461" spans="1:26" ht="15.75" customHeight="1">
      <c r="A461" s="201"/>
      <c r="B461" s="201"/>
      <c r="C461" s="201"/>
      <c r="D461" s="201"/>
      <c r="E461" s="201"/>
      <c r="F461" s="201"/>
      <c r="G461" s="201"/>
      <c r="H461" s="201"/>
      <c r="I461" s="201"/>
      <c r="J461" s="201"/>
      <c r="K461" s="201"/>
      <c r="L461" s="201"/>
      <c r="M461" s="201"/>
      <c r="N461" s="201"/>
      <c r="O461" s="201"/>
      <c r="P461" s="201"/>
      <c r="Q461" s="201"/>
      <c r="R461" s="201"/>
      <c r="S461" s="201"/>
      <c r="T461" s="201"/>
      <c r="U461" s="201"/>
      <c r="V461" s="5"/>
      <c r="W461" s="201"/>
      <c r="X461" s="201"/>
      <c r="Y461" s="201"/>
      <c r="Z461" s="201"/>
    </row>
    <row r="462" spans="1:26" ht="15.75" customHeight="1">
      <c r="A462" s="201"/>
      <c r="B462" s="201"/>
      <c r="C462" s="201"/>
      <c r="D462" s="201"/>
      <c r="E462" s="201"/>
      <c r="F462" s="201"/>
      <c r="G462" s="201"/>
      <c r="H462" s="201"/>
      <c r="I462" s="201"/>
      <c r="J462" s="201"/>
      <c r="K462" s="201"/>
      <c r="L462" s="201"/>
      <c r="M462" s="201"/>
      <c r="N462" s="201"/>
      <c r="O462" s="201"/>
      <c r="P462" s="201"/>
      <c r="Q462" s="201"/>
      <c r="R462" s="201"/>
      <c r="S462" s="201"/>
      <c r="T462" s="201"/>
      <c r="U462" s="201"/>
      <c r="V462" s="5"/>
      <c r="W462" s="201"/>
      <c r="X462" s="201"/>
      <c r="Y462" s="201"/>
      <c r="Z462" s="201"/>
    </row>
    <row r="463" spans="1:26" ht="15.75" customHeight="1">
      <c r="A463" s="201"/>
      <c r="B463" s="201"/>
      <c r="C463" s="201"/>
      <c r="D463" s="201"/>
      <c r="E463" s="201"/>
      <c r="F463" s="201"/>
      <c r="G463" s="201"/>
      <c r="H463" s="201"/>
      <c r="I463" s="201"/>
      <c r="J463" s="201"/>
      <c r="K463" s="201"/>
      <c r="L463" s="201"/>
      <c r="M463" s="201"/>
      <c r="N463" s="201"/>
      <c r="O463" s="201"/>
      <c r="P463" s="201"/>
      <c r="Q463" s="201"/>
      <c r="R463" s="201"/>
      <c r="S463" s="201"/>
      <c r="T463" s="201"/>
      <c r="U463" s="201"/>
      <c r="V463" s="5"/>
      <c r="W463" s="201"/>
      <c r="X463" s="201"/>
      <c r="Y463" s="201"/>
      <c r="Z463" s="201"/>
    </row>
    <row r="464" spans="1:26" ht="15.75" customHeight="1">
      <c r="A464" s="201"/>
      <c r="B464" s="201"/>
      <c r="C464" s="201"/>
      <c r="D464" s="201"/>
      <c r="E464" s="201"/>
      <c r="F464" s="201"/>
      <c r="G464" s="201"/>
      <c r="H464" s="201"/>
      <c r="I464" s="201"/>
      <c r="J464" s="201"/>
      <c r="K464" s="201"/>
      <c r="L464" s="201"/>
      <c r="M464" s="201"/>
      <c r="N464" s="201"/>
      <c r="O464" s="201"/>
      <c r="P464" s="201"/>
      <c r="Q464" s="201"/>
      <c r="R464" s="201"/>
      <c r="S464" s="201"/>
      <c r="T464" s="201"/>
      <c r="U464" s="201"/>
      <c r="V464" s="5"/>
      <c r="W464" s="201"/>
      <c r="X464" s="201"/>
      <c r="Y464" s="201"/>
      <c r="Z464" s="201"/>
    </row>
    <row r="465" spans="1:26" ht="15.75" customHeight="1">
      <c r="A465" s="201"/>
      <c r="B465" s="201"/>
      <c r="C465" s="201"/>
      <c r="D465" s="201"/>
      <c r="E465" s="201"/>
      <c r="F465" s="201"/>
      <c r="G465" s="201"/>
      <c r="H465" s="201"/>
      <c r="I465" s="201"/>
      <c r="J465" s="201"/>
      <c r="K465" s="201"/>
      <c r="L465" s="201"/>
      <c r="M465" s="201"/>
      <c r="N465" s="201"/>
      <c r="O465" s="201"/>
      <c r="P465" s="201"/>
      <c r="Q465" s="201"/>
      <c r="R465" s="201"/>
      <c r="S465" s="201"/>
      <c r="T465" s="201"/>
      <c r="U465" s="201"/>
      <c r="V465" s="5"/>
      <c r="W465" s="201"/>
      <c r="X465" s="201"/>
      <c r="Y465" s="201"/>
      <c r="Z465" s="201"/>
    </row>
    <row r="466" spans="1:26" ht="15.75" customHeight="1">
      <c r="A466" s="201"/>
      <c r="B466" s="201"/>
      <c r="C466" s="201"/>
      <c r="D466" s="201"/>
      <c r="E466" s="201"/>
      <c r="F466" s="201"/>
      <c r="G466" s="201"/>
      <c r="H466" s="201"/>
      <c r="I466" s="201"/>
      <c r="J466" s="201"/>
      <c r="K466" s="201"/>
      <c r="L466" s="201"/>
      <c r="M466" s="201"/>
      <c r="N466" s="201"/>
      <c r="O466" s="201"/>
      <c r="P466" s="201"/>
      <c r="Q466" s="201"/>
      <c r="R466" s="201"/>
      <c r="S466" s="201"/>
      <c r="T466" s="201"/>
      <c r="U466" s="201"/>
      <c r="V466" s="5"/>
      <c r="W466" s="201"/>
      <c r="X466" s="201"/>
      <c r="Y466" s="201"/>
      <c r="Z466" s="201"/>
    </row>
    <row r="467" spans="1:26" ht="15.75" customHeight="1">
      <c r="A467" s="201"/>
      <c r="B467" s="201"/>
      <c r="C467" s="201"/>
      <c r="D467" s="201"/>
      <c r="E467" s="201"/>
      <c r="F467" s="201"/>
      <c r="G467" s="201"/>
      <c r="H467" s="201"/>
      <c r="I467" s="201"/>
      <c r="J467" s="201"/>
      <c r="K467" s="201"/>
      <c r="L467" s="201"/>
      <c r="M467" s="201"/>
      <c r="N467" s="201"/>
      <c r="O467" s="201"/>
      <c r="P467" s="201"/>
      <c r="Q467" s="201"/>
      <c r="R467" s="201"/>
      <c r="S467" s="201"/>
      <c r="T467" s="201"/>
      <c r="U467" s="201"/>
      <c r="V467" s="5"/>
      <c r="W467" s="201"/>
      <c r="X467" s="201"/>
      <c r="Y467" s="201"/>
      <c r="Z467" s="201"/>
    </row>
    <row r="468" spans="1:26" ht="15.75" customHeight="1">
      <c r="A468" s="201"/>
      <c r="B468" s="201"/>
      <c r="C468" s="201"/>
      <c r="D468" s="201"/>
      <c r="E468" s="201"/>
      <c r="F468" s="201"/>
      <c r="G468" s="201"/>
      <c r="H468" s="201"/>
      <c r="I468" s="201"/>
      <c r="J468" s="201"/>
      <c r="K468" s="201"/>
      <c r="L468" s="201"/>
      <c r="M468" s="201"/>
      <c r="N468" s="201"/>
      <c r="O468" s="201"/>
      <c r="P468" s="201"/>
      <c r="Q468" s="201"/>
      <c r="R468" s="201"/>
      <c r="S468" s="201"/>
      <c r="T468" s="201"/>
      <c r="U468" s="201"/>
      <c r="V468" s="5"/>
      <c r="W468" s="201"/>
      <c r="X468" s="201"/>
      <c r="Y468" s="201"/>
      <c r="Z468" s="201"/>
    </row>
    <row r="469" spans="1:26" ht="15.75" customHeight="1">
      <c r="A469" s="201"/>
      <c r="B469" s="201"/>
      <c r="C469" s="201"/>
      <c r="D469" s="201"/>
      <c r="E469" s="201"/>
      <c r="F469" s="201"/>
      <c r="G469" s="201"/>
      <c r="H469" s="201"/>
      <c r="I469" s="201"/>
      <c r="J469" s="201"/>
      <c r="K469" s="201"/>
      <c r="L469" s="201"/>
      <c r="M469" s="201"/>
      <c r="N469" s="201"/>
      <c r="O469" s="201"/>
      <c r="P469" s="201"/>
      <c r="Q469" s="201"/>
      <c r="R469" s="201"/>
      <c r="S469" s="201"/>
      <c r="T469" s="201"/>
      <c r="U469" s="201"/>
      <c r="V469" s="5"/>
      <c r="W469" s="201"/>
      <c r="X469" s="201"/>
      <c r="Y469" s="201"/>
      <c r="Z469" s="201"/>
    </row>
    <row r="470" spans="1:26" ht="15.75" customHeight="1">
      <c r="A470" s="201"/>
      <c r="B470" s="201"/>
      <c r="C470" s="201"/>
      <c r="D470" s="201"/>
      <c r="E470" s="201"/>
      <c r="F470" s="201"/>
      <c r="G470" s="201"/>
      <c r="H470" s="201"/>
      <c r="I470" s="201"/>
      <c r="J470" s="201"/>
      <c r="K470" s="201"/>
      <c r="L470" s="201"/>
      <c r="M470" s="201"/>
      <c r="N470" s="201"/>
      <c r="O470" s="201"/>
      <c r="P470" s="201"/>
      <c r="Q470" s="201"/>
      <c r="R470" s="201"/>
      <c r="S470" s="201"/>
      <c r="T470" s="201"/>
      <c r="U470" s="201"/>
      <c r="V470" s="5"/>
      <c r="W470" s="201"/>
      <c r="X470" s="201"/>
      <c r="Y470" s="201"/>
      <c r="Z470" s="201"/>
    </row>
    <row r="471" spans="1:26" ht="15.75" customHeight="1">
      <c r="A471" s="201"/>
      <c r="B471" s="201"/>
      <c r="C471" s="201"/>
      <c r="D471" s="201"/>
      <c r="E471" s="201"/>
      <c r="F471" s="201"/>
      <c r="G471" s="201"/>
      <c r="H471" s="201"/>
      <c r="I471" s="201"/>
      <c r="J471" s="201"/>
      <c r="K471" s="201"/>
      <c r="L471" s="201"/>
      <c r="M471" s="201"/>
      <c r="N471" s="201"/>
      <c r="O471" s="201"/>
      <c r="P471" s="201"/>
      <c r="Q471" s="201"/>
      <c r="R471" s="201"/>
      <c r="S471" s="201"/>
      <c r="T471" s="201"/>
      <c r="U471" s="201"/>
      <c r="V471" s="5"/>
      <c r="W471" s="201"/>
      <c r="X471" s="201"/>
      <c r="Y471" s="201"/>
      <c r="Z471" s="201"/>
    </row>
    <row r="472" spans="1:26" ht="15.75" customHeight="1">
      <c r="A472" s="201"/>
      <c r="B472" s="201"/>
      <c r="C472" s="201"/>
      <c r="D472" s="201"/>
      <c r="E472" s="201"/>
      <c r="F472" s="201"/>
      <c r="G472" s="201"/>
      <c r="H472" s="201"/>
      <c r="I472" s="201"/>
      <c r="J472" s="201"/>
      <c r="K472" s="201"/>
      <c r="L472" s="201"/>
      <c r="M472" s="201"/>
      <c r="N472" s="201"/>
      <c r="O472" s="201"/>
      <c r="P472" s="201"/>
      <c r="Q472" s="201"/>
      <c r="R472" s="201"/>
      <c r="S472" s="201"/>
      <c r="T472" s="201"/>
      <c r="U472" s="201"/>
      <c r="V472" s="5"/>
      <c r="W472" s="201"/>
      <c r="X472" s="201"/>
      <c r="Y472" s="201"/>
      <c r="Z472" s="201"/>
    </row>
    <row r="473" spans="1:26" ht="15.75" customHeight="1">
      <c r="A473" s="201"/>
      <c r="B473" s="201"/>
      <c r="C473" s="201"/>
      <c r="D473" s="201"/>
      <c r="E473" s="201"/>
      <c r="F473" s="201"/>
      <c r="G473" s="201"/>
      <c r="H473" s="201"/>
      <c r="I473" s="201"/>
      <c r="J473" s="201"/>
      <c r="K473" s="201"/>
      <c r="L473" s="201"/>
      <c r="M473" s="201"/>
      <c r="N473" s="201"/>
      <c r="O473" s="201"/>
      <c r="P473" s="201"/>
      <c r="Q473" s="201"/>
      <c r="R473" s="201"/>
      <c r="S473" s="201"/>
      <c r="T473" s="201"/>
      <c r="U473" s="201"/>
      <c r="V473" s="5"/>
      <c r="W473" s="201"/>
      <c r="X473" s="201"/>
      <c r="Y473" s="201"/>
      <c r="Z473" s="201"/>
    </row>
    <row r="474" spans="1:26" ht="15.75" customHeight="1">
      <c r="A474" s="201"/>
      <c r="B474" s="201"/>
      <c r="C474" s="201"/>
      <c r="D474" s="201"/>
      <c r="E474" s="201"/>
      <c r="F474" s="201"/>
      <c r="G474" s="201"/>
      <c r="H474" s="201"/>
      <c r="I474" s="201"/>
      <c r="J474" s="201"/>
      <c r="K474" s="201"/>
      <c r="L474" s="201"/>
      <c r="M474" s="201"/>
      <c r="N474" s="201"/>
      <c r="O474" s="201"/>
      <c r="P474" s="201"/>
      <c r="Q474" s="201"/>
      <c r="R474" s="201"/>
      <c r="S474" s="201"/>
      <c r="T474" s="201"/>
      <c r="U474" s="201"/>
      <c r="V474" s="5"/>
      <c r="W474" s="201"/>
      <c r="X474" s="201"/>
      <c r="Y474" s="201"/>
      <c r="Z474" s="201"/>
    </row>
    <row r="475" spans="1:26" ht="15.75" customHeight="1">
      <c r="A475" s="201"/>
      <c r="B475" s="201"/>
      <c r="C475" s="201"/>
      <c r="D475" s="201"/>
      <c r="E475" s="201"/>
      <c r="F475" s="201"/>
      <c r="G475" s="201"/>
      <c r="H475" s="201"/>
      <c r="I475" s="201"/>
      <c r="J475" s="201"/>
      <c r="K475" s="201"/>
      <c r="L475" s="201"/>
      <c r="M475" s="201"/>
      <c r="N475" s="201"/>
      <c r="O475" s="201"/>
      <c r="P475" s="201"/>
      <c r="Q475" s="201"/>
      <c r="R475" s="201"/>
      <c r="S475" s="201"/>
      <c r="T475" s="201"/>
      <c r="U475" s="201"/>
      <c r="V475" s="5"/>
      <c r="W475" s="201"/>
      <c r="X475" s="201"/>
      <c r="Y475" s="201"/>
      <c r="Z475" s="201"/>
    </row>
    <row r="476" spans="1:26" ht="15.75" customHeight="1">
      <c r="A476" s="201"/>
      <c r="B476" s="201"/>
      <c r="C476" s="201"/>
      <c r="D476" s="201"/>
      <c r="E476" s="201"/>
      <c r="F476" s="201"/>
      <c r="G476" s="201"/>
      <c r="H476" s="201"/>
      <c r="I476" s="201"/>
      <c r="J476" s="201"/>
      <c r="K476" s="201"/>
      <c r="L476" s="201"/>
      <c r="M476" s="201"/>
      <c r="N476" s="201"/>
      <c r="O476" s="201"/>
      <c r="P476" s="201"/>
      <c r="Q476" s="201"/>
      <c r="R476" s="201"/>
      <c r="S476" s="201"/>
      <c r="T476" s="201"/>
      <c r="U476" s="201"/>
      <c r="V476" s="5"/>
      <c r="W476" s="201"/>
      <c r="X476" s="201"/>
      <c r="Y476" s="201"/>
      <c r="Z476" s="201"/>
    </row>
    <row r="477" spans="1:26" ht="15.75" customHeight="1">
      <c r="A477" s="201"/>
      <c r="B477" s="201"/>
      <c r="C477" s="201"/>
      <c r="D477" s="201"/>
      <c r="E477" s="201"/>
      <c r="F477" s="201"/>
      <c r="G477" s="201"/>
      <c r="H477" s="201"/>
      <c r="I477" s="201"/>
      <c r="J477" s="201"/>
      <c r="K477" s="201"/>
      <c r="L477" s="201"/>
      <c r="M477" s="201"/>
      <c r="N477" s="201"/>
      <c r="O477" s="201"/>
      <c r="P477" s="201"/>
      <c r="Q477" s="201"/>
      <c r="R477" s="201"/>
      <c r="S477" s="201"/>
      <c r="T477" s="201"/>
      <c r="U477" s="201"/>
      <c r="V477" s="5"/>
      <c r="W477" s="201"/>
      <c r="X477" s="201"/>
      <c r="Y477" s="201"/>
      <c r="Z477" s="201"/>
    </row>
    <row r="478" spans="1:26" ht="15.75" customHeight="1">
      <c r="A478" s="201"/>
      <c r="B478" s="201"/>
      <c r="C478" s="201"/>
      <c r="D478" s="201"/>
      <c r="E478" s="201"/>
      <c r="F478" s="201"/>
      <c r="G478" s="201"/>
      <c r="H478" s="201"/>
      <c r="I478" s="201"/>
      <c r="J478" s="201"/>
      <c r="K478" s="201"/>
      <c r="L478" s="201"/>
      <c r="M478" s="201"/>
      <c r="N478" s="201"/>
      <c r="O478" s="201"/>
      <c r="P478" s="201"/>
      <c r="Q478" s="201"/>
      <c r="R478" s="201"/>
      <c r="S478" s="201"/>
      <c r="T478" s="201"/>
      <c r="U478" s="201"/>
      <c r="V478" s="5"/>
      <c r="W478" s="201"/>
      <c r="X478" s="201"/>
      <c r="Y478" s="201"/>
      <c r="Z478" s="201"/>
    </row>
    <row r="479" spans="1:26" ht="15.75" customHeight="1">
      <c r="A479" s="201"/>
      <c r="B479" s="201"/>
      <c r="C479" s="201"/>
      <c r="D479" s="201"/>
      <c r="E479" s="201"/>
      <c r="F479" s="201"/>
      <c r="G479" s="201"/>
      <c r="H479" s="201"/>
      <c r="I479" s="201"/>
      <c r="J479" s="201"/>
      <c r="K479" s="201"/>
      <c r="L479" s="201"/>
      <c r="M479" s="201"/>
      <c r="N479" s="201"/>
      <c r="O479" s="201"/>
      <c r="P479" s="201"/>
      <c r="Q479" s="201"/>
      <c r="R479" s="201"/>
      <c r="S479" s="201"/>
      <c r="T479" s="201"/>
      <c r="U479" s="201"/>
      <c r="V479" s="5"/>
      <c r="W479" s="201"/>
      <c r="X479" s="201"/>
      <c r="Y479" s="201"/>
      <c r="Z479" s="201"/>
    </row>
    <row r="480" spans="1:26" ht="15.75" customHeight="1">
      <c r="A480" s="201"/>
      <c r="B480" s="201"/>
      <c r="C480" s="201"/>
      <c r="D480" s="201"/>
      <c r="E480" s="201"/>
      <c r="F480" s="201"/>
      <c r="G480" s="201"/>
      <c r="H480" s="201"/>
      <c r="I480" s="201"/>
      <c r="J480" s="201"/>
      <c r="K480" s="201"/>
      <c r="L480" s="201"/>
      <c r="M480" s="201"/>
      <c r="N480" s="201"/>
      <c r="O480" s="201"/>
      <c r="P480" s="201"/>
      <c r="Q480" s="201"/>
      <c r="R480" s="201"/>
      <c r="S480" s="201"/>
      <c r="T480" s="201"/>
      <c r="U480" s="201"/>
      <c r="V480" s="5"/>
      <c r="W480" s="201"/>
      <c r="X480" s="201"/>
      <c r="Y480" s="201"/>
      <c r="Z480" s="201"/>
    </row>
    <row r="481" spans="1:26" ht="15.75" customHeight="1">
      <c r="A481" s="201"/>
      <c r="B481" s="201"/>
      <c r="C481" s="201"/>
      <c r="D481" s="201"/>
      <c r="E481" s="201"/>
      <c r="F481" s="201"/>
      <c r="G481" s="201"/>
      <c r="H481" s="201"/>
      <c r="I481" s="201"/>
      <c r="J481" s="201"/>
      <c r="K481" s="201"/>
      <c r="L481" s="201"/>
      <c r="M481" s="201"/>
      <c r="N481" s="201"/>
      <c r="O481" s="201"/>
      <c r="P481" s="201"/>
      <c r="Q481" s="201"/>
      <c r="R481" s="201"/>
      <c r="S481" s="201"/>
      <c r="T481" s="201"/>
      <c r="U481" s="201"/>
      <c r="V481" s="5"/>
      <c r="W481" s="201"/>
      <c r="X481" s="201"/>
      <c r="Y481" s="201"/>
      <c r="Z481" s="201"/>
    </row>
    <row r="482" spans="1:26" ht="15.75" customHeight="1">
      <c r="A482" s="201"/>
      <c r="B482" s="201"/>
      <c r="C482" s="201"/>
      <c r="D482" s="201"/>
      <c r="E482" s="201"/>
      <c r="F482" s="201"/>
      <c r="G482" s="201"/>
      <c r="H482" s="201"/>
      <c r="I482" s="201"/>
      <c r="J482" s="201"/>
      <c r="K482" s="201"/>
      <c r="L482" s="201"/>
      <c r="M482" s="201"/>
      <c r="N482" s="201"/>
      <c r="O482" s="201"/>
      <c r="P482" s="201"/>
      <c r="Q482" s="201"/>
      <c r="R482" s="201"/>
      <c r="S482" s="201"/>
      <c r="T482" s="201"/>
      <c r="U482" s="201"/>
      <c r="V482" s="5"/>
      <c r="W482" s="201"/>
      <c r="X482" s="201"/>
      <c r="Y482" s="201"/>
      <c r="Z482" s="201"/>
    </row>
    <row r="483" spans="1:26" ht="15.75" customHeight="1">
      <c r="A483" s="201"/>
      <c r="B483" s="201"/>
      <c r="C483" s="201"/>
      <c r="D483" s="201"/>
      <c r="E483" s="201"/>
      <c r="F483" s="201"/>
      <c r="G483" s="201"/>
      <c r="H483" s="201"/>
      <c r="I483" s="201"/>
      <c r="J483" s="201"/>
      <c r="K483" s="201"/>
      <c r="L483" s="201"/>
      <c r="M483" s="201"/>
      <c r="N483" s="201"/>
      <c r="O483" s="201"/>
      <c r="P483" s="201"/>
      <c r="Q483" s="201"/>
      <c r="R483" s="201"/>
      <c r="S483" s="201"/>
      <c r="T483" s="201"/>
      <c r="U483" s="201"/>
      <c r="V483" s="5"/>
      <c r="W483" s="201"/>
      <c r="X483" s="201"/>
      <c r="Y483" s="201"/>
      <c r="Z483" s="201"/>
    </row>
    <row r="484" spans="1:26" ht="15.75" customHeight="1">
      <c r="A484" s="201"/>
      <c r="B484" s="201"/>
      <c r="C484" s="201"/>
      <c r="D484" s="201"/>
      <c r="E484" s="201"/>
      <c r="F484" s="201"/>
      <c r="G484" s="201"/>
      <c r="H484" s="201"/>
      <c r="I484" s="201"/>
      <c r="J484" s="201"/>
      <c r="K484" s="201"/>
      <c r="L484" s="201"/>
      <c r="M484" s="201"/>
      <c r="N484" s="201"/>
      <c r="O484" s="201"/>
      <c r="P484" s="201"/>
      <c r="Q484" s="201"/>
      <c r="R484" s="201"/>
      <c r="S484" s="201"/>
      <c r="T484" s="201"/>
      <c r="U484" s="201"/>
      <c r="V484" s="5"/>
      <c r="W484" s="201"/>
      <c r="X484" s="201"/>
      <c r="Y484" s="201"/>
      <c r="Z484" s="201"/>
    </row>
    <row r="485" spans="1:26" ht="15.75" customHeight="1">
      <c r="A485" s="201"/>
      <c r="B485" s="201"/>
      <c r="C485" s="201"/>
      <c r="D485" s="201"/>
      <c r="E485" s="201"/>
      <c r="F485" s="201"/>
      <c r="G485" s="201"/>
      <c r="H485" s="201"/>
      <c r="I485" s="201"/>
      <c r="J485" s="201"/>
      <c r="K485" s="201"/>
      <c r="L485" s="201"/>
      <c r="M485" s="201"/>
      <c r="N485" s="201"/>
      <c r="O485" s="201"/>
      <c r="P485" s="201"/>
      <c r="Q485" s="201"/>
      <c r="R485" s="201"/>
      <c r="S485" s="201"/>
      <c r="T485" s="201"/>
      <c r="U485" s="201"/>
      <c r="V485" s="5"/>
      <c r="W485" s="201"/>
      <c r="X485" s="201"/>
      <c r="Y485" s="201"/>
      <c r="Z485" s="201"/>
    </row>
    <row r="486" spans="1:26" ht="15.75" customHeight="1">
      <c r="A486" s="201"/>
      <c r="B486" s="201"/>
      <c r="C486" s="201"/>
      <c r="D486" s="201"/>
      <c r="E486" s="201"/>
      <c r="F486" s="201"/>
      <c r="G486" s="201"/>
      <c r="H486" s="201"/>
      <c r="I486" s="201"/>
      <c r="J486" s="201"/>
      <c r="K486" s="201"/>
      <c r="L486" s="201"/>
      <c r="M486" s="201"/>
      <c r="N486" s="201"/>
      <c r="O486" s="201"/>
      <c r="P486" s="201"/>
      <c r="Q486" s="201"/>
      <c r="R486" s="201"/>
      <c r="S486" s="201"/>
      <c r="T486" s="201"/>
      <c r="U486" s="201"/>
      <c r="V486" s="5"/>
      <c r="W486" s="201"/>
      <c r="X486" s="201"/>
      <c r="Y486" s="201"/>
      <c r="Z486" s="201"/>
    </row>
    <row r="487" spans="1:26" ht="15.75" customHeight="1">
      <c r="A487" s="201"/>
      <c r="B487" s="201"/>
      <c r="C487" s="201"/>
      <c r="D487" s="201"/>
      <c r="E487" s="201"/>
      <c r="F487" s="201"/>
      <c r="G487" s="201"/>
      <c r="H487" s="201"/>
      <c r="I487" s="201"/>
      <c r="J487" s="201"/>
      <c r="K487" s="201"/>
      <c r="L487" s="201"/>
      <c r="M487" s="201"/>
      <c r="N487" s="201"/>
      <c r="O487" s="201"/>
      <c r="P487" s="201"/>
      <c r="Q487" s="201"/>
      <c r="R487" s="201"/>
      <c r="S487" s="201"/>
      <c r="T487" s="201"/>
      <c r="U487" s="201"/>
      <c r="V487" s="5"/>
      <c r="W487" s="201"/>
      <c r="X487" s="201"/>
      <c r="Y487" s="201"/>
      <c r="Z487" s="201"/>
    </row>
    <row r="488" spans="1:26" ht="15.75" customHeight="1">
      <c r="A488" s="201"/>
      <c r="B488" s="201"/>
      <c r="C488" s="201"/>
      <c r="D488" s="201"/>
      <c r="E488" s="201"/>
      <c r="F488" s="201"/>
      <c r="G488" s="201"/>
      <c r="H488" s="201"/>
      <c r="I488" s="201"/>
      <c r="J488" s="201"/>
      <c r="K488" s="201"/>
      <c r="L488" s="201"/>
      <c r="M488" s="201"/>
      <c r="N488" s="201"/>
      <c r="O488" s="201"/>
      <c r="P488" s="201"/>
      <c r="Q488" s="201"/>
      <c r="R488" s="201"/>
      <c r="S488" s="201"/>
      <c r="T488" s="201"/>
      <c r="U488" s="201"/>
      <c r="V488" s="5"/>
      <c r="W488" s="201"/>
      <c r="X488" s="201"/>
      <c r="Y488" s="201"/>
      <c r="Z488" s="201"/>
    </row>
    <row r="489" spans="1:26" ht="15.75" customHeight="1">
      <c r="A489" s="201"/>
      <c r="B489" s="201"/>
      <c r="C489" s="201"/>
      <c r="D489" s="201"/>
      <c r="E489" s="201"/>
      <c r="F489" s="201"/>
      <c r="G489" s="201"/>
      <c r="H489" s="201"/>
      <c r="I489" s="201"/>
      <c r="J489" s="201"/>
      <c r="K489" s="201"/>
      <c r="L489" s="201"/>
      <c r="M489" s="201"/>
      <c r="N489" s="201"/>
      <c r="O489" s="201"/>
      <c r="P489" s="201"/>
      <c r="Q489" s="201"/>
      <c r="R489" s="201"/>
      <c r="S489" s="201"/>
      <c r="T489" s="201"/>
      <c r="U489" s="201"/>
      <c r="V489" s="5"/>
      <c r="W489" s="201"/>
      <c r="X489" s="201"/>
      <c r="Y489" s="201"/>
      <c r="Z489" s="201"/>
    </row>
    <row r="490" spans="1:26" ht="15.75" customHeight="1">
      <c r="A490" s="201"/>
      <c r="B490" s="201"/>
      <c r="C490" s="201"/>
      <c r="D490" s="201"/>
      <c r="E490" s="201"/>
      <c r="F490" s="201"/>
      <c r="G490" s="201"/>
      <c r="H490" s="201"/>
      <c r="I490" s="201"/>
      <c r="J490" s="201"/>
      <c r="K490" s="201"/>
      <c r="L490" s="201"/>
      <c r="M490" s="201"/>
      <c r="N490" s="201"/>
      <c r="O490" s="201"/>
      <c r="P490" s="201"/>
      <c r="Q490" s="201"/>
      <c r="R490" s="201"/>
      <c r="S490" s="201"/>
      <c r="T490" s="201"/>
      <c r="U490" s="201"/>
      <c r="V490" s="5"/>
      <c r="W490" s="201"/>
      <c r="X490" s="201"/>
      <c r="Y490" s="201"/>
      <c r="Z490" s="201"/>
    </row>
    <row r="491" spans="1:26" ht="15.75" customHeight="1">
      <c r="A491" s="201"/>
      <c r="B491" s="201"/>
      <c r="C491" s="201"/>
      <c r="D491" s="201"/>
      <c r="E491" s="201"/>
      <c r="F491" s="201"/>
      <c r="G491" s="201"/>
      <c r="H491" s="201"/>
      <c r="I491" s="201"/>
      <c r="J491" s="201"/>
      <c r="K491" s="201"/>
      <c r="L491" s="201"/>
      <c r="M491" s="201"/>
      <c r="N491" s="201"/>
      <c r="O491" s="201"/>
      <c r="P491" s="201"/>
      <c r="Q491" s="201"/>
      <c r="R491" s="201"/>
      <c r="S491" s="201"/>
      <c r="T491" s="201"/>
      <c r="U491" s="201"/>
      <c r="V491" s="5"/>
      <c r="W491" s="201"/>
      <c r="X491" s="201"/>
      <c r="Y491" s="201"/>
      <c r="Z491" s="201"/>
    </row>
    <row r="492" spans="1:26" ht="15.75" customHeight="1">
      <c r="A492" s="201"/>
      <c r="B492" s="201"/>
      <c r="C492" s="201"/>
      <c r="D492" s="201"/>
      <c r="E492" s="201"/>
      <c r="F492" s="201"/>
      <c r="G492" s="201"/>
      <c r="H492" s="201"/>
      <c r="I492" s="201"/>
      <c r="J492" s="201"/>
      <c r="K492" s="201"/>
      <c r="L492" s="201"/>
      <c r="M492" s="201"/>
      <c r="N492" s="201"/>
      <c r="O492" s="201"/>
      <c r="P492" s="201"/>
      <c r="Q492" s="201"/>
      <c r="R492" s="201"/>
      <c r="S492" s="201"/>
      <c r="T492" s="201"/>
      <c r="U492" s="201"/>
      <c r="V492" s="5"/>
      <c r="W492" s="201"/>
      <c r="X492" s="201"/>
      <c r="Y492" s="201"/>
      <c r="Z492" s="201"/>
    </row>
    <row r="493" spans="1:26" ht="15.75" customHeight="1">
      <c r="A493" s="201"/>
      <c r="B493" s="201"/>
      <c r="C493" s="201"/>
      <c r="D493" s="201"/>
      <c r="E493" s="201"/>
      <c r="F493" s="201"/>
      <c r="G493" s="201"/>
      <c r="H493" s="201"/>
      <c r="I493" s="201"/>
      <c r="J493" s="201"/>
      <c r="K493" s="201"/>
      <c r="L493" s="201"/>
      <c r="M493" s="201"/>
      <c r="N493" s="201"/>
      <c r="O493" s="201"/>
      <c r="P493" s="201"/>
      <c r="Q493" s="201"/>
      <c r="R493" s="201"/>
      <c r="S493" s="201"/>
      <c r="T493" s="201"/>
      <c r="U493" s="201"/>
      <c r="V493" s="5"/>
      <c r="W493" s="201"/>
      <c r="X493" s="201"/>
      <c r="Y493" s="201"/>
      <c r="Z493" s="201"/>
    </row>
    <row r="494" spans="1:26" ht="15.75" customHeight="1">
      <c r="A494" s="201"/>
      <c r="B494" s="201"/>
      <c r="C494" s="201"/>
      <c r="D494" s="201"/>
      <c r="E494" s="201"/>
      <c r="F494" s="201"/>
      <c r="G494" s="201"/>
      <c r="H494" s="201"/>
      <c r="I494" s="201"/>
      <c r="J494" s="201"/>
      <c r="K494" s="201"/>
      <c r="L494" s="201"/>
      <c r="M494" s="201"/>
      <c r="N494" s="201"/>
      <c r="O494" s="201"/>
      <c r="P494" s="201"/>
      <c r="Q494" s="201"/>
      <c r="R494" s="201"/>
      <c r="S494" s="201"/>
      <c r="T494" s="201"/>
      <c r="U494" s="201"/>
      <c r="V494" s="5"/>
      <c r="W494" s="201"/>
      <c r="X494" s="201"/>
      <c r="Y494" s="201"/>
      <c r="Z494" s="201"/>
    </row>
    <row r="495" spans="1:26" ht="15.75" customHeight="1">
      <c r="A495" s="201"/>
      <c r="B495" s="201"/>
      <c r="C495" s="201"/>
      <c r="D495" s="201"/>
      <c r="E495" s="201"/>
      <c r="F495" s="201"/>
      <c r="G495" s="201"/>
      <c r="H495" s="201"/>
      <c r="I495" s="201"/>
      <c r="J495" s="201"/>
      <c r="K495" s="201"/>
      <c r="L495" s="201"/>
      <c r="M495" s="201"/>
      <c r="N495" s="201"/>
      <c r="O495" s="201"/>
      <c r="P495" s="201"/>
      <c r="Q495" s="201"/>
      <c r="R495" s="201"/>
      <c r="S495" s="201"/>
      <c r="T495" s="201"/>
      <c r="U495" s="201"/>
      <c r="V495" s="5"/>
      <c r="W495" s="201"/>
      <c r="X495" s="201"/>
      <c r="Y495" s="201"/>
      <c r="Z495" s="201"/>
    </row>
    <row r="496" spans="1:26" ht="15.75" customHeight="1">
      <c r="A496" s="201"/>
      <c r="B496" s="201"/>
      <c r="C496" s="201"/>
      <c r="D496" s="201"/>
      <c r="E496" s="201"/>
      <c r="F496" s="201"/>
      <c r="G496" s="201"/>
      <c r="H496" s="201"/>
      <c r="I496" s="201"/>
      <c r="J496" s="201"/>
      <c r="K496" s="201"/>
      <c r="L496" s="201"/>
      <c r="M496" s="201"/>
      <c r="N496" s="201"/>
      <c r="O496" s="201"/>
      <c r="P496" s="201"/>
      <c r="Q496" s="201"/>
      <c r="R496" s="201"/>
      <c r="S496" s="201"/>
      <c r="T496" s="201"/>
      <c r="U496" s="201"/>
      <c r="V496" s="5"/>
      <c r="W496" s="201"/>
      <c r="X496" s="201"/>
      <c r="Y496" s="201"/>
      <c r="Z496" s="201"/>
    </row>
    <row r="497" spans="1:26" ht="15.75" customHeight="1">
      <c r="A497" s="201"/>
      <c r="B497" s="201"/>
      <c r="C497" s="201"/>
      <c r="D497" s="201"/>
      <c r="E497" s="201"/>
      <c r="F497" s="201"/>
      <c r="G497" s="201"/>
      <c r="H497" s="201"/>
      <c r="I497" s="201"/>
      <c r="J497" s="201"/>
      <c r="K497" s="201"/>
      <c r="L497" s="201"/>
      <c r="M497" s="201"/>
      <c r="N497" s="201"/>
      <c r="O497" s="201"/>
      <c r="P497" s="201"/>
      <c r="Q497" s="201"/>
      <c r="R497" s="201"/>
      <c r="S497" s="201"/>
      <c r="T497" s="201"/>
      <c r="U497" s="201"/>
      <c r="V497" s="5"/>
      <c r="W497" s="201"/>
      <c r="X497" s="201"/>
      <c r="Y497" s="201"/>
      <c r="Z497" s="201"/>
    </row>
    <row r="498" spans="1:26" ht="15.75" customHeight="1">
      <c r="A498" s="201"/>
      <c r="B498" s="201"/>
      <c r="C498" s="201"/>
      <c r="D498" s="201"/>
      <c r="E498" s="201"/>
      <c r="F498" s="201"/>
      <c r="G498" s="201"/>
      <c r="H498" s="201"/>
      <c r="I498" s="201"/>
      <c r="J498" s="201"/>
      <c r="K498" s="201"/>
      <c r="L498" s="201"/>
      <c r="M498" s="201"/>
      <c r="N498" s="201"/>
      <c r="O498" s="201"/>
      <c r="P498" s="201"/>
      <c r="Q498" s="201"/>
      <c r="R498" s="201"/>
      <c r="S498" s="201"/>
      <c r="T498" s="201"/>
      <c r="U498" s="201"/>
      <c r="V498" s="5"/>
      <c r="W498" s="201"/>
      <c r="X498" s="201"/>
      <c r="Y498" s="201"/>
      <c r="Z498" s="201"/>
    </row>
    <row r="499" spans="1:26" ht="15.75" customHeight="1">
      <c r="A499" s="201"/>
      <c r="B499" s="201"/>
      <c r="C499" s="201"/>
      <c r="D499" s="201"/>
      <c r="E499" s="201"/>
      <c r="F499" s="201"/>
      <c r="G499" s="201"/>
      <c r="H499" s="201"/>
      <c r="I499" s="201"/>
      <c r="J499" s="201"/>
      <c r="K499" s="201"/>
      <c r="L499" s="201"/>
      <c r="M499" s="201"/>
      <c r="N499" s="201"/>
      <c r="O499" s="201"/>
      <c r="P499" s="201"/>
      <c r="Q499" s="201"/>
      <c r="R499" s="201"/>
      <c r="S499" s="201"/>
      <c r="T499" s="201"/>
      <c r="U499" s="201"/>
      <c r="V499" s="5"/>
      <c r="W499" s="201"/>
      <c r="X499" s="201"/>
      <c r="Y499" s="201"/>
      <c r="Z499" s="201"/>
    </row>
    <row r="500" spans="1:26" ht="15.75" customHeight="1">
      <c r="A500" s="201"/>
      <c r="B500" s="201"/>
      <c r="C500" s="201"/>
      <c r="D500" s="201"/>
      <c r="E500" s="201"/>
      <c r="F500" s="201"/>
      <c r="G500" s="201"/>
      <c r="H500" s="201"/>
      <c r="I500" s="201"/>
      <c r="J500" s="201"/>
      <c r="K500" s="201"/>
      <c r="L500" s="201"/>
      <c r="M500" s="201"/>
      <c r="N500" s="201"/>
      <c r="O500" s="201"/>
      <c r="P500" s="201"/>
      <c r="Q500" s="201"/>
      <c r="R500" s="201"/>
      <c r="S500" s="201"/>
      <c r="T500" s="201"/>
      <c r="U500" s="201"/>
      <c r="V500" s="5"/>
      <c r="W500" s="201"/>
      <c r="X500" s="201"/>
      <c r="Y500" s="201"/>
      <c r="Z500" s="201"/>
    </row>
    <row r="501" spans="1:26" ht="15.75" customHeight="1">
      <c r="A501" s="201"/>
      <c r="B501" s="201"/>
      <c r="C501" s="201"/>
      <c r="D501" s="201"/>
      <c r="E501" s="201"/>
      <c r="F501" s="201"/>
      <c r="G501" s="201"/>
      <c r="H501" s="201"/>
      <c r="I501" s="201"/>
      <c r="J501" s="201"/>
      <c r="K501" s="201"/>
      <c r="L501" s="201"/>
      <c r="M501" s="201"/>
      <c r="N501" s="201"/>
      <c r="O501" s="201"/>
      <c r="P501" s="201"/>
      <c r="Q501" s="201"/>
      <c r="R501" s="201"/>
      <c r="S501" s="201"/>
      <c r="T501" s="201"/>
      <c r="U501" s="201"/>
      <c r="V501" s="5"/>
      <c r="W501" s="201"/>
      <c r="X501" s="201"/>
      <c r="Y501" s="201"/>
      <c r="Z501" s="201"/>
    </row>
    <row r="502" spans="1:26" ht="15.75" customHeight="1">
      <c r="A502" s="201"/>
      <c r="B502" s="201"/>
      <c r="C502" s="201"/>
      <c r="D502" s="201"/>
      <c r="E502" s="201"/>
      <c r="F502" s="201"/>
      <c r="G502" s="201"/>
      <c r="H502" s="201"/>
      <c r="I502" s="201"/>
      <c r="J502" s="201"/>
      <c r="K502" s="201"/>
      <c r="L502" s="201"/>
      <c r="M502" s="201"/>
      <c r="N502" s="201"/>
      <c r="O502" s="201"/>
      <c r="P502" s="201"/>
      <c r="Q502" s="201"/>
      <c r="R502" s="201"/>
      <c r="S502" s="201"/>
      <c r="T502" s="201"/>
      <c r="U502" s="201"/>
      <c r="V502" s="5"/>
      <c r="W502" s="201"/>
      <c r="X502" s="201"/>
      <c r="Y502" s="201"/>
      <c r="Z502" s="201"/>
    </row>
    <row r="503" spans="1:26" ht="15.75" customHeight="1">
      <c r="A503" s="201"/>
      <c r="B503" s="201"/>
      <c r="C503" s="201"/>
      <c r="D503" s="201"/>
      <c r="E503" s="201"/>
      <c r="F503" s="201"/>
      <c r="G503" s="201"/>
      <c r="H503" s="201"/>
      <c r="I503" s="201"/>
      <c r="J503" s="201"/>
      <c r="K503" s="201"/>
      <c r="L503" s="201"/>
      <c r="M503" s="201"/>
      <c r="N503" s="201"/>
      <c r="O503" s="201"/>
      <c r="P503" s="201"/>
      <c r="Q503" s="201"/>
      <c r="R503" s="201"/>
      <c r="S503" s="201"/>
      <c r="T503" s="201"/>
      <c r="U503" s="201"/>
      <c r="V503" s="5"/>
      <c r="W503" s="201"/>
      <c r="X503" s="201"/>
      <c r="Y503" s="201"/>
      <c r="Z503" s="201"/>
    </row>
    <row r="504" spans="1:26" ht="15.75" customHeight="1">
      <c r="A504" s="201"/>
      <c r="B504" s="201"/>
      <c r="C504" s="201"/>
      <c r="D504" s="201"/>
      <c r="E504" s="201"/>
      <c r="F504" s="201"/>
      <c r="G504" s="201"/>
      <c r="H504" s="201"/>
      <c r="I504" s="201"/>
      <c r="J504" s="201"/>
      <c r="K504" s="201"/>
      <c r="L504" s="201"/>
      <c r="M504" s="201"/>
      <c r="N504" s="201"/>
      <c r="O504" s="201"/>
      <c r="P504" s="201"/>
      <c r="Q504" s="201"/>
      <c r="R504" s="201"/>
      <c r="S504" s="201"/>
      <c r="T504" s="201"/>
      <c r="U504" s="201"/>
      <c r="V504" s="5"/>
      <c r="W504" s="201"/>
      <c r="X504" s="201"/>
      <c r="Y504" s="201"/>
      <c r="Z504" s="201"/>
    </row>
    <row r="505" spans="1:26" ht="15.75" customHeight="1">
      <c r="A505" s="201"/>
      <c r="B505" s="201"/>
      <c r="C505" s="201"/>
      <c r="D505" s="201"/>
      <c r="E505" s="201"/>
      <c r="F505" s="201"/>
      <c r="G505" s="201"/>
      <c r="H505" s="201"/>
      <c r="I505" s="201"/>
      <c r="J505" s="201"/>
      <c r="K505" s="201"/>
      <c r="L505" s="201"/>
      <c r="M505" s="201"/>
      <c r="N505" s="201"/>
      <c r="O505" s="201"/>
      <c r="P505" s="201"/>
      <c r="Q505" s="201"/>
      <c r="R505" s="201"/>
      <c r="S505" s="201"/>
      <c r="T505" s="201"/>
      <c r="U505" s="201"/>
      <c r="V505" s="5"/>
      <c r="W505" s="201"/>
      <c r="X505" s="201"/>
      <c r="Y505" s="201"/>
      <c r="Z505" s="201"/>
    </row>
    <row r="506" spans="1:26" ht="15.75" customHeight="1">
      <c r="A506" s="201"/>
      <c r="B506" s="201"/>
      <c r="C506" s="201"/>
      <c r="D506" s="201"/>
      <c r="E506" s="201"/>
      <c r="F506" s="201"/>
      <c r="G506" s="201"/>
      <c r="H506" s="201"/>
      <c r="I506" s="201"/>
      <c r="J506" s="201"/>
      <c r="K506" s="201"/>
      <c r="L506" s="201"/>
      <c r="M506" s="201"/>
      <c r="N506" s="201"/>
      <c r="O506" s="201"/>
      <c r="P506" s="201"/>
      <c r="Q506" s="201"/>
      <c r="R506" s="201"/>
      <c r="S506" s="201"/>
      <c r="T506" s="201"/>
      <c r="U506" s="201"/>
      <c r="V506" s="5"/>
      <c r="W506" s="201"/>
      <c r="X506" s="201"/>
      <c r="Y506" s="201"/>
      <c r="Z506" s="201"/>
    </row>
    <row r="507" spans="1:26" ht="15.75" customHeight="1">
      <c r="A507" s="201"/>
      <c r="B507" s="201"/>
      <c r="C507" s="201"/>
      <c r="D507" s="201"/>
      <c r="E507" s="201"/>
      <c r="F507" s="201"/>
      <c r="G507" s="201"/>
      <c r="H507" s="201"/>
      <c r="I507" s="201"/>
      <c r="J507" s="201"/>
      <c r="K507" s="201"/>
      <c r="L507" s="201"/>
      <c r="M507" s="201"/>
      <c r="N507" s="201"/>
      <c r="O507" s="201"/>
      <c r="P507" s="201"/>
      <c r="Q507" s="201"/>
      <c r="R507" s="201"/>
      <c r="S507" s="201"/>
      <c r="T507" s="201"/>
      <c r="U507" s="201"/>
      <c r="V507" s="5"/>
      <c r="W507" s="201"/>
      <c r="X507" s="201"/>
      <c r="Y507" s="201"/>
      <c r="Z507" s="201"/>
    </row>
    <row r="508" spans="1:26" ht="15.75" customHeight="1">
      <c r="A508" s="201"/>
      <c r="B508" s="201"/>
      <c r="C508" s="201"/>
      <c r="D508" s="201"/>
      <c r="E508" s="201"/>
      <c r="F508" s="201"/>
      <c r="G508" s="201"/>
      <c r="H508" s="201"/>
      <c r="I508" s="201"/>
      <c r="J508" s="201"/>
      <c r="K508" s="201"/>
      <c r="L508" s="201"/>
      <c r="M508" s="201"/>
      <c r="N508" s="201"/>
      <c r="O508" s="201"/>
      <c r="P508" s="201"/>
      <c r="Q508" s="201"/>
      <c r="R508" s="201"/>
      <c r="S508" s="201"/>
      <c r="T508" s="201"/>
      <c r="U508" s="201"/>
      <c r="V508" s="5"/>
      <c r="W508" s="201"/>
      <c r="X508" s="201"/>
      <c r="Y508" s="201"/>
      <c r="Z508" s="201"/>
    </row>
    <row r="509" spans="1:26" ht="15.75" customHeight="1">
      <c r="A509" s="201"/>
      <c r="B509" s="201"/>
      <c r="C509" s="201"/>
      <c r="D509" s="201"/>
      <c r="E509" s="201"/>
      <c r="F509" s="201"/>
      <c r="G509" s="201"/>
      <c r="H509" s="201"/>
      <c r="I509" s="201"/>
      <c r="J509" s="201"/>
      <c r="K509" s="201"/>
      <c r="L509" s="201"/>
      <c r="M509" s="201"/>
      <c r="N509" s="201"/>
      <c r="O509" s="201"/>
      <c r="P509" s="201"/>
      <c r="Q509" s="201"/>
      <c r="R509" s="201"/>
      <c r="S509" s="201"/>
      <c r="T509" s="201"/>
      <c r="U509" s="201"/>
      <c r="V509" s="5"/>
      <c r="W509" s="201"/>
      <c r="X509" s="201"/>
      <c r="Y509" s="201"/>
      <c r="Z509" s="201"/>
    </row>
    <row r="510" spans="1:26" ht="15.75" customHeight="1">
      <c r="A510" s="201"/>
      <c r="B510" s="201"/>
      <c r="C510" s="201"/>
      <c r="D510" s="201"/>
      <c r="E510" s="201"/>
      <c r="F510" s="201"/>
      <c r="G510" s="201"/>
      <c r="H510" s="201"/>
      <c r="I510" s="201"/>
      <c r="J510" s="201"/>
      <c r="K510" s="201"/>
      <c r="L510" s="201"/>
      <c r="M510" s="201"/>
      <c r="N510" s="201"/>
      <c r="O510" s="201"/>
      <c r="P510" s="201"/>
      <c r="Q510" s="201"/>
      <c r="R510" s="201"/>
      <c r="S510" s="201"/>
      <c r="T510" s="201"/>
      <c r="U510" s="201"/>
      <c r="V510" s="5"/>
      <c r="W510" s="201"/>
      <c r="X510" s="201"/>
      <c r="Y510" s="201"/>
      <c r="Z510" s="201"/>
    </row>
    <row r="511" spans="1:26" ht="15.75" customHeight="1">
      <c r="A511" s="201"/>
      <c r="B511" s="201"/>
      <c r="C511" s="201"/>
      <c r="D511" s="201"/>
      <c r="E511" s="201"/>
      <c r="F511" s="201"/>
      <c r="G511" s="201"/>
      <c r="H511" s="201"/>
      <c r="I511" s="201"/>
      <c r="J511" s="201"/>
      <c r="K511" s="201"/>
      <c r="L511" s="201"/>
      <c r="M511" s="201"/>
      <c r="N511" s="201"/>
      <c r="O511" s="201"/>
      <c r="P511" s="201"/>
      <c r="Q511" s="201"/>
      <c r="R511" s="201"/>
      <c r="S511" s="201"/>
      <c r="T511" s="201"/>
      <c r="U511" s="201"/>
      <c r="V511" s="5"/>
      <c r="W511" s="201"/>
      <c r="X511" s="201"/>
      <c r="Y511" s="201"/>
      <c r="Z511" s="201"/>
    </row>
    <row r="512" spans="1:26" ht="15.75" customHeight="1">
      <c r="A512" s="201"/>
      <c r="B512" s="201"/>
      <c r="C512" s="201"/>
      <c r="D512" s="201"/>
      <c r="E512" s="201"/>
      <c r="F512" s="201"/>
      <c r="G512" s="201"/>
      <c r="H512" s="201"/>
      <c r="I512" s="201"/>
      <c r="J512" s="201"/>
      <c r="K512" s="201"/>
      <c r="L512" s="201"/>
      <c r="M512" s="201"/>
      <c r="N512" s="201"/>
      <c r="O512" s="201"/>
      <c r="P512" s="201"/>
      <c r="Q512" s="201"/>
      <c r="R512" s="201"/>
      <c r="S512" s="201"/>
      <c r="T512" s="201"/>
      <c r="U512" s="201"/>
      <c r="V512" s="5"/>
      <c r="W512" s="201"/>
      <c r="X512" s="201"/>
      <c r="Y512" s="201"/>
      <c r="Z512" s="201"/>
    </row>
    <row r="513" spans="1:26" ht="15.75" customHeight="1">
      <c r="A513" s="201"/>
      <c r="B513" s="201"/>
      <c r="C513" s="201"/>
      <c r="D513" s="201"/>
      <c r="E513" s="201"/>
      <c r="F513" s="201"/>
      <c r="G513" s="201"/>
      <c r="H513" s="201"/>
      <c r="I513" s="201"/>
      <c r="J513" s="201"/>
      <c r="K513" s="201"/>
      <c r="L513" s="201"/>
      <c r="M513" s="201"/>
      <c r="N513" s="201"/>
      <c r="O513" s="201"/>
      <c r="P513" s="201"/>
      <c r="Q513" s="201"/>
      <c r="R513" s="201"/>
      <c r="S513" s="201"/>
      <c r="T513" s="201"/>
      <c r="U513" s="201"/>
      <c r="V513" s="5"/>
      <c r="W513" s="201"/>
      <c r="X513" s="201"/>
      <c r="Y513" s="201"/>
      <c r="Z513" s="201"/>
    </row>
    <row r="514" spans="1:26" ht="15.75" customHeight="1">
      <c r="A514" s="201"/>
      <c r="B514" s="201"/>
      <c r="C514" s="201"/>
      <c r="D514" s="201"/>
      <c r="E514" s="201"/>
      <c r="F514" s="201"/>
      <c r="G514" s="201"/>
      <c r="H514" s="201"/>
      <c r="I514" s="201"/>
      <c r="J514" s="201"/>
      <c r="K514" s="201"/>
      <c r="L514" s="201"/>
      <c r="M514" s="201"/>
      <c r="N514" s="201"/>
      <c r="O514" s="201"/>
      <c r="P514" s="201"/>
      <c r="Q514" s="201"/>
      <c r="R514" s="201"/>
      <c r="S514" s="201"/>
      <c r="T514" s="201"/>
      <c r="U514" s="201"/>
      <c r="V514" s="5"/>
      <c r="W514" s="201"/>
      <c r="X514" s="201"/>
      <c r="Y514" s="201"/>
      <c r="Z514" s="201"/>
    </row>
    <row r="515" spans="1:26" ht="15.75" customHeight="1">
      <c r="A515" s="201"/>
      <c r="B515" s="201"/>
      <c r="C515" s="201"/>
      <c r="D515" s="201"/>
      <c r="E515" s="201"/>
      <c r="F515" s="201"/>
      <c r="G515" s="201"/>
      <c r="H515" s="201"/>
      <c r="I515" s="201"/>
      <c r="J515" s="201"/>
      <c r="K515" s="201"/>
      <c r="L515" s="201"/>
      <c r="M515" s="201"/>
      <c r="N515" s="201"/>
      <c r="O515" s="201"/>
      <c r="P515" s="201"/>
      <c r="Q515" s="201"/>
      <c r="R515" s="201"/>
      <c r="S515" s="201"/>
      <c r="T515" s="201"/>
      <c r="U515" s="201"/>
      <c r="V515" s="5"/>
      <c r="W515" s="201"/>
      <c r="X515" s="201"/>
      <c r="Y515" s="201"/>
      <c r="Z515" s="201"/>
    </row>
    <row r="516" spans="1:26" ht="15.75" customHeight="1">
      <c r="A516" s="201"/>
      <c r="B516" s="201"/>
      <c r="C516" s="201"/>
      <c r="D516" s="201"/>
      <c r="E516" s="201"/>
      <c r="F516" s="201"/>
      <c r="G516" s="201"/>
      <c r="H516" s="201"/>
      <c r="I516" s="201"/>
      <c r="J516" s="201"/>
      <c r="K516" s="201"/>
      <c r="L516" s="201"/>
      <c r="M516" s="201"/>
      <c r="N516" s="201"/>
      <c r="O516" s="201"/>
      <c r="P516" s="201"/>
      <c r="Q516" s="201"/>
      <c r="R516" s="201"/>
      <c r="S516" s="201"/>
      <c r="T516" s="201"/>
      <c r="U516" s="201"/>
      <c r="V516" s="5"/>
      <c r="W516" s="201"/>
      <c r="X516" s="201"/>
      <c r="Y516" s="201"/>
      <c r="Z516" s="201"/>
    </row>
    <row r="517" spans="1:26" ht="15.75" customHeight="1">
      <c r="A517" s="201"/>
      <c r="B517" s="201"/>
      <c r="C517" s="201"/>
      <c r="D517" s="201"/>
      <c r="E517" s="201"/>
      <c r="F517" s="201"/>
      <c r="G517" s="201"/>
      <c r="H517" s="201"/>
      <c r="I517" s="201"/>
      <c r="J517" s="201"/>
      <c r="K517" s="201"/>
      <c r="L517" s="201"/>
      <c r="M517" s="201"/>
      <c r="N517" s="201"/>
      <c r="O517" s="201"/>
      <c r="P517" s="201"/>
      <c r="Q517" s="201"/>
      <c r="R517" s="201"/>
      <c r="S517" s="201"/>
      <c r="T517" s="201"/>
      <c r="U517" s="201"/>
      <c r="V517" s="5"/>
      <c r="W517" s="201"/>
      <c r="X517" s="201"/>
      <c r="Y517" s="201"/>
      <c r="Z517" s="201"/>
    </row>
    <row r="518" spans="1:26" ht="15.75" customHeight="1">
      <c r="A518" s="201"/>
      <c r="B518" s="201"/>
      <c r="C518" s="201"/>
      <c r="D518" s="201"/>
      <c r="E518" s="201"/>
      <c r="F518" s="201"/>
      <c r="G518" s="201"/>
      <c r="H518" s="201"/>
      <c r="I518" s="201"/>
      <c r="J518" s="201"/>
      <c r="K518" s="201"/>
      <c r="L518" s="201"/>
      <c r="M518" s="201"/>
      <c r="N518" s="201"/>
      <c r="O518" s="201"/>
      <c r="P518" s="201"/>
      <c r="Q518" s="201"/>
      <c r="R518" s="201"/>
      <c r="S518" s="201"/>
      <c r="T518" s="201"/>
      <c r="U518" s="201"/>
      <c r="V518" s="5"/>
      <c r="W518" s="201"/>
      <c r="X518" s="201"/>
      <c r="Y518" s="201"/>
      <c r="Z518" s="201"/>
    </row>
    <row r="519" spans="1:26" ht="15.75" customHeight="1">
      <c r="A519" s="201"/>
      <c r="B519" s="201"/>
      <c r="C519" s="201"/>
      <c r="D519" s="201"/>
      <c r="E519" s="201"/>
      <c r="F519" s="201"/>
      <c r="G519" s="201"/>
      <c r="H519" s="201"/>
      <c r="I519" s="201"/>
      <c r="J519" s="201"/>
      <c r="K519" s="201"/>
      <c r="L519" s="201"/>
      <c r="M519" s="201"/>
      <c r="N519" s="201"/>
      <c r="O519" s="201"/>
      <c r="P519" s="201"/>
      <c r="Q519" s="201"/>
      <c r="R519" s="201"/>
      <c r="S519" s="201"/>
      <c r="T519" s="201"/>
      <c r="U519" s="201"/>
      <c r="V519" s="5"/>
      <c r="W519" s="201"/>
      <c r="X519" s="201"/>
      <c r="Y519" s="201"/>
      <c r="Z519" s="201"/>
    </row>
    <row r="520" spans="1:26" ht="15.75" customHeight="1">
      <c r="A520" s="201"/>
      <c r="B520" s="201"/>
      <c r="C520" s="201"/>
      <c r="D520" s="201"/>
      <c r="E520" s="201"/>
      <c r="F520" s="201"/>
      <c r="G520" s="201"/>
      <c r="H520" s="201"/>
      <c r="I520" s="201"/>
      <c r="J520" s="201"/>
      <c r="K520" s="201"/>
      <c r="L520" s="201"/>
      <c r="M520" s="201"/>
      <c r="N520" s="201"/>
      <c r="O520" s="201"/>
      <c r="P520" s="201"/>
      <c r="Q520" s="201"/>
      <c r="R520" s="201"/>
      <c r="S520" s="201"/>
      <c r="T520" s="201"/>
      <c r="U520" s="201"/>
      <c r="V520" s="5"/>
      <c r="W520" s="201"/>
      <c r="X520" s="201"/>
      <c r="Y520" s="201"/>
      <c r="Z520" s="201"/>
    </row>
    <row r="521" spans="1:26" ht="15.75" customHeight="1">
      <c r="A521" s="201"/>
      <c r="B521" s="201"/>
      <c r="C521" s="201"/>
      <c r="D521" s="201"/>
      <c r="E521" s="201"/>
      <c r="F521" s="201"/>
      <c r="G521" s="201"/>
      <c r="H521" s="201"/>
      <c r="I521" s="201"/>
      <c r="J521" s="201"/>
      <c r="K521" s="201"/>
      <c r="L521" s="201"/>
      <c r="M521" s="201"/>
      <c r="N521" s="201"/>
      <c r="O521" s="201"/>
      <c r="P521" s="201"/>
      <c r="Q521" s="201"/>
      <c r="R521" s="201"/>
      <c r="S521" s="201"/>
      <c r="T521" s="201"/>
      <c r="U521" s="201"/>
      <c r="V521" s="5"/>
      <c r="W521" s="201"/>
      <c r="X521" s="201"/>
      <c r="Y521" s="201"/>
      <c r="Z521" s="201"/>
    </row>
    <row r="522" spans="1:26" ht="15.75" customHeight="1">
      <c r="A522" s="201"/>
      <c r="B522" s="201"/>
      <c r="C522" s="201"/>
      <c r="D522" s="201"/>
      <c r="E522" s="201"/>
      <c r="F522" s="201"/>
      <c r="G522" s="201"/>
      <c r="H522" s="201"/>
      <c r="I522" s="201"/>
      <c r="J522" s="201"/>
      <c r="K522" s="201"/>
      <c r="L522" s="201"/>
      <c r="M522" s="201"/>
      <c r="N522" s="201"/>
      <c r="O522" s="201"/>
      <c r="P522" s="201"/>
      <c r="Q522" s="201"/>
      <c r="R522" s="201"/>
      <c r="S522" s="201"/>
      <c r="T522" s="201"/>
      <c r="U522" s="201"/>
      <c r="V522" s="5"/>
      <c r="W522" s="201"/>
      <c r="X522" s="201"/>
      <c r="Y522" s="201"/>
      <c r="Z522" s="201"/>
    </row>
    <row r="523" spans="1:26" ht="15.75" customHeight="1">
      <c r="A523" s="201"/>
      <c r="B523" s="201"/>
      <c r="C523" s="201"/>
      <c r="D523" s="201"/>
      <c r="E523" s="201"/>
      <c r="F523" s="201"/>
      <c r="G523" s="201"/>
      <c r="H523" s="201"/>
      <c r="I523" s="201"/>
      <c r="J523" s="201"/>
      <c r="K523" s="201"/>
      <c r="L523" s="201"/>
      <c r="M523" s="201"/>
      <c r="N523" s="201"/>
      <c r="O523" s="201"/>
      <c r="P523" s="201"/>
      <c r="Q523" s="201"/>
      <c r="R523" s="201"/>
      <c r="S523" s="201"/>
      <c r="T523" s="201"/>
      <c r="U523" s="201"/>
      <c r="V523" s="5"/>
      <c r="W523" s="201"/>
      <c r="X523" s="201"/>
      <c r="Y523" s="201"/>
      <c r="Z523" s="201"/>
    </row>
    <row r="524" spans="1:26" ht="15.75" customHeight="1">
      <c r="A524" s="201"/>
      <c r="B524" s="201"/>
      <c r="C524" s="201"/>
      <c r="D524" s="201"/>
      <c r="E524" s="201"/>
      <c r="F524" s="201"/>
      <c r="G524" s="201"/>
      <c r="H524" s="201"/>
      <c r="I524" s="201"/>
      <c r="J524" s="201"/>
      <c r="K524" s="201"/>
      <c r="L524" s="201"/>
      <c r="M524" s="201"/>
      <c r="N524" s="201"/>
      <c r="O524" s="201"/>
      <c r="P524" s="201"/>
      <c r="Q524" s="201"/>
      <c r="R524" s="201"/>
      <c r="S524" s="201"/>
      <c r="T524" s="201"/>
      <c r="U524" s="201"/>
      <c r="V524" s="5"/>
      <c r="W524" s="201"/>
      <c r="X524" s="201"/>
      <c r="Y524" s="201"/>
      <c r="Z524" s="201"/>
    </row>
    <row r="525" spans="1:26" ht="15.75" customHeight="1">
      <c r="A525" s="201"/>
      <c r="B525" s="201"/>
      <c r="C525" s="201"/>
      <c r="D525" s="201"/>
      <c r="E525" s="201"/>
      <c r="F525" s="201"/>
      <c r="G525" s="201"/>
      <c r="H525" s="201"/>
      <c r="I525" s="201"/>
      <c r="J525" s="201"/>
      <c r="K525" s="201"/>
      <c r="L525" s="201"/>
      <c r="M525" s="201"/>
      <c r="N525" s="201"/>
      <c r="O525" s="201"/>
      <c r="P525" s="201"/>
      <c r="Q525" s="201"/>
      <c r="R525" s="201"/>
      <c r="S525" s="201"/>
      <c r="T525" s="201"/>
      <c r="U525" s="201"/>
      <c r="V525" s="5"/>
      <c r="W525" s="201"/>
      <c r="X525" s="201"/>
      <c r="Y525" s="201"/>
      <c r="Z525" s="201"/>
    </row>
    <row r="526" spans="1:26" ht="15.75" customHeight="1">
      <c r="A526" s="201"/>
      <c r="B526" s="201"/>
      <c r="C526" s="201"/>
      <c r="D526" s="201"/>
      <c r="E526" s="201"/>
      <c r="F526" s="201"/>
      <c r="G526" s="201"/>
      <c r="H526" s="201"/>
      <c r="I526" s="201"/>
      <c r="J526" s="201"/>
      <c r="K526" s="201"/>
      <c r="L526" s="201"/>
      <c r="M526" s="201"/>
      <c r="N526" s="201"/>
      <c r="O526" s="201"/>
      <c r="P526" s="201"/>
      <c r="Q526" s="201"/>
      <c r="R526" s="201"/>
      <c r="S526" s="201"/>
      <c r="T526" s="201"/>
      <c r="U526" s="201"/>
      <c r="V526" s="5"/>
      <c r="W526" s="201"/>
      <c r="X526" s="201"/>
      <c r="Y526" s="201"/>
      <c r="Z526" s="201"/>
    </row>
    <row r="527" spans="1:26" ht="15.75" customHeight="1">
      <c r="A527" s="201"/>
      <c r="B527" s="201"/>
      <c r="C527" s="201"/>
      <c r="D527" s="201"/>
      <c r="E527" s="201"/>
      <c r="F527" s="201"/>
      <c r="G527" s="201"/>
      <c r="H527" s="201"/>
      <c r="I527" s="201"/>
      <c r="J527" s="201"/>
      <c r="K527" s="201"/>
      <c r="L527" s="201"/>
      <c r="M527" s="201"/>
      <c r="N527" s="201"/>
      <c r="O527" s="201"/>
      <c r="P527" s="201"/>
      <c r="Q527" s="201"/>
      <c r="R527" s="201"/>
      <c r="S527" s="201"/>
      <c r="T527" s="201"/>
      <c r="U527" s="201"/>
      <c r="V527" s="5"/>
      <c r="W527" s="201"/>
      <c r="X527" s="201"/>
      <c r="Y527" s="201"/>
      <c r="Z527" s="201"/>
    </row>
    <row r="528" spans="1:26" ht="15.75" customHeight="1">
      <c r="A528" s="201"/>
      <c r="B528" s="201"/>
      <c r="C528" s="201"/>
      <c r="D528" s="201"/>
      <c r="E528" s="201"/>
      <c r="F528" s="201"/>
      <c r="G528" s="201"/>
      <c r="H528" s="201"/>
      <c r="I528" s="201"/>
      <c r="J528" s="201"/>
      <c r="K528" s="201"/>
      <c r="L528" s="201"/>
      <c r="M528" s="201"/>
      <c r="N528" s="201"/>
      <c r="O528" s="201"/>
      <c r="P528" s="201"/>
      <c r="Q528" s="201"/>
      <c r="R528" s="201"/>
      <c r="S528" s="201"/>
      <c r="T528" s="201"/>
      <c r="U528" s="201"/>
      <c r="V528" s="5"/>
      <c r="W528" s="201"/>
      <c r="X528" s="201"/>
      <c r="Y528" s="201"/>
      <c r="Z528" s="201"/>
    </row>
    <row r="529" spans="1:26" ht="15.75" customHeight="1">
      <c r="A529" s="201"/>
      <c r="B529" s="201"/>
      <c r="C529" s="201"/>
      <c r="D529" s="201"/>
      <c r="E529" s="201"/>
      <c r="F529" s="201"/>
      <c r="G529" s="201"/>
      <c r="H529" s="201"/>
      <c r="I529" s="201"/>
      <c r="J529" s="201"/>
      <c r="K529" s="201"/>
      <c r="L529" s="201"/>
      <c r="M529" s="201"/>
      <c r="N529" s="201"/>
      <c r="O529" s="201"/>
      <c r="P529" s="201"/>
      <c r="Q529" s="201"/>
      <c r="R529" s="201"/>
      <c r="S529" s="201"/>
      <c r="T529" s="201"/>
      <c r="U529" s="201"/>
      <c r="V529" s="5"/>
      <c r="W529" s="201"/>
      <c r="X529" s="201"/>
      <c r="Y529" s="201"/>
      <c r="Z529" s="201"/>
    </row>
    <row r="530" spans="1:26" ht="15.75" customHeight="1">
      <c r="A530" s="201"/>
      <c r="B530" s="201"/>
      <c r="C530" s="201"/>
      <c r="D530" s="201"/>
      <c r="E530" s="201"/>
      <c r="F530" s="201"/>
      <c r="G530" s="201"/>
      <c r="H530" s="201"/>
      <c r="I530" s="201"/>
      <c r="J530" s="201"/>
      <c r="K530" s="201"/>
      <c r="L530" s="201"/>
      <c r="M530" s="201"/>
      <c r="N530" s="201"/>
      <c r="O530" s="201"/>
      <c r="P530" s="201"/>
      <c r="Q530" s="201"/>
      <c r="R530" s="201"/>
      <c r="S530" s="201"/>
      <c r="T530" s="201"/>
      <c r="U530" s="201"/>
      <c r="V530" s="5"/>
      <c r="W530" s="201"/>
      <c r="X530" s="201"/>
      <c r="Y530" s="201"/>
      <c r="Z530" s="201"/>
    </row>
    <row r="531" spans="1:26" ht="15.75" customHeight="1">
      <c r="A531" s="201"/>
      <c r="B531" s="201"/>
      <c r="C531" s="201"/>
      <c r="D531" s="201"/>
      <c r="E531" s="201"/>
      <c r="F531" s="201"/>
      <c r="G531" s="201"/>
      <c r="H531" s="201"/>
      <c r="I531" s="201"/>
      <c r="J531" s="201"/>
      <c r="K531" s="201"/>
      <c r="L531" s="201"/>
      <c r="M531" s="201"/>
      <c r="N531" s="201"/>
      <c r="O531" s="201"/>
      <c r="P531" s="201"/>
      <c r="Q531" s="201"/>
      <c r="R531" s="201"/>
      <c r="S531" s="201"/>
      <c r="T531" s="201"/>
      <c r="U531" s="201"/>
      <c r="V531" s="5"/>
      <c r="W531" s="201"/>
      <c r="X531" s="201"/>
      <c r="Y531" s="201"/>
      <c r="Z531" s="201"/>
    </row>
    <row r="532" spans="1:26" ht="15.75" customHeight="1">
      <c r="A532" s="201"/>
      <c r="B532" s="201"/>
      <c r="C532" s="201"/>
      <c r="D532" s="201"/>
      <c r="E532" s="201"/>
      <c r="F532" s="201"/>
      <c r="G532" s="201"/>
      <c r="H532" s="201"/>
      <c r="I532" s="201"/>
      <c r="J532" s="201"/>
      <c r="K532" s="201"/>
      <c r="L532" s="201"/>
      <c r="M532" s="201"/>
      <c r="N532" s="201"/>
      <c r="O532" s="201"/>
      <c r="P532" s="201"/>
      <c r="Q532" s="201"/>
      <c r="R532" s="201"/>
      <c r="S532" s="201"/>
      <c r="T532" s="201"/>
      <c r="U532" s="201"/>
      <c r="V532" s="5"/>
      <c r="W532" s="201"/>
      <c r="X532" s="201"/>
      <c r="Y532" s="201"/>
      <c r="Z532" s="201"/>
    </row>
    <row r="533" spans="1:26" ht="15.75" customHeight="1">
      <c r="A533" s="201"/>
      <c r="B533" s="201"/>
      <c r="C533" s="201"/>
      <c r="D533" s="201"/>
      <c r="E533" s="201"/>
      <c r="F533" s="201"/>
      <c r="G533" s="201"/>
      <c r="H533" s="201"/>
      <c r="I533" s="201"/>
      <c r="J533" s="201"/>
      <c r="K533" s="201"/>
      <c r="L533" s="201"/>
      <c r="M533" s="201"/>
      <c r="N533" s="201"/>
      <c r="O533" s="201"/>
      <c r="P533" s="201"/>
      <c r="Q533" s="201"/>
      <c r="R533" s="201"/>
      <c r="S533" s="201"/>
      <c r="T533" s="201"/>
      <c r="U533" s="201"/>
      <c r="V533" s="5"/>
      <c r="W533" s="201"/>
      <c r="X533" s="201"/>
      <c r="Y533" s="201"/>
      <c r="Z533" s="201"/>
    </row>
    <row r="534" spans="1:26" ht="15.75" customHeight="1">
      <c r="A534" s="201"/>
      <c r="B534" s="201"/>
      <c r="C534" s="201"/>
      <c r="D534" s="201"/>
      <c r="E534" s="201"/>
      <c r="F534" s="201"/>
      <c r="G534" s="201"/>
      <c r="H534" s="201"/>
      <c r="I534" s="201"/>
      <c r="J534" s="201"/>
      <c r="K534" s="201"/>
      <c r="L534" s="201"/>
      <c r="M534" s="201"/>
      <c r="N534" s="201"/>
      <c r="O534" s="201"/>
      <c r="P534" s="201"/>
      <c r="Q534" s="201"/>
      <c r="R534" s="201"/>
      <c r="S534" s="201"/>
      <c r="T534" s="201"/>
      <c r="U534" s="201"/>
      <c r="V534" s="5"/>
      <c r="W534" s="201"/>
      <c r="X534" s="201"/>
      <c r="Y534" s="201"/>
      <c r="Z534" s="201"/>
    </row>
    <row r="535" spans="1:26" ht="15.75" customHeight="1">
      <c r="A535" s="201"/>
      <c r="B535" s="201"/>
      <c r="C535" s="201"/>
      <c r="D535" s="201"/>
      <c r="E535" s="201"/>
      <c r="F535" s="201"/>
      <c r="G535" s="201"/>
      <c r="H535" s="201"/>
      <c r="I535" s="201"/>
      <c r="J535" s="201"/>
      <c r="K535" s="201"/>
      <c r="L535" s="201"/>
      <c r="M535" s="201"/>
      <c r="N535" s="201"/>
      <c r="O535" s="201"/>
      <c r="P535" s="201"/>
      <c r="Q535" s="201"/>
      <c r="R535" s="201"/>
      <c r="S535" s="201"/>
      <c r="T535" s="201"/>
      <c r="U535" s="201"/>
      <c r="V535" s="5"/>
      <c r="W535" s="201"/>
      <c r="X535" s="201"/>
      <c r="Y535" s="201"/>
      <c r="Z535" s="201"/>
    </row>
    <row r="536" spans="1:26" ht="15.75" customHeight="1">
      <c r="A536" s="201"/>
      <c r="B536" s="201"/>
      <c r="C536" s="201"/>
      <c r="D536" s="201"/>
      <c r="E536" s="201"/>
      <c r="F536" s="201"/>
      <c r="G536" s="201"/>
      <c r="H536" s="201"/>
      <c r="I536" s="201"/>
      <c r="J536" s="201"/>
      <c r="K536" s="201"/>
      <c r="L536" s="201"/>
      <c r="M536" s="201"/>
      <c r="N536" s="201"/>
      <c r="O536" s="201"/>
      <c r="P536" s="201"/>
      <c r="Q536" s="201"/>
      <c r="R536" s="201"/>
      <c r="S536" s="201"/>
      <c r="T536" s="201"/>
      <c r="U536" s="201"/>
      <c r="V536" s="5"/>
      <c r="W536" s="201"/>
      <c r="X536" s="201"/>
      <c r="Y536" s="201"/>
      <c r="Z536" s="201"/>
    </row>
    <row r="537" spans="1:26" ht="15.75" customHeight="1">
      <c r="A537" s="201"/>
      <c r="B537" s="201"/>
      <c r="C537" s="201"/>
      <c r="D537" s="201"/>
      <c r="E537" s="201"/>
      <c r="F537" s="201"/>
      <c r="G537" s="201"/>
      <c r="H537" s="201"/>
      <c r="I537" s="201"/>
      <c r="J537" s="201"/>
      <c r="K537" s="201"/>
      <c r="L537" s="201"/>
      <c r="M537" s="201"/>
      <c r="N537" s="201"/>
      <c r="O537" s="201"/>
      <c r="P537" s="201"/>
      <c r="Q537" s="201"/>
      <c r="R537" s="201"/>
      <c r="S537" s="201"/>
      <c r="T537" s="201"/>
      <c r="U537" s="201"/>
      <c r="V537" s="5"/>
      <c r="W537" s="201"/>
      <c r="X537" s="201"/>
      <c r="Y537" s="201"/>
      <c r="Z537" s="201"/>
    </row>
    <row r="538" spans="1:26" ht="15.75" customHeight="1">
      <c r="A538" s="201"/>
      <c r="B538" s="201"/>
      <c r="C538" s="201"/>
      <c r="D538" s="201"/>
      <c r="E538" s="201"/>
      <c r="F538" s="201"/>
      <c r="G538" s="201"/>
      <c r="H538" s="201"/>
      <c r="I538" s="201"/>
      <c r="J538" s="201"/>
      <c r="K538" s="201"/>
      <c r="L538" s="201"/>
      <c r="M538" s="201"/>
      <c r="N538" s="201"/>
      <c r="O538" s="201"/>
      <c r="P538" s="201"/>
      <c r="Q538" s="201"/>
      <c r="R538" s="201"/>
      <c r="S538" s="201"/>
      <c r="T538" s="201"/>
      <c r="U538" s="201"/>
      <c r="V538" s="5"/>
      <c r="W538" s="201"/>
      <c r="X538" s="201"/>
      <c r="Y538" s="201"/>
      <c r="Z538" s="201"/>
    </row>
    <row r="539" spans="1:26" ht="15.75" customHeight="1">
      <c r="A539" s="201"/>
      <c r="B539" s="201"/>
      <c r="C539" s="201"/>
      <c r="D539" s="201"/>
      <c r="E539" s="201"/>
      <c r="F539" s="201"/>
      <c r="G539" s="201"/>
      <c r="H539" s="201"/>
      <c r="I539" s="201"/>
      <c r="J539" s="201"/>
      <c r="K539" s="201"/>
      <c r="L539" s="201"/>
      <c r="M539" s="201"/>
      <c r="N539" s="201"/>
      <c r="O539" s="201"/>
      <c r="P539" s="201"/>
      <c r="Q539" s="201"/>
      <c r="R539" s="201"/>
      <c r="S539" s="201"/>
      <c r="T539" s="201"/>
      <c r="U539" s="201"/>
      <c r="V539" s="5"/>
      <c r="W539" s="201"/>
      <c r="X539" s="201"/>
      <c r="Y539" s="201"/>
      <c r="Z539" s="201"/>
    </row>
    <row r="540" spans="1:26" ht="15.75" customHeight="1">
      <c r="A540" s="201"/>
      <c r="B540" s="201"/>
      <c r="C540" s="201"/>
      <c r="D540" s="201"/>
      <c r="E540" s="201"/>
      <c r="F540" s="201"/>
      <c r="G540" s="201"/>
      <c r="H540" s="201"/>
      <c r="I540" s="201"/>
      <c r="J540" s="201"/>
      <c r="K540" s="201"/>
      <c r="L540" s="201"/>
      <c r="M540" s="201"/>
      <c r="N540" s="201"/>
      <c r="O540" s="201"/>
      <c r="P540" s="201"/>
      <c r="Q540" s="201"/>
      <c r="R540" s="201"/>
      <c r="S540" s="201"/>
      <c r="T540" s="201"/>
      <c r="U540" s="201"/>
      <c r="V540" s="5"/>
      <c r="W540" s="201"/>
      <c r="X540" s="201"/>
      <c r="Y540" s="201"/>
      <c r="Z540" s="201"/>
    </row>
    <row r="541" spans="1:26" ht="15.75" customHeight="1">
      <c r="A541" s="201"/>
      <c r="B541" s="201"/>
      <c r="C541" s="201"/>
      <c r="D541" s="201"/>
      <c r="E541" s="201"/>
      <c r="F541" s="201"/>
      <c r="G541" s="201"/>
      <c r="H541" s="201"/>
      <c r="I541" s="201"/>
      <c r="J541" s="201"/>
      <c r="K541" s="201"/>
      <c r="L541" s="201"/>
      <c r="M541" s="201"/>
      <c r="N541" s="201"/>
      <c r="O541" s="201"/>
      <c r="P541" s="201"/>
      <c r="Q541" s="201"/>
      <c r="R541" s="201"/>
      <c r="S541" s="201"/>
      <c r="T541" s="201"/>
      <c r="U541" s="201"/>
      <c r="V541" s="5"/>
      <c r="W541" s="201"/>
      <c r="X541" s="201"/>
      <c r="Y541" s="201"/>
      <c r="Z541" s="201"/>
    </row>
    <row r="542" spans="1:26" ht="15.75" customHeight="1">
      <c r="A542" s="201"/>
      <c r="B542" s="201"/>
      <c r="C542" s="201"/>
      <c r="D542" s="201"/>
      <c r="E542" s="201"/>
      <c r="F542" s="201"/>
      <c r="G542" s="201"/>
      <c r="H542" s="201"/>
      <c r="I542" s="201"/>
      <c r="J542" s="201"/>
      <c r="K542" s="201"/>
      <c r="L542" s="201"/>
      <c r="M542" s="201"/>
      <c r="N542" s="201"/>
      <c r="O542" s="201"/>
      <c r="P542" s="201"/>
      <c r="Q542" s="201"/>
      <c r="R542" s="201"/>
      <c r="S542" s="201"/>
      <c r="T542" s="201"/>
      <c r="U542" s="201"/>
      <c r="V542" s="5"/>
      <c r="W542" s="201"/>
      <c r="X542" s="201"/>
      <c r="Y542" s="201"/>
      <c r="Z542" s="201"/>
    </row>
    <row r="543" spans="1:26" ht="15.75" customHeight="1">
      <c r="A543" s="201"/>
      <c r="B543" s="201"/>
      <c r="C543" s="201"/>
      <c r="D543" s="201"/>
      <c r="E543" s="201"/>
      <c r="F543" s="201"/>
      <c r="G543" s="201"/>
      <c r="H543" s="201"/>
      <c r="I543" s="201"/>
      <c r="J543" s="201"/>
      <c r="K543" s="201"/>
      <c r="L543" s="201"/>
      <c r="M543" s="201"/>
      <c r="N543" s="201"/>
      <c r="O543" s="201"/>
      <c r="P543" s="201"/>
      <c r="Q543" s="201"/>
      <c r="R543" s="201"/>
      <c r="S543" s="201"/>
      <c r="T543" s="201"/>
      <c r="U543" s="201"/>
      <c r="V543" s="5"/>
      <c r="W543" s="201"/>
      <c r="X543" s="201"/>
      <c r="Y543" s="201"/>
      <c r="Z543" s="201"/>
    </row>
    <row r="544" spans="1:26" ht="15.75" customHeight="1">
      <c r="A544" s="201"/>
      <c r="B544" s="201"/>
      <c r="C544" s="201"/>
      <c r="D544" s="201"/>
      <c r="E544" s="201"/>
      <c r="F544" s="201"/>
      <c r="G544" s="201"/>
      <c r="H544" s="201"/>
      <c r="I544" s="201"/>
      <c r="J544" s="201"/>
      <c r="K544" s="201"/>
      <c r="L544" s="201"/>
      <c r="M544" s="201"/>
      <c r="N544" s="201"/>
      <c r="O544" s="201"/>
      <c r="P544" s="201"/>
      <c r="Q544" s="201"/>
      <c r="R544" s="201"/>
      <c r="S544" s="201"/>
      <c r="T544" s="201"/>
      <c r="U544" s="201"/>
      <c r="V544" s="5"/>
      <c r="W544" s="201"/>
      <c r="X544" s="201"/>
      <c r="Y544" s="201"/>
      <c r="Z544" s="201"/>
    </row>
    <row r="545" spans="1:26" ht="15.75" customHeight="1">
      <c r="A545" s="201"/>
      <c r="B545" s="201"/>
      <c r="C545" s="201"/>
      <c r="D545" s="201"/>
      <c r="E545" s="201"/>
      <c r="F545" s="201"/>
      <c r="G545" s="201"/>
      <c r="H545" s="201"/>
      <c r="I545" s="201"/>
      <c r="J545" s="201"/>
      <c r="K545" s="201"/>
      <c r="L545" s="201"/>
      <c r="M545" s="201"/>
      <c r="N545" s="201"/>
      <c r="O545" s="201"/>
      <c r="P545" s="201"/>
      <c r="Q545" s="201"/>
      <c r="R545" s="201"/>
      <c r="S545" s="201"/>
      <c r="T545" s="201"/>
      <c r="U545" s="201"/>
      <c r="V545" s="5"/>
      <c r="W545" s="201"/>
      <c r="X545" s="201"/>
      <c r="Y545" s="201"/>
      <c r="Z545" s="201"/>
    </row>
    <row r="546" spans="1:26" ht="15.75" customHeight="1">
      <c r="A546" s="201"/>
      <c r="B546" s="201"/>
      <c r="C546" s="201"/>
      <c r="D546" s="201"/>
      <c r="E546" s="201"/>
      <c r="F546" s="201"/>
      <c r="G546" s="201"/>
      <c r="H546" s="201"/>
      <c r="I546" s="201"/>
      <c r="J546" s="201"/>
      <c r="K546" s="201"/>
      <c r="L546" s="201"/>
      <c r="M546" s="201"/>
      <c r="N546" s="201"/>
      <c r="O546" s="201"/>
      <c r="P546" s="201"/>
      <c r="Q546" s="201"/>
      <c r="R546" s="201"/>
      <c r="S546" s="201"/>
      <c r="T546" s="201"/>
      <c r="U546" s="201"/>
      <c r="V546" s="5"/>
      <c r="W546" s="201"/>
      <c r="X546" s="201"/>
      <c r="Y546" s="201"/>
      <c r="Z546" s="201"/>
    </row>
    <row r="547" spans="1:26" ht="15.75" customHeight="1">
      <c r="A547" s="201"/>
      <c r="B547" s="201"/>
      <c r="C547" s="201"/>
      <c r="D547" s="201"/>
      <c r="E547" s="201"/>
      <c r="F547" s="201"/>
      <c r="G547" s="201"/>
      <c r="H547" s="201"/>
      <c r="I547" s="201"/>
      <c r="J547" s="201"/>
      <c r="K547" s="201"/>
      <c r="L547" s="201"/>
      <c r="M547" s="201"/>
      <c r="N547" s="201"/>
      <c r="O547" s="201"/>
      <c r="P547" s="201"/>
      <c r="Q547" s="201"/>
      <c r="R547" s="201"/>
      <c r="S547" s="201"/>
      <c r="T547" s="201"/>
      <c r="U547" s="201"/>
      <c r="V547" s="5"/>
      <c r="W547" s="201"/>
      <c r="X547" s="201"/>
      <c r="Y547" s="201"/>
      <c r="Z547" s="201"/>
    </row>
    <row r="548" spans="1:26" ht="15.75" customHeight="1">
      <c r="A548" s="201"/>
      <c r="B548" s="201"/>
      <c r="C548" s="201"/>
      <c r="D548" s="201"/>
      <c r="E548" s="201"/>
      <c r="F548" s="201"/>
      <c r="G548" s="201"/>
      <c r="H548" s="201"/>
      <c r="I548" s="201"/>
      <c r="J548" s="201"/>
      <c r="K548" s="201"/>
      <c r="L548" s="201"/>
      <c r="M548" s="201"/>
      <c r="N548" s="201"/>
      <c r="O548" s="201"/>
      <c r="P548" s="201"/>
      <c r="Q548" s="201"/>
      <c r="R548" s="201"/>
      <c r="S548" s="201"/>
      <c r="T548" s="201"/>
      <c r="U548" s="201"/>
      <c r="V548" s="5"/>
      <c r="W548" s="201"/>
      <c r="X548" s="201"/>
      <c r="Y548" s="201"/>
      <c r="Z548" s="201"/>
    </row>
    <row r="549" spans="1:26" ht="15.75" customHeight="1">
      <c r="A549" s="201"/>
      <c r="B549" s="201"/>
      <c r="C549" s="201"/>
      <c r="D549" s="201"/>
      <c r="E549" s="201"/>
      <c r="F549" s="201"/>
      <c r="G549" s="201"/>
      <c r="H549" s="201"/>
      <c r="I549" s="201"/>
      <c r="J549" s="201"/>
      <c r="K549" s="201"/>
      <c r="L549" s="201"/>
      <c r="M549" s="201"/>
      <c r="N549" s="201"/>
      <c r="O549" s="201"/>
      <c r="P549" s="201"/>
      <c r="Q549" s="201"/>
      <c r="R549" s="201"/>
      <c r="S549" s="201"/>
      <c r="T549" s="201"/>
      <c r="U549" s="201"/>
      <c r="V549" s="5"/>
      <c r="W549" s="201"/>
      <c r="X549" s="201"/>
      <c r="Y549" s="201"/>
      <c r="Z549" s="201"/>
    </row>
    <row r="550" spans="1:26" ht="15.75" customHeight="1">
      <c r="A550" s="201"/>
      <c r="B550" s="201"/>
      <c r="C550" s="201"/>
      <c r="D550" s="201"/>
      <c r="E550" s="201"/>
      <c r="F550" s="201"/>
      <c r="G550" s="201"/>
      <c r="H550" s="201"/>
      <c r="I550" s="201"/>
      <c r="J550" s="201"/>
      <c r="K550" s="201"/>
      <c r="L550" s="201"/>
      <c r="M550" s="201"/>
      <c r="N550" s="201"/>
      <c r="O550" s="201"/>
      <c r="P550" s="201"/>
      <c r="Q550" s="201"/>
      <c r="R550" s="201"/>
      <c r="S550" s="201"/>
      <c r="T550" s="201"/>
      <c r="U550" s="201"/>
      <c r="V550" s="5"/>
      <c r="W550" s="201"/>
      <c r="X550" s="201"/>
      <c r="Y550" s="201"/>
      <c r="Z550" s="201"/>
    </row>
    <row r="551" spans="1:26" ht="15.75" customHeight="1">
      <c r="A551" s="201"/>
      <c r="B551" s="201"/>
      <c r="C551" s="201"/>
      <c r="D551" s="201"/>
      <c r="E551" s="201"/>
      <c r="F551" s="201"/>
      <c r="G551" s="201"/>
      <c r="H551" s="201"/>
      <c r="I551" s="201"/>
      <c r="J551" s="201"/>
      <c r="K551" s="201"/>
      <c r="L551" s="201"/>
      <c r="M551" s="201"/>
      <c r="N551" s="201"/>
      <c r="O551" s="201"/>
      <c r="P551" s="201"/>
      <c r="Q551" s="201"/>
      <c r="R551" s="201"/>
      <c r="S551" s="201"/>
      <c r="T551" s="201"/>
      <c r="U551" s="201"/>
      <c r="V551" s="5"/>
      <c r="W551" s="201"/>
      <c r="X551" s="201"/>
      <c r="Y551" s="201"/>
      <c r="Z551" s="201"/>
    </row>
    <row r="552" spans="1:26" ht="15.75" customHeight="1">
      <c r="A552" s="201"/>
      <c r="B552" s="201"/>
      <c r="C552" s="201"/>
      <c r="D552" s="201"/>
      <c r="E552" s="201"/>
      <c r="F552" s="201"/>
      <c r="G552" s="201"/>
      <c r="H552" s="201"/>
      <c r="I552" s="201"/>
      <c r="J552" s="201"/>
      <c r="K552" s="201"/>
      <c r="L552" s="201"/>
      <c r="M552" s="201"/>
      <c r="N552" s="201"/>
      <c r="O552" s="201"/>
      <c r="P552" s="201"/>
      <c r="Q552" s="201"/>
      <c r="R552" s="201"/>
      <c r="S552" s="201"/>
      <c r="T552" s="201"/>
      <c r="U552" s="201"/>
      <c r="V552" s="5"/>
      <c r="W552" s="201"/>
      <c r="X552" s="201"/>
      <c r="Y552" s="201"/>
      <c r="Z552" s="201"/>
    </row>
    <row r="553" spans="1:26" ht="15.75" customHeight="1">
      <c r="A553" s="201"/>
      <c r="B553" s="201"/>
      <c r="C553" s="201"/>
      <c r="D553" s="201"/>
      <c r="E553" s="201"/>
      <c r="F553" s="201"/>
      <c r="G553" s="201"/>
      <c r="H553" s="201"/>
      <c r="I553" s="201"/>
      <c r="J553" s="201"/>
      <c r="K553" s="201"/>
      <c r="L553" s="201"/>
      <c r="M553" s="201"/>
      <c r="N553" s="201"/>
      <c r="O553" s="201"/>
      <c r="P553" s="201"/>
      <c r="Q553" s="201"/>
      <c r="R553" s="201"/>
      <c r="S553" s="201"/>
      <c r="T553" s="201"/>
      <c r="U553" s="201"/>
      <c r="V553" s="5"/>
      <c r="W553" s="201"/>
      <c r="X553" s="201"/>
      <c r="Y553" s="201"/>
      <c r="Z553" s="201"/>
    </row>
    <row r="554" spans="1:26" ht="15.75" customHeight="1">
      <c r="A554" s="201"/>
      <c r="B554" s="201"/>
      <c r="C554" s="201"/>
      <c r="D554" s="201"/>
      <c r="E554" s="201"/>
      <c r="F554" s="201"/>
      <c r="G554" s="201"/>
      <c r="H554" s="201"/>
      <c r="I554" s="201"/>
      <c r="J554" s="201"/>
      <c r="K554" s="201"/>
      <c r="L554" s="201"/>
      <c r="M554" s="201"/>
      <c r="N554" s="201"/>
      <c r="O554" s="201"/>
      <c r="P554" s="201"/>
      <c r="Q554" s="201"/>
      <c r="R554" s="201"/>
      <c r="S554" s="201"/>
      <c r="T554" s="201"/>
      <c r="U554" s="201"/>
      <c r="V554" s="5"/>
      <c r="W554" s="201"/>
      <c r="X554" s="201"/>
      <c r="Y554" s="201"/>
      <c r="Z554" s="201"/>
    </row>
    <row r="555" spans="1:26" ht="15.75" customHeight="1">
      <c r="A555" s="201"/>
      <c r="B555" s="201"/>
      <c r="C555" s="201"/>
      <c r="D555" s="201"/>
      <c r="E555" s="201"/>
      <c r="F555" s="201"/>
      <c r="G555" s="201"/>
      <c r="H555" s="201"/>
      <c r="I555" s="201"/>
      <c r="J555" s="201"/>
      <c r="K555" s="201"/>
      <c r="L555" s="201"/>
      <c r="M555" s="201"/>
      <c r="N555" s="201"/>
      <c r="O555" s="201"/>
      <c r="P555" s="201"/>
      <c r="Q555" s="201"/>
      <c r="R555" s="201"/>
      <c r="S555" s="201"/>
      <c r="T555" s="201"/>
      <c r="U555" s="201"/>
      <c r="V555" s="5"/>
      <c r="W555" s="201"/>
      <c r="X555" s="201"/>
      <c r="Y555" s="201"/>
      <c r="Z555" s="201"/>
    </row>
    <row r="556" spans="1:26" ht="15.75" customHeight="1">
      <c r="A556" s="201"/>
      <c r="B556" s="201"/>
      <c r="C556" s="201"/>
      <c r="D556" s="201"/>
      <c r="E556" s="201"/>
      <c r="F556" s="201"/>
      <c r="G556" s="201"/>
      <c r="H556" s="201"/>
      <c r="I556" s="201"/>
      <c r="J556" s="201"/>
      <c r="K556" s="201"/>
      <c r="L556" s="201"/>
      <c r="M556" s="201"/>
      <c r="N556" s="201"/>
      <c r="O556" s="201"/>
      <c r="P556" s="201"/>
      <c r="Q556" s="201"/>
      <c r="R556" s="201"/>
      <c r="S556" s="201"/>
      <c r="T556" s="201"/>
      <c r="U556" s="201"/>
      <c r="V556" s="5"/>
      <c r="W556" s="201"/>
      <c r="X556" s="201"/>
      <c r="Y556" s="201"/>
      <c r="Z556" s="201"/>
    </row>
    <row r="557" spans="1:26" ht="15.75" customHeight="1">
      <c r="A557" s="201"/>
      <c r="B557" s="201"/>
      <c r="C557" s="201"/>
      <c r="D557" s="201"/>
      <c r="E557" s="201"/>
      <c r="F557" s="201"/>
      <c r="G557" s="201"/>
      <c r="H557" s="201"/>
      <c r="I557" s="201"/>
      <c r="J557" s="201"/>
      <c r="K557" s="201"/>
      <c r="L557" s="201"/>
      <c r="M557" s="201"/>
      <c r="N557" s="201"/>
      <c r="O557" s="201"/>
      <c r="P557" s="201"/>
      <c r="Q557" s="201"/>
      <c r="R557" s="201"/>
      <c r="S557" s="201"/>
      <c r="T557" s="201"/>
      <c r="U557" s="201"/>
      <c r="V557" s="5"/>
      <c r="W557" s="201"/>
      <c r="X557" s="201"/>
      <c r="Y557" s="201"/>
      <c r="Z557" s="201"/>
    </row>
    <row r="558" spans="1:26" ht="15.75" customHeight="1">
      <c r="A558" s="201"/>
      <c r="B558" s="201"/>
      <c r="C558" s="201"/>
      <c r="D558" s="201"/>
      <c r="E558" s="201"/>
      <c r="F558" s="201"/>
      <c r="G558" s="201"/>
      <c r="H558" s="201"/>
      <c r="I558" s="201"/>
      <c r="J558" s="201"/>
      <c r="K558" s="201"/>
      <c r="L558" s="201"/>
      <c r="M558" s="201"/>
      <c r="N558" s="201"/>
      <c r="O558" s="201"/>
      <c r="P558" s="201"/>
      <c r="Q558" s="201"/>
      <c r="R558" s="201"/>
      <c r="S558" s="201"/>
      <c r="T558" s="201"/>
      <c r="U558" s="201"/>
      <c r="V558" s="5"/>
      <c r="W558" s="201"/>
      <c r="X558" s="201"/>
      <c r="Y558" s="201"/>
      <c r="Z558" s="201"/>
    </row>
    <row r="559" spans="1:26" ht="15.75" customHeight="1">
      <c r="A559" s="201"/>
      <c r="B559" s="201"/>
      <c r="C559" s="201"/>
      <c r="D559" s="201"/>
      <c r="E559" s="201"/>
      <c r="F559" s="201"/>
      <c r="G559" s="201"/>
      <c r="H559" s="201"/>
      <c r="I559" s="201"/>
      <c r="J559" s="201"/>
      <c r="K559" s="201"/>
      <c r="L559" s="201"/>
      <c r="M559" s="201"/>
      <c r="N559" s="201"/>
      <c r="O559" s="201"/>
      <c r="P559" s="201"/>
      <c r="Q559" s="201"/>
      <c r="R559" s="201"/>
      <c r="S559" s="201"/>
      <c r="T559" s="201"/>
      <c r="U559" s="201"/>
      <c r="V559" s="5"/>
      <c r="W559" s="201"/>
      <c r="X559" s="201"/>
      <c r="Y559" s="201"/>
      <c r="Z559" s="201"/>
    </row>
    <row r="560" spans="1:26" ht="15.75" customHeight="1">
      <c r="A560" s="201"/>
      <c r="B560" s="201"/>
      <c r="C560" s="201"/>
      <c r="D560" s="201"/>
      <c r="E560" s="201"/>
      <c r="F560" s="201"/>
      <c r="G560" s="201"/>
      <c r="H560" s="201"/>
      <c r="I560" s="201"/>
      <c r="J560" s="201"/>
      <c r="K560" s="201"/>
      <c r="L560" s="201"/>
      <c r="M560" s="201"/>
      <c r="N560" s="201"/>
      <c r="O560" s="201"/>
      <c r="P560" s="201"/>
      <c r="Q560" s="201"/>
      <c r="R560" s="201"/>
      <c r="S560" s="201"/>
      <c r="T560" s="201"/>
      <c r="U560" s="201"/>
      <c r="V560" s="5"/>
      <c r="W560" s="201"/>
      <c r="X560" s="201"/>
      <c r="Y560" s="201"/>
      <c r="Z560" s="201"/>
    </row>
    <row r="561" spans="1:26" ht="15.75" customHeight="1">
      <c r="A561" s="201"/>
      <c r="B561" s="201"/>
      <c r="C561" s="201"/>
      <c r="D561" s="201"/>
      <c r="E561" s="201"/>
      <c r="F561" s="201"/>
      <c r="G561" s="201"/>
      <c r="H561" s="201"/>
      <c r="I561" s="201"/>
      <c r="J561" s="201"/>
      <c r="K561" s="201"/>
      <c r="L561" s="201"/>
      <c r="M561" s="201"/>
      <c r="N561" s="201"/>
      <c r="O561" s="201"/>
      <c r="P561" s="201"/>
      <c r="Q561" s="201"/>
      <c r="R561" s="201"/>
      <c r="S561" s="201"/>
      <c r="T561" s="201"/>
      <c r="U561" s="201"/>
      <c r="V561" s="5"/>
      <c r="W561" s="201"/>
      <c r="X561" s="201"/>
      <c r="Y561" s="201"/>
      <c r="Z561" s="201"/>
    </row>
    <row r="562" spans="1:26" ht="15.75" customHeight="1">
      <c r="A562" s="201"/>
      <c r="B562" s="201"/>
      <c r="C562" s="201"/>
      <c r="D562" s="201"/>
      <c r="E562" s="201"/>
      <c r="F562" s="201"/>
      <c r="G562" s="201"/>
      <c r="H562" s="201"/>
      <c r="I562" s="201"/>
      <c r="J562" s="201"/>
      <c r="K562" s="201"/>
      <c r="L562" s="201"/>
      <c r="M562" s="201"/>
      <c r="N562" s="201"/>
      <c r="O562" s="201"/>
      <c r="P562" s="201"/>
      <c r="Q562" s="201"/>
      <c r="R562" s="201"/>
      <c r="S562" s="201"/>
      <c r="T562" s="201"/>
      <c r="U562" s="201"/>
      <c r="V562" s="5"/>
      <c r="W562" s="201"/>
      <c r="X562" s="201"/>
      <c r="Y562" s="201"/>
      <c r="Z562" s="201"/>
    </row>
    <row r="563" spans="1:26" ht="15.75" customHeight="1">
      <c r="A563" s="201"/>
      <c r="B563" s="201"/>
      <c r="C563" s="201"/>
      <c r="D563" s="201"/>
      <c r="E563" s="201"/>
      <c r="F563" s="201"/>
      <c r="G563" s="201"/>
      <c r="H563" s="201"/>
      <c r="I563" s="201"/>
      <c r="J563" s="201"/>
      <c r="K563" s="201"/>
      <c r="L563" s="201"/>
      <c r="M563" s="201"/>
      <c r="N563" s="201"/>
      <c r="O563" s="201"/>
      <c r="P563" s="201"/>
      <c r="Q563" s="201"/>
      <c r="R563" s="201"/>
      <c r="S563" s="201"/>
      <c r="T563" s="201"/>
      <c r="U563" s="201"/>
      <c r="V563" s="5"/>
      <c r="W563" s="201"/>
      <c r="X563" s="201"/>
      <c r="Y563" s="201"/>
      <c r="Z563" s="201"/>
    </row>
    <row r="564" spans="1:26" ht="15.75" customHeight="1">
      <c r="A564" s="201"/>
      <c r="B564" s="201"/>
      <c r="C564" s="201"/>
      <c r="D564" s="201"/>
      <c r="E564" s="201"/>
      <c r="F564" s="201"/>
      <c r="G564" s="201"/>
      <c r="H564" s="201"/>
      <c r="I564" s="201"/>
      <c r="J564" s="201"/>
      <c r="K564" s="201"/>
      <c r="L564" s="201"/>
      <c r="M564" s="201"/>
      <c r="N564" s="201"/>
      <c r="O564" s="201"/>
      <c r="P564" s="201"/>
      <c r="Q564" s="201"/>
      <c r="R564" s="201"/>
      <c r="S564" s="201"/>
      <c r="T564" s="201"/>
      <c r="U564" s="201"/>
      <c r="V564" s="5"/>
      <c r="W564" s="201"/>
      <c r="X564" s="201"/>
      <c r="Y564" s="201"/>
      <c r="Z564" s="201"/>
    </row>
    <row r="565" spans="1:26" ht="15.75" customHeight="1">
      <c r="A565" s="201"/>
      <c r="B565" s="201"/>
      <c r="C565" s="201"/>
      <c r="D565" s="201"/>
      <c r="E565" s="201"/>
      <c r="F565" s="201"/>
      <c r="G565" s="201"/>
      <c r="H565" s="201"/>
      <c r="I565" s="201"/>
      <c r="J565" s="201"/>
      <c r="K565" s="201"/>
      <c r="L565" s="201"/>
      <c r="M565" s="201"/>
      <c r="N565" s="201"/>
      <c r="O565" s="201"/>
      <c r="P565" s="201"/>
      <c r="Q565" s="201"/>
      <c r="R565" s="201"/>
      <c r="S565" s="201"/>
      <c r="T565" s="201"/>
      <c r="U565" s="201"/>
      <c r="V565" s="5"/>
      <c r="W565" s="201"/>
      <c r="X565" s="201"/>
      <c r="Y565" s="201"/>
      <c r="Z565" s="201"/>
    </row>
    <row r="566" spans="1:26" ht="15.75" customHeight="1">
      <c r="A566" s="201"/>
      <c r="B566" s="201"/>
      <c r="C566" s="201"/>
      <c r="D566" s="201"/>
      <c r="E566" s="201"/>
      <c r="F566" s="201"/>
      <c r="G566" s="201"/>
      <c r="H566" s="201"/>
      <c r="I566" s="201"/>
      <c r="J566" s="201"/>
      <c r="K566" s="201"/>
      <c r="L566" s="201"/>
      <c r="M566" s="201"/>
      <c r="N566" s="201"/>
      <c r="O566" s="201"/>
      <c r="P566" s="201"/>
      <c r="Q566" s="201"/>
      <c r="R566" s="201"/>
      <c r="S566" s="201"/>
      <c r="T566" s="201"/>
      <c r="U566" s="201"/>
      <c r="V566" s="5"/>
      <c r="W566" s="201"/>
      <c r="X566" s="201"/>
      <c r="Y566" s="201"/>
      <c r="Z566" s="201"/>
    </row>
    <row r="567" spans="1:26" ht="15.75" customHeight="1">
      <c r="A567" s="201"/>
      <c r="B567" s="201"/>
      <c r="C567" s="201"/>
      <c r="D567" s="201"/>
      <c r="E567" s="201"/>
      <c r="F567" s="201"/>
      <c r="G567" s="201"/>
      <c r="H567" s="201"/>
      <c r="I567" s="201"/>
      <c r="J567" s="201"/>
      <c r="K567" s="201"/>
      <c r="L567" s="201"/>
      <c r="M567" s="201"/>
      <c r="N567" s="201"/>
      <c r="O567" s="201"/>
      <c r="P567" s="201"/>
      <c r="Q567" s="201"/>
      <c r="R567" s="201"/>
      <c r="S567" s="201"/>
      <c r="T567" s="201"/>
      <c r="U567" s="201"/>
      <c r="V567" s="5"/>
      <c r="W567" s="201"/>
      <c r="X567" s="201"/>
      <c r="Y567" s="201"/>
      <c r="Z567" s="201"/>
    </row>
    <row r="568" spans="1:26" ht="15.75" customHeight="1">
      <c r="A568" s="201"/>
      <c r="B568" s="201"/>
      <c r="C568" s="201"/>
      <c r="D568" s="201"/>
      <c r="E568" s="201"/>
      <c r="F568" s="201"/>
      <c r="G568" s="201"/>
      <c r="H568" s="201"/>
      <c r="I568" s="201"/>
      <c r="J568" s="201"/>
      <c r="K568" s="201"/>
      <c r="L568" s="201"/>
      <c r="M568" s="201"/>
      <c r="N568" s="201"/>
      <c r="O568" s="201"/>
      <c r="P568" s="201"/>
      <c r="Q568" s="201"/>
      <c r="R568" s="201"/>
      <c r="S568" s="201"/>
      <c r="T568" s="201"/>
      <c r="U568" s="201"/>
      <c r="V568" s="5"/>
      <c r="W568" s="201"/>
      <c r="X568" s="201"/>
      <c r="Y568" s="201"/>
      <c r="Z568" s="201"/>
    </row>
    <row r="569" spans="1:26" ht="15.75" customHeight="1">
      <c r="A569" s="201"/>
      <c r="B569" s="201"/>
      <c r="C569" s="201"/>
      <c r="D569" s="201"/>
      <c r="E569" s="201"/>
      <c r="F569" s="201"/>
      <c r="G569" s="201"/>
      <c r="H569" s="201"/>
      <c r="I569" s="201"/>
      <c r="J569" s="201"/>
      <c r="K569" s="201"/>
      <c r="L569" s="201"/>
      <c r="M569" s="201"/>
      <c r="N569" s="201"/>
      <c r="O569" s="201"/>
      <c r="P569" s="201"/>
      <c r="Q569" s="201"/>
      <c r="R569" s="201"/>
      <c r="S569" s="201"/>
      <c r="T569" s="201"/>
      <c r="U569" s="201"/>
      <c r="V569" s="5"/>
      <c r="W569" s="201"/>
      <c r="X569" s="201"/>
      <c r="Y569" s="201"/>
      <c r="Z569" s="201"/>
    </row>
    <row r="570" spans="1:26" ht="15.75" customHeight="1">
      <c r="A570" s="201"/>
      <c r="B570" s="201"/>
      <c r="C570" s="201"/>
      <c r="D570" s="201"/>
      <c r="E570" s="201"/>
      <c r="F570" s="201"/>
      <c r="G570" s="201"/>
      <c r="H570" s="201"/>
      <c r="I570" s="201"/>
      <c r="J570" s="201"/>
      <c r="K570" s="201"/>
      <c r="L570" s="201"/>
      <c r="M570" s="201"/>
      <c r="N570" s="201"/>
      <c r="O570" s="201"/>
      <c r="P570" s="201"/>
      <c r="Q570" s="201"/>
      <c r="R570" s="201"/>
      <c r="S570" s="201"/>
      <c r="T570" s="201"/>
      <c r="U570" s="201"/>
      <c r="V570" s="5"/>
      <c r="W570" s="201"/>
      <c r="X570" s="201"/>
      <c r="Y570" s="201"/>
      <c r="Z570" s="201"/>
    </row>
    <row r="571" spans="1:26" ht="15.75" customHeight="1">
      <c r="A571" s="201"/>
      <c r="B571" s="201"/>
      <c r="C571" s="201"/>
      <c r="D571" s="201"/>
      <c r="E571" s="201"/>
      <c r="F571" s="201"/>
      <c r="G571" s="201"/>
      <c r="H571" s="201"/>
      <c r="I571" s="201"/>
      <c r="J571" s="201"/>
      <c r="K571" s="201"/>
      <c r="L571" s="201"/>
      <c r="M571" s="201"/>
      <c r="N571" s="201"/>
      <c r="O571" s="201"/>
      <c r="P571" s="201"/>
      <c r="Q571" s="201"/>
      <c r="R571" s="201"/>
      <c r="S571" s="201"/>
      <c r="T571" s="201"/>
      <c r="U571" s="201"/>
      <c r="V571" s="5"/>
      <c r="W571" s="201"/>
      <c r="X571" s="201"/>
      <c r="Y571" s="201"/>
      <c r="Z571" s="201"/>
    </row>
    <row r="572" spans="1:26" ht="15.75" customHeight="1">
      <c r="A572" s="201"/>
      <c r="B572" s="201"/>
      <c r="C572" s="201"/>
      <c r="D572" s="201"/>
      <c r="E572" s="201"/>
      <c r="F572" s="201"/>
      <c r="G572" s="201"/>
      <c r="H572" s="201"/>
      <c r="I572" s="201"/>
      <c r="J572" s="201"/>
      <c r="K572" s="201"/>
      <c r="L572" s="201"/>
      <c r="M572" s="201"/>
      <c r="N572" s="201"/>
      <c r="O572" s="201"/>
      <c r="P572" s="201"/>
      <c r="Q572" s="201"/>
      <c r="R572" s="201"/>
      <c r="S572" s="201"/>
      <c r="T572" s="201"/>
      <c r="U572" s="201"/>
      <c r="V572" s="5"/>
      <c r="W572" s="201"/>
      <c r="X572" s="201"/>
      <c r="Y572" s="201"/>
      <c r="Z572" s="201"/>
    </row>
    <row r="573" spans="1:26" ht="15.75" customHeight="1">
      <c r="A573" s="201"/>
      <c r="B573" s="201"/>
      <c r="C573" s="201"/>
      <c r="D573" s="201"/>
      <c r="E573" s="201"/>
      <c r="F573" s="201"/>
      <c r="G573" s="201"/>
      <c r="H573" s="201"/>
      <c r="I573" s="201"/>
      <c r="J573" s="201"/>
      <c r="K573" s="201"/>
      <c r="L573" s="201"/>
      <c r="M573" s="201"/>
      <c r="N573" s="201"/>
      <c r="O573" s="201"/>
      <c r="P573" s="201"/>
      <c r="Q573" s="201"/>
      <c r="R573" s="201"/>
      <c r="S573" s="201"/>
      <c r="T573" s="201"/>
      <c r="U573" s="201"/>
      <c r="V573" s="5"/>
      <c r="W573" s="201"/>
      <c r="X573" s="201"/>
      <c r="Y573" s="201"/>
      <c r="Z573" s="201"/>
    </row>
    <row r="574" spans="1:26" ht="15.75" customHeight="1">
      <c r="A574" s="201"/>
      <c r="B574" s="201"/>
      <c r="C574" s="201"/>
      <c r="D574" s="201"/>
      <c r="E574" s="201"/>
      <c r="F574" s="201"/>
      <c r="G574" s="201"/>
      <c r="H574" s="201"/>
      <c r="I574" s="201"/>
      <c r="J574" s="201"/>
      <c r="K574" s="201"/>
      <c r="L574" s="201"/>
      <c r="M574" s="201"/>
      <c r="N574" s="201"/>
      <c r="O574" s="201"/>
      <c r="P574" s="201"/>
      <c r="Q574" s="201"/>
      <c r="R574" s="201"/>
      <c r="S574" s="201"/>
      <c r="T574" s="201"/>
      <c r="U574" s="201"/>
      <c r="V574" s="5"/>
      <c r="W574" s="201"/>
      <c r="X574" s="201"/>
      <c r="Y574" s="201"/>
      <c r="Z574" s="201"/>
    </row>
    <row r="575" spans="1:26" ht="15.75" customHeight="1">
      <c r="A575" s="201"/>
      <c r="B575" s="201"/>
      <c r="C575" s="201"/>
      <c r="D575" s="201"/>
      <c r="E575" s="201"/>
      <c r="F575" s="201"/>
      <c r="G575" s="201"/>
      <c r="H575" s="201"/>
      <c r="I575" s="201"/>
      <c r="J575" s="201"/>
      <c r="K575" s="201"/>
      <c r="L575" s="201"/>
      <c r="M575" s="201"/>
      <c r="N575" s="201"/>
      <c r="O575" s="201"/>
      <c r="P575" s="201"/>
      <c r="Q575" s="201"/>
      <c r="R575" s="201"/>
      <c r="S575" s="201"/>
      <c r="T575" s="201"/>
      <c r="U575" s="201"/>
      <c r="V575" s="5"/>
      <c r="W575" s="201"/>
      <c r="X575" s="201"/>
      <c r="Y575" s="201"/>
      <c r="Z575" s="201"/>
    </row>
    <row r="576" spans="1:26" ht="15.75" customHeight="1">
      <c r="A576" s="201"/>
      <c r="B576" s="201"/>
      <c r="C576" s="201"/>
      <c r="D576" s="201"/>
      <c r="E576" s="201"/>
      <c r="F576" s="201"/>
      <c r="G576" s="201"/>
      <c r="H576" s="201"/>
      <c r="I576" s="201"/>
      <c r="J576" s="201"/>
      <c r="K576" s="201"/>
      <c r="L576" s="201"/>
      <c r="M576" s="201"/>
      <c r="N576" s="201"/>
      <c r="O576" s="201"/>
      <c r="P576" s="201"/>
      <c r="Q576" s="201"/>
      <c r="R576" s="201"/>
      <c r="S576" s="201"/>
      <c r="T576" s="201"/>
      <c r="U576" s="201"/>
      <c r="V576" s="5"/>
      <c r="W576" s="201"/>
      <c r="X576" s="201"/>
      <c r="Y576" s="201"/>
      <c r="Z576" s="201"/>
    </row>
    <row r="577" spans="1:26" ht="15.75" customHeight="1">
      <c r="A577" s="201"/>
      <c r="B577" s="201"/>
      <c r="C577" s="201"/>
      <c r="D577" s="201"/>
      <c r="E577" s="201"/>
      <c r="F577" s="201"/>
      <c r="G577" s="201"/>
      <c r="H577" s="201"/>
      <c r="I577" s="201"/>
      <c r="J577" s="201"/>
      <c r="K577" s="201"/>
      <c r="L577" s="201"/>
      <c r="M577" s="201"/>
      <c r="N577" s="201"/>
      <c r="O577" s="201"/>
      <c r="P577" s="201"/>
      <c r="Q577" s="201"/>
      <c r="R577" s="201"/>
      <c r="S577" s="201"/>
      <c r="T577" s="201"/>
      <c r="U577" s="201"/>
      <c r="V577" s="5"/>
      <c r="W577" s="201"/>
      <c r="X577" s="201"/>
      <c r="Y577" s="201"/>
      <c r="Z577" s="201"/>
    </row>
    <row r="578" spans="1:26" ht="15.75" customHeight="1">
      <c r="A578" s="201"/>
      <c r="B578" s="201"/>
      <c r="C578" s="201"/>
      <c r="D578" s="201"/>
      <c r="E578" s="201"/>
      <c r="F578" s="201"/>
      <c r="G578" s="201"/>
      <c r="H578" s="201"/>
      <c r="I578" s="201"/>
      <c r="J578" s="201"/>
      <c r="K578" s="201"/>
      <c r="L578" s="201"/>
      <c r="M578" s="201"/>
      <c r="N578" s="201"/>
      <c r="O578" s="201"/>
      <c r="P578" s="201"/>
      <c r="Q578" s="201"/>
      <c r="R578" s="201"/>
      <c r="S578" s="201"/>
      <c r="T578" s="201"/>
      <c r="U578" s="201"/>
      <c r="V578" s="5"/>
      <c r="W578" s="201"/>
      <c r="X578" s="201"/>
      <c r="Y578" s="201"/>
      <c r="Z578" s="201"/>
    </row>
    <row r="579" spans="1:26" ht="15.75" customHeight="1">
      <c r="A579" s="201"/>
      <c r="B579" s="201"/>
      <c r="C579" s="201"/>
      <c r="D579" s="201"/>
      <c r="E579" s="201"/>
      <c r="F579" s="201"/>
      <c r="G579" s="201"/>
      <c r="H579" s="201"/>
      <c r="I579" s="201"/>
      <c r="J579" s="201"/>
      <c r="K579" s="201"/>
      <c r="L579" s="201"/>
      <c r="M579" s="201"/>
      <c r="N579" s="201"/>
      <c r="O579" s="201"/>
      <c r="P579" s="201"/>
      <c r="Q579" s="201"/>
      <c r="R579" s="201"/>
      <c r="S579" s="201"/>
      <c r="T579" s="201"/>
      <c r="U579" s="201"/>
      <c r="V579" s="5"/>
      <c r="W579" s="201"/>
      <c r="X579" s="201"/>
      <c r="Y579" s="201"/>
      <c r="Z579" s="201"/>
    </row>
    <row r="580" spans="1:26" ht="15.75" customHeight="1">
      <c r="A580" s="201"/>
      <c r="B580" s="201"/>
      <c r="C580" s="201"/>
      <c r="D580" s="201"/>
      <c r="E580" s="201"/>
      <c r="F580" s="201"/>
      <c r="G580" s="201"/>
      <c r="H580" s="201"/>
      <c r="I580" s="201"/>
      <c r="J580" s="201"/>
      <c r="K580" s="201"/>
      <c r="L580" s="201"/>
      <c r="M580" s="201"/>
      <c r="N580" s="201"/>
      <c r="O580" s="201"/>
      <c r="P580" s="201"/>
      <c r="Q580" s="201"/>
      <c r="R580" s="201"/>
      <c r="S580" s="201"/>
      <c r="T580" s="201"/>
      <c r="U580" s="201"/>
      <c r="V580" s="5"/>
      <c r="W580" s="201"/>
      <c r="X580" s="201"/>
      <c r="Y580" s="201"/>
      <c r="Z580" s="201"/>
    </row>
    <row r="581" spans="1:26" ht="15.75" customHeight="1">
      <c r="A581" s="201"/>
      <c r="B581" s="201"/>
      <c r="C581" s="201"/>
      <c r="D581" s="201"/>
      <c r="E581" s="201"/>
      <c r="F581" s="201"/>
      <c r="G581" s="201"/>
      <c r="H581" s="201"/>
      <c r="I581" s="201"/>
      <c r="J581" s="201"/>
      <c r="K581" s="201"/>
      <c r="L581" s="201"/>
      <c r="M581" s="201"/>
      <c r="N581" s="201"/>
      <c r="O581" s="201"/>
      <c r="P581" s="201"/>
      <c r="Q581" s="201"/>
      <c r="R581" s="201"/>
      <c r="S581" s="201"/>
      <c r="T581" s="201"/>
      <c r="U581" s="201"/>
      <c r="V581" s="5"/>
      <c r="W581" s="201"/>
      <c r="X581" s="201"/>
      <c r="Y581" s="201"/>
      <c r="Z581" s="201"/>
    </row>
    <row r="582" spans="1:26" ht="15.75" customHeight="1">
      <c r="A582" s="201"/>
      <c r="B582" s="201"/>
      <c r="C582" s="201"/>
      <c r="D582" s="201"/>
      <c r="E582" s="201"/>
      <c r="F582" s="201"/>
      <c r="G582" s="201"/>
      <c r="H582" s="201"/>
      <c r="I582" s="201"/>
      <c r="J582" s="201"/>
      <c r="K582" s="201"/>
      <c r="L582" s="201"/>
      <c r="M582" s="201"/>
      <c r="N582" s="201"/>
      <c r="O582" s="201"/>
      <c r="P582" s="201"/>
      <c r="Q582" s="201"/>
      <c r="R582" s="201"/>
      <c r="S582" s="201"/>
      <c r="T582" s="201"/>
      <c r="U582" s="201"/>
      <c r="V582" s="5"/>
      <c r="W582" s="201"/>
      <c r="X582" s="201"/>
      <c r="Y582" s="201"/>
      <c r="Z582" s="201"/>
    </row>
    <row r="583" spans="1:26" ht="15.75" customHeight="1">
      <c r="A583" s="201"/>
      <c r="B583" s="201"/>
      <c r="C583" s="201"/>
      <c r="D583" s="201"/>
      <c r="E583" s="201"/>
      <c r="F583" s="201"/>
      <c r="G583" s="201"/>
      <c r="H583" s="201"/>
      <c r="I583" s="201"/>
      <c r="J583" s="201"/>
      <c r="K583" s="201"/>
      <c r="L583" s="201"/>
      <c r="M583" s="201"/>
      <c r="N583" s="201"/>
      <c r="O583" s="201"/>
      <c r="P583" s="201"/>
      <c r="Q583" s="201"/>
      <c r="R583" s="201"/>
      <c r="S583" s="201"/>
      <c r="T583" s="201"/>
      <c r="U583" s="201"/>
      <c r="V583" s="5"/>
      <c r="W583" s="201"/>
      <c r="X583" s="201"/>
      <c r="Y583" s="201"/>
      <c r="Z583" s="201"/>
    </row>
    <row r="584" spans="1:26" ht="15.75" customHeight="1">
      <c r="A584" s="201"/>
      <c r="B584" s="201"/>
      <c r="C584" s="201"/>
      <c r="D584" s="201"/>
      <c r="E584" s="201"/>
      <c r="F584" s="201"/>
      <c r="G584" s="201"/>
      <c r="H584" s="201"/>
      <c r="I584" s="201"/>
      <c r="J584" s="201"/>
      <c r="K584" s="201"/>
      <c r="L584" s="201"/>
      <c r="M584" s="201"/>
      <c r="N584" s="201"/>
      <c r="O584" s="201"/>
      <c r="P584" s="201"/>
      <c r="Q584" s="201"/>
      <c r="R584" s="201"/>
      <c r="S584" s="201"/>
      <c r="T584" s="201"/>
      <c r="U584" s="201"/>
      <c r="V584" s="5"/>
      <c r="W584" s="201"/>
      <c r="X584" s="201"/>
      <c r="Y584" s="201"/>
      <c r="Z584" s="201"/>
    </row>
    <row r="585" spans="1:26" ht="15.75" customHeight="1">
      <c r="A585" s="201"/>
      <c r="B585" s="201"/>
      <c r="C585" s="201"/>
      <c r="D585" s="201"/>
      <c r="E585" s="201"/>
      <c r="F585" s="201"/>
      <c r="G585" s="201"/>
      <c r="H585" s="201"/>
      <c r="I585" s="201"/>
      <c r="J585" s="201"/>
      <c r="K585" s="201"/>
      <c r="L585" s="201"/>
      <c r="M585" s="201"/>
      <c r="N585" s="201"/>
      <c r="O585" s="201"/>
      <c r="P585" s="201"/>
      <c r="Q585" s="201"/>
      <c r="R585" s="201"/>
      <c r="S585" s="201"/>
      <c r="T585" s="201"/>
      <c r="U585" s="201"/>
      <c r="V585" s="5"/>
      <c r="W585" s="201"/>
      <c r="X585" s="201"/>
      <c r="Y585" s="201"/>
      <c r="Z585" s="201"/>
    </row>
    <row r="586" spans="1:26" ht="15.75" customHeight="1">
      <c r="A586" s="201"/>
      <c r="B586" s="201"/>
      <c r="C586" s="201"/>
      <c r="D586" s="201"/>
      <c r="E586" s="201"/>
      <c r="F586" s="201"/>
      <c r="G586" s="201"/>
      <c r="H586" s="201"/>
      <c r="I586" s="201"/>
      <c r="J586" s="201"/>
      <c r="K586" s="201"/>
      <c r="L586" s="201"/>
      <c r="M586" s="201"/>
      <c r="N586" s="201"/>
      <c r="O586" s="201"/>
      <c r="P586" s="201"/>
      <c r="Q586" s="201"/>
      <c r="R586" s="201"/>
      <c r="S586" s="201"/>
      <c r="T586" s="201"/>
      <c r="U586" s="201"/>
      <c r="V586" s="5"/>
      <c r="W586" s="201"/>
      <c r="X586" s="201"/>
      <c r="Y586" s="201"/>
      <c r="Z586" s="201"/>
    </row>
    <row r="587" spans="1:26" ht="15.75" customHeight="1">
      <c r="A587" s="201"/>
      <c r="B587" s="201"/>
      <c r="C587" s="201"/>
      <c r="D587" s="201"/>
      <c r="E587" s="201"/>
      <c r="F587" s="201"/>
      <c r="G587" s="201"/>
      <c r="H587" s="201"/>
      <c r="I587" s="201"/>
      <c r="J587" s="201"/>
      <c r="K587" s="201"/>
      <c r="L587" s="201"/>
      <c r="M587" s="201"/>
      <c r="N587" s="201"/>
      <c r="O587" s="201"/>
      <c r="P587" s="201"/>
      <c r="Q587" s="201"/>
      <c r="R587" s="201"/>
      <c r="S587" s="201"/>
      <c r="T587" s="201"/>
      <c r="U587" s="201"/>
      <c r="V587" s="5"/>
      <c r="W587" s="201"/>
      <c r="X587" s="201"/>
      <c r="Y587" s="201"/>
      <c r="Z587" s="201"/>
    </row>
    <row r="588" spans="1:26" ht="15.75" customHeight="1">
      <c r="A588" s="201"/>
      <c r="B588" s="201"/>
      <c r="C588" s="201"/>
      <c r="D588" s="201"/>
      <c r="E588" s="201"/>
      <c r="F588" s="201"/>
      <c r="G588" s="201"/>
      <c r="H588" s="201"/>
      <c r="I588" s="201"/>
      <c r="J588" s="201"/>
      <c r="K588" s="201"/>
      <c r="L588" s="201"/>
      <c r="M588" s="201"/>
      <c r="N588" s="201"/>
      <c r="O588" s="201"/>
      <c r="P588" s="201"/>
      <c r="Q588" s="201"/>
      <c r="R588" s="201"/>
      <c r="S588" s="201"/>
      <c r="T588" s="201"/>
      <c r="U588" s="201"/>
      <c r="V588" s="5"/>
      <c r="W588" s="201"/>
      <c r="X588" s="201"/>
      <c r="Y588" s="201"/>
      <c r="Z588" s="201"/>
    </row>
    <row r="589" spans="1:26" ht="15.75" customHeight="1">
      <c r="A589" s="201"/>
      <c r="B589" s="201"/>
      <c r="C589" s="201"/>
      <c r="D589" s="201"/>
      <c r="E589" s="201"/>
      <c r="F589" s="201"/>
      <c r="G589" s="201"/>
      <c r="H589" s="201"/>
      <c r="I589" s="201"/>
      <c r="J589" s="201"/>
      <c r="K589" s="201"/>
      <c r="L589" s="201"/>
      <c r="M589" s="201"/>
      <c r="N589" s="201"/>
      <c r="O589" s="201"/>
      <c r="P589" s="201"/>
      <c r="Q589" s="201"/>
      <c r="R589" s="201"/>
      <c r="S589" s="201"/>
      <c r="T589" s="201"/>
      <c r="U589" s="201"/>
      <c r="V589" s="5"/>
      <c r="W589" s="201"/>
      <c r="X589" s="201"/>
      <c r="Y589" s="201"/>
      <c r="Z589" s="201"/>
    </row>
    <row r="590" spans="1:26" ht="15.75" customHeight="1">
      <c r="A590" s="201"/>
      <c r="B590" s="201"/>
      <c r="C590" s="201"/>
      <c r="D590" s="201"/>
      <c r="E590" s="201"/>
      <c r="F590" s="201"/>
      <c r="G590" s="201"/>
      <c r="H590" s="201"/>
      <c r="I590" s="201"/>
      <c r="J590" s="201"/>
      <c r="K590" s="201"/>
      <c r="L590" s="201"/>
      <c r="M590" s="201"/>
      <c r="N590" s="201"/>
      <c r="O590" s="201"/>
      <c r="P590" s="201"/>
      <c r="Q590" s="201"/>
      <c r="R590" s="201"/>
      <c r="S590" s="201"/>
      <c r="T590" s="201"/>
      <c r="U590" s="201"/>
      <c r="V590" s="5"/>
      <c r="W590" s="201"/>
      <c r="X590" s="201"/>
      <c r="Y590" s="201"/>
      <c r="Z590" s="201"/>
    </row>
    <row r="591" spans="1:26" ht="15.75" customHeight="1">
      <c r="A591" s="201"/>
      <c r="B591" s="201"/>
      <c r="C591" s="201"/>
      <c r="D591" s="201"/>
      <c r="E591" s="201"/>
      <c r="F591" s="201"/>
      <c r="G591" s="201"/>
      <c r="H591" s="201"/>
      <c r="I591" s="201"/>
      <c r="J591" s="201"/>
      <c r="K591" s="201"/>
      <c r="L591" s="201"/>
      <c r="M591" s="201"/>
      <c r="N591" s="201"/>
      <c r="O591" s="201"/>
      <c r="P591" s="201"/>
      <c r="Q591" s="201"/>
      <c r="R591" s="201"/>
      <c r="S591" s="201"/>
      <c r="T591" s="201"/>
      <c r="U591" s="201"/>
      <c r="V591" s="5"/>
      <c r="W591" s="201"/>
      <c r="X591" s="201"/>
      <c r="Y591" s="201"/>
      <c r="Z591" s="201"/>
    </row>
    <row r="592" spans="1:26" ht="15.75" customHeight="1">
      <c r="A592" s="201"/>
      <c r="B592" s="201"/>
      <c r="C592" s="201"/>
      <c r="D592" s="201"/>
      <c r="E592" s="201"/>
      <c r="F592" s="201"/>
      <c r="G592" s="201"/>
      <c r="H592" s="201"/>
      <c r="I592" s="201"/>
      <c r="J592" s="201"/>
      <c r="K592" s="201"/>
      <c r="L592" s="201"/>
      <c r="M592" s="201"/>
      <c r="N592" s="201"/>
      <c r="O592" s="201"/>
      <c r="P592" s="201"/>
      <c r="Q592" s="201"/>
      <c r="R592" s="201"/>
      <c r="S592" s="201"/>
      <c r="T592" s="201"/>
      <c r="U592" s="201"/>
      <c r="V592" s="5"/>
      <c r="W592" s="201"/>
      <c r="X592" s="201"/>
      <c r="Y592" s="201"/>
      <c r="Z592" s="201"/>
    </row>
    <row r="593" spans="1:26" ht="15.75" customHeight="1">
      <c r="A593" s="201"/>
      <c r="B593" s="201"/>
      <c r="C593" s="201"/>
      <c r="D593" s="201"/>
      <c r="E593" s="201"/>
      <c r="F593" s="201"/>
      <c r="G593" s="201"/>
      <c r="H593" s="201"/>
      <c r="I593" s="201"/>
      <c r="J593" s="201"/>
      <c r="K593" s="201"/>
      <c r="L593" s="201"/>
      <c r="M593" s="201"/>
      <c r="N593" s="201"/>
      <c r="O593" s="201"/>
      <c r="P593" s="201"/>
      <c r="Q593" s="201"/>
      <c r="R593" s="201"/>
      <c r="S593" s="201"/>
      <c r="T593" s="201"/>
      <c r="U593" s="201"/>
      <c r="V593" s="5"/>
      <c r="W593" s="201"/>
      <c r="X593" s="201"/>
      <c r="Y593" s="201"/>
      <c r="Z593" s="201"/>
    </row>
    <row r="594" spans="1:26" ht="15.75" customHeight="1">
      <c r="A594" s="201"/>
      <c r="B594" s="201"/>
      <c r="C594" s="201"/>
      <c r="D594" s="201"/>
      <c r="E594" s="201"/>
      <c r="F594" s="201"/>
      <c r="G594" s="201"/>
      <c r="H594" s="201"/>
      <c r="I594" s="201"/>
      <c r="J594" s="201"/>
      <c r="K594" s="201"/>
      <c r="L594" s="201"/>
      <c r="M594" s="201"/>
      <c r="N594" s="201"/>
      <c r="O594" s="201"/>
      <c r="P594" s="201"/>
      <c r="Q594" s="201"/>
      <c r="R594" s="201"/>
      <c r="S594" s="201"/>
      <c r="T594" s="201"/>
      <c r="U594" s="201"/>
      <c r="V594" s="5"/>
      <c r="W594" s="201"/>
      <c r="X594" s="201"/>
      <c r="Y594" s="201"/>
      <c r="Z594" s="201"/>
    </row>
    <row r="595" spans="1:26" ht="15.75" customHeight="1">
      <c r="A595" s="201"/>
      <c r="B595" s="201"/>
      <c r="C595" s="201"/>
      <c r="D595" s="201"/>
      <c r="E595" s="201"/>
      <c r="F595" s="201"/>
      <c r="G595" s="201"/>
      <c r="H595" s="201"/>
      <c r="I595" s="201"/>
      <c r="J595" s="201"/>
      <c r="K595" s="201"/>
      <c r="L595" s="201"/>
      <c r="M595" s="201"/>
      <c r="N595" s="201"/>
      <c r="O595" s="201"/>
      <c r="P595" s="201"/>
      <c r="Q595" s="201"/>
      <c r="R595" s="201"/>
      <c r="S595" s="201"/>
      <c r="T595" s="201"/>
      <c r="U595" s="201"/>
      <c r="V595" s="5"/>
      <c r="W595" s="201"/>
      <c r="X595" s="201"/>
      <c r="Y595" s="201"/>
      <c r="Z595" s="201"/>
    </row>
    <row r="596" spans="1:26" ht="15.75" customHeight="1">
      <c r="A596" s="201"/>
      <c r="B596" s="201"/>
      <c r="C596" s="201"/>
      <c r="D596" s="201"/>
      <c r="E596" s="201"/>
      <c r="F596" s="201"/>
      <c r="G596" s="201"/>
      <c r="H596" s="201"/>
      <c r="I596" s="201"/>
      <c r="J596" s="201"/>
      <c r="K596" s="201"/>
      <c r="L596" s="201"/>
      <c r="M596" s="201"/>
      <c r="N596" s="201"/>
      <c r="O596" s="201"/>
      <c r="P596" s="201"/>
      <c r="Q596" s="201"/>
      <c r="R596" s="201"/>
      <c r="S596" s="201"/>
      <c r="T596" s="201"/>
      <c r="U596" s="201"/>
      <c r="V596" s="5"/>
      <c r="W596" s="201"/>
      <c r="X596" s="201"/>
      <c r="Y596" s="201"/>
      <c r="Z596" s="201"/>
    </row>
    <row r="597" spans="1:26" ht="15.75" customHeight="1">
      <c r="A597" s="201"/>
      <c r="B597" s="201"/>
      <c r="C597" s="201"/>
      <c r="D597" s="201"/>
      <c r="E597" s="201"/>
      <c r="F597" s="201"/>
      <c r="G597" s="201"/>
      <c r="H597" s="201"/>
      <c r="I597" s="201"/>
      <c r="J597" s="201"/>
      <c r="K597" s="201"/>
      <c r="L597" s="201"/>
      <c r="M597" s="201"/>
      <c r="N597" s="201"/>
      <c r="O597" s="201"/>
      <c r="P597" s="201"/>
      <c r="Q597" s="201"/>
      <c r="R597" s="201"/>
      <c r="S597" s="201"/>
      <c r="T597" s="201"/>
      <c r="U597" s="201"/>
      <c r="V597" s="5"/>
      <c r="W597" s="201"/>
      <c r="X597" s="201"/>
      <c r="Y597" s="201"/>
      <c r="Z597" s="201"/>
    </row>
    <row r="598" spans="1:26" ht="15.75" customHeight="1">
      <c r="A598" s="201"/>
      <c r="B598" s="201"/>
      <c r="C598" s="201"/>
      <c r="D598" s="201"/>
      <c r="E598" s="201"/>
      <c r="F598" s="201"/>
      <c r="G598" s="201"/>
      <c r="H598" s="201"/>
      <c r="I598" s="201"/>
      <c r="J598" s="201"/>
      <c r="K598" s="201"/>
      <c r="L598" s="201"/>
      <c r="M598" s="201"/>
      <c r="N598" s="201"/>
      <c r="O598" s="201"/>
      <c r="P598" s="201"/>
      <c r="Q598" s="201"/>
      <c r="R598" s="201"/>
      <c r="S598" s="201"/>
      <c r="T598" s="201"/>
      <c r="U598" s="201"/>
      <c r="V598" s="5"/>
      <c r="W598" s="201"/>
      <c r="X598" s="201"/>
      <c r="Y598" s="201"/>
      <c r="Z598" s="201"/>
    </row>
    <row r="599" spans="1:26" ht="15.75" customHeight="1">
      <c r="A599" s="201"/>
      <c r="B599" s="201"/>
      <c r="C599" s="201"/>
      <c r="D599" s="201"/>
      <c r="E599" s="201"/>
      <c r="F599" s="201"/>
      <c r="G599" s="201"/>
      <c r="H599" s="201"/>
      <c r="I599" s="201"/>
      <c r="J599" s="201"/>
      <c r="K599" s="201"/>
      <c r="L599" s="201"/>
      <c r="M599" s="201"/>
      <c r="N599" s="201"/>
      <c r="O599" s="201"/>
      <c r="P599" s="201"/>
      <c r="Q599" s="201"/>
      <c r="R599" s="201"/>
      <c r="S599" s="201"/>
      <c r="T599" s="201"/>
      <c r="U599" s="201"/>
      <c r="V599" s="5"/>
      <c r="W599" s="201"/>
      <c r="X599" s="201"/>
      <c r="Y599" s="201"/>
      <c r="Z599" s="201"/>
    </row>
    <row r="600" spans="1:26" ht="15.75" customHeight="1">
      <c r="A600" s="201"/>
      <c r="B600" s="201"/>
      <c r="C600" s="201"/>
      <c r="D600" s="201"/>
      <c r="E600" s="201"/>
      <c r="F600" s="201"/>
      <c r="G600" s="201"/>
      <c r="H600" s="201"/>
      <c r="I600" s="201"/>
      <c r="J600" s="201"/>
      <c r="K600" s="201"/>
      <c r="L600" s="201"/>
      <c r="M600" s="201"/>
      <c r="N600" s="201"/>
      <c r="O600" s="201"/>
      <c r="P600" s="201"/>
      <c r="Q600" s="201"/>
      <c r="R600" s="201"/>
      <c r="S600" s="201"/>
      <c r="T600" s="201"/>
      <c r="U600" s="201"/>
      <c r="V600" s="5"/>
      <c r="W600" s="201"/>
      <c r="X600" s="201"/>
      <c r="Y600" s="201"/>
      <c r="Z600" s="201"/>
    </row>
    <row r="601" spans="1:26" ht="15.75" customHeight="1">
      <c r="A601" s="201"/>
      <c r="B601" s="201"/>
      <c r="C601" s="201"/>
      <c r="D601" s="201"/>
      <c r="E601" s="201"/>
      <c r="F601" s="201"/>
      <c r="G601" s="201"/>
      <c r="H601" s="201"/>
      <c r="I601" s="201"/>
      <c r="J601" s="201"/>
      <c r="K601" s="201"/>
      <c r="L601" s="201"/>
      <c r="M601" s="201"/>
      <c r="N601" s="201"/>
      <c r="O601" s="201"/>
      <c r="P601" s="201"/>
      <c r="Q601" s="201"/>
      <c r="R601" s="201"/>
      <c r="S601" s="201"/>
      <c r="T601" s="201"/>
      <c r="U601" s="201"/>
      <c r="V601" s="5"/>
      <c r="W601" s="201"/>
      <c r="X601" s="201"/>
      <c r="Y601" s="201"/>
      <c r="Z601" s="201"/>
    </row>
    <row r="602" spans="1:26" ht="15.75" customHeight="1">
      <c r="A602" s="201"/>
      <c r="B602" s="201"/>
      <c r="C602" s="201"/>
      <c r="D602" s="201"/>
      <c r="E602" s="201"/>
      <c r="F602" s="201"/>
      <c r="G602" s="201"/>
      <c r="H602" s="201"/>
      <c r="I602" s="201"/>
      <c r="J602" s="201"/>
      <c r="K602" s="201"/>
      <c r="L602" s="201"/>
      <c r="M602" s="201"/>
      <c r="N602" s="201"/>
      <c r="O602" s="201"/>
      <c r="P602" s="201"/>
      <c r="Q602" s="201"/>
      <c r="R602" s="201"/>
      <c r="S602" s="201"/>
      <c r="T602" s="201"/>
      <c r="U602" s="201"/>
      <c r="V602" s="5"/>
      <c r="W602" s="201"/>
      <c r="X602" s="201"/>
      <c r="Y602" s="201"/>
      <c r="Z602" s="201"/>
    </row>
    <row r="603" spans="1:26" ht="15.75" customHeight="1">
      <c r="A603" s="201"/>
      <c r="B603" s="201"/>
      <c r="C603" s="201"/>
      <c r="D603" s="201"/>
      <c r="E603" s="201"/>
      <c r="F603" s="201"/>
      <c r="G603" s="201"/>
      <c r="H603" s="201"/>
      <c r="I603" s="201"/>
      <c r="J603" s="201"/>
      <c r="K603" s="201"/>
      <c r="L603" s="201"/>
      <c r="M603" s="201"/>
      <c r="N603" s="201"/>
      <c r="O603" s="201"/>
      <c r="P603" s="201"/>
      <c r="Q603" s="201"/>
      <c r="R603" s="201"/>
      <c r="S603" s="201"/>
      <c r="T603" s="201"/>
      <c r="U603" s="201"/>
      <c r="V603" s="5"/>
      <c r="W603" s="201"/>
      <c r="X603" s="201"/>
      <c r="Y603" s="201"/>
      <c r="Z603" s="201"/>
    </row>
    <row r="604" spans="1:26" ht="15.75" customHeight="1">
      <c r="A604" s="201"/>
      <c r="B604" s="201"/>
      <c r="C604" s="201"/>
      <c r="D604" s="201"/>
      <c r="E604" s="201"/>
      <c r="F604" s="201"/>
      <c r="G604" s="201"/>
      <c r="H604" s="201"/>
      <c r="I604" s="201"/>
      <c r="J604" s="201"/>
      <c r="K604" s="201"/>
      <c r="L604" s="201"/>
      <c r="M604" s="201"/>
      <c r="N604" s="201"/>
      <c r="O604" s="201"/>
      <c r="P604" s="201"/>
      <c r="Q604" s="201"/>
      <c r="R604" s="201"/>
      <c r="S604" s="201"/>
      <c r="T604" s="201"/>
      <c r="U604" s="201"/>
      <c r="V604" s="5"/>
      <c r="W604" s="201"/>
      <c r="X604" s="201"/>
      <c r="Y604" s="201"/>
      <c r="Z604" s="201"/>
    </row>
    <row r="605" spans="1:26" ht="15.75" customHeight="1">
      <c r="A605" s="201"/>
      <c r="B605" s="201"/>
      <c r="C605" s="201"/>
      <c r="D605" s="201"/>
      <c r="E605" s="201"/>
      <c r="F605" s="201"/>
      <c r="G605" s="201"/>
      <c r="H605" s="201"/>
      <c r="I605" s="201"/>
      <c r="J605" s="201"/>
      <c r="K605" s="201"/>
      <c r="L605" s="201"/>
      <c r="M605" s="201"/>
      <c r="N605" s="201"/>
      <c r="O605" s="201"/>
      <c r="P605" s="201"/>
      <c r="Q605" s="201"/>
      <c r="R605" s="201"/>
      <c r="S605" s="201"/>
      <c r="T605" s="201"/>
      <c r="U605" s="201"/>
      <c r="V605" s="5"/>
      <c r="W605" s="201"/>
      <c r="X605" s="201"/>
      <c r="Y605" s="201"/>
      <c r="Z605" s="201"/>
    </row>
    <row r="606" spans="1:26" ht="15.75" customHeight="1">
      <c r="A606" s="201"/>
      <c r="B606" s="201"/>
      <c r="C606" s="201"/>
      <c r="D606" s="201"/>
      <c r="E606" s="201"/>
      <c r="F606" s="201"/>
      <c r="G606" s="201"/>
      <c r="H606" s="201"/>
      <c r="I606" s="201"/>
      <c r="J606" s="201"/>
      <c r="K606" s="201"/>
      <c r="L606" s="201"/>
      <c r="M606" s="201"/>
      <c r="N606" s="201"/>
      <c r="O606" s="201"/>
      <c r="P606" s="201"/>
      <c r="Q606" s="201"/>
      <c r="R606" s="201"/>
      <c r="S606" s="201"/>
      <c r="T606" s="201"/>
      <c r="U606" s="201"/>
      <c r="V606" s="5"/>
      <c r="W606" s="201"/>
      <c r="X606" s="201"/>
      <c r="Y606" s="201"/>
      <c r="Z606" s="201"/>
    </row>
    <row r="607" spans="1:26" ht="15.75" customHeight="1">
      <c r="A607" s="201"/>
      <c r="B607" s="201"/>
      <c r="C607" s="201"/>
      <c r="D607" s="201"/>
      <c r="E607" s="201"/>
      <c r="F607" s="201"/>
      <c r="G607" s="201"/>
      <c r="H607" s="201"/>
      <c r="I607" s="201"/>
      <c r="J607" s="201"/>
      <c r="K607" s="201"/>
      <c r="L607" s="201"/>
      <c r="M607" s="201"/>
      <c r="N607" s="201"/>
      <c r="O607" s="201"/>
      <c r="P607" s="201"/>
      <c r="Q607" s="201"/>
      <c r="R607" s="201"/>
      <c r="S607" s="201"/>
      <c r="T607" s="201"/>
      <c r="U607" s="201"/>
      <c r="V607" s="5"/>
      <c r="W607" s="201"/>
      <c r="X607" s="201"/>
      <c r="Y607" s="201"/>
      <c r="Z607" s="201"/>
    </row>
    <row r="608" spans="1:26" ht="15.75" customHeight="1">
      <c r="A608" s="201"/>
      <c r="B608" s="201"/>
      <c r="C608" s="201"/>
      <c r="D608" s="201"/>
      <c r="E608" s="201"/>
      <c r="F608" s="201"/>
      <c r="G608" s="201"/>
      <c r="H608" s="201"/>
      <c r="I608" s="201"/>
      <c r="J608" s="201"/>
      <c r="K608" s="201"/>
      <c r="L608" s="201"/>
      <c r="M608" s="201"/>
      <c r="N608" s="201"/>
      <c r="O608" s="201"/>
      <c r="P608" s="201"/>
      <c r="Q608" s="201"/>
      <c r="R608" s="201"/>
      <c r="S608" s="201"/>
      <c r="T608" s="201"/>
      <c r="U608" s="201"/>
      <c r="V608" s="5"/>
      <c r="W608" s="201"/>
      <c r="X608" s="201"/>
      <c r="Y608" s="201"/>
      <c r="Z608" s="201"/>
    </row>
    <row r="609" spans="1:26" ht="15.75" customHeight="1">
      <c r="A609" s="201"/>
      <c r="B609" s="201"/>
      <c r="C609" s="201"/>
      <c r="D609" s="201"/>
      <c r="E609" s="201"/>
      <c r="F609" s="201"/>
      <c r="G609" s="201"/>
      <c r="H609" s="201"/>
      <c r="I609" s="201"/>
      <c r="J609" s="201"/>
      <c r="K609" s="201"/>
      <c r="L609" s="201"/>
      <c r="M609" s="201"/>
      <c r="N609" s="201"/>
      <c r="O609" s="201"/>
      <c r="P609" s="201"/>
      <c r="Q609" s="201"/>
      <c r="R609" s="201"/>
      <c r="S609" s="201"/>
      <c r="T609" s="201"/>
      <c r="U609" s="201"/>
      <c r="V609" s="5"/>
      <c r="W609" s="201"/>
      <c r="X609" s="201"/>
      <c r="Y609" s="201"/>
      <c r="Z609" s="201"/>
    </row>
    <row r="610" spans="1:26" ht="15.75" customHeight="1">
      <c r="A610" s="201"/>
      <c r="B610" s="201"/>
      <c r="C610" s="201"/>
      <c r="D610" s="201"/>
      <c r="E610" s="201"/>
      <c r="F610" s="201"/>
      <c r="G610" s="201"/>
      <c r="H610" s="201"/>
      <c r="I610" s="201"/>
      <c r="J610" s="201"/>
      <c r="K610" s="201"/>
      <c r="L610" s="201"/>
      <c r="M610" s="201"/>
      <c r="N610" s="201"/>
      <c r="O610" s="201"/>
      <c r="P610" s="201"/>
      <c r="Q610" s="201"/>
      <c r="R610" s="201"/>
      <c r="S610" s="201"/>
      <c r="T610" s="201"/>
      <c r="U610" s="201"/>
      <c r="V610" s="5"/>
      <c r="W610" s="201"/>
      <c r="X610" s="201"/>
      <c r="Y610" s="201"/>
      <c r="Z610" s="201"/>
    </row>
    <row r="611" spans="1:26" ht="15.75" customHeight="1">
      <c r="A611" s="201"/>
      <c r="B611" s="201"/>
      <c r="C611" s="201"/>
      <c r="D611" s="201"/>
      <c r="E611" s="201"/>
      <c r="F611" s="201"/>
      <c r="G611" s="201"/>
      <c r="H611" s="201"/>
      <c r="I611" s="201"/>
      <c r="J611" s="201"/>
      <c r="K611" s="201"/>
      <c r="L611" s="201"/>
      <c r="M611" s="201"/>
      <c r="N611" s="201"/>
      <c r="O611" s="201"/>
      <c r="P611" s="201"/>
      <c r="Q611" s="201"/>
      <c r="R611" s="201"/>
      <c r="S611" s="201"/>
      <c r="T611" s="201"/>
      <c r="U611" s="201"/>
      <c r="V611" s="5"/>
      <c r="W611" s="201"/>
      <c r="X611" s="201"/>
      <c r="Y611" s="201"/>
      <c r="Z611" s="201"/>
    </row>
    <row r="612" spans="1:26" ht="15.75" customHeight="1">
      <c r="A612" s="201"/>
      <c r="B612" s="201"/>
      <c r="C612" s="201"/>
      <c r="D612" s="201"/>
      <c r="E612" s="201"/>
      <c r="F612" s="201"/>
      <c r="G612" s="201"/>
      <c r="H612" s="201"/>
      <c r="I612" s="201"/>
      <c r="J612" s="201"/>
      <c r="K612" s="201"/>
      <c r="L612" s="201"/>
      <c r="M612" s="201"/>
      <c r="N612" s="201"/>
      <c r="O612" s="201"/>
      <c r="P612" s="201"/>
      <c r="Q612" s="201"/>
      <c r="R612" s="201"/>
      <c r="S612" s="201"/>
      <c r="T612" s="201"/>
      <c r="U612" s="201"/>
      <c r="V612" s="5"/>
      <c r="W612" s="201"/>
      <c r="X612" s="201"/>
      <c r="Y612" s="201"/>
      <c r="Z612" s="201"/>
    </row>
    <row r="613" spans="1:26" ht="15.75" customHeight="1">
      <c r="A613" s="201"/>
      <c r="B613" s="201"/>
      <c r="C613" s="201"/>
      <c r="D613" s="201"/>
      <c r="E613" s="201"/>
      <c r="F613" s="201"/>
      <c r="G613" s="201"/>
      <c r="H613" s="201"/>
      <c r="I613" s="201"/>
      <c r="J613" s="201"/>
      <c r="K613" s="201"/>
      <c r="L613" s="201"/>
      <c r="M613" s="201"/>
      <c r="N613" s="201"/>
      <c r="O613" s="201"/>
      <c r="P613" s="201"/>
      <c r="Q613" s="201"/>
      <c r="R613" s="201"/>
      <c r="S613" s="201"/>
      <c r="T613" s="201"/>
      <c r="U613" s="201"/>
      <c r="V613" s="5"/>
      <c r="W613" s="201"/>
      <c r="X613" s="201"/>
      <c r="Y613" s="201"/>
      <c r="Z613" s="201"/>
    </row>
    <row r="614" spans="1:26" ht="15.75" customHeight="1">
      <c r="A614" s="201"/>
      <c r="B614" s="201"/>
      <c r="C614" s="201"/>
      <c r="D614" s="201"/>
      <c r="E614" s="201"/>
      <c r="F614" s="201"/>
      <c r="G614" s="201"/>
      <c r="H614" s="201"/>
      <c r="I614" s="201"/>
      <c r="J614" s="201"/>
      <c r="K614" s="201"/>
      <c r="L614" s="201"/>
      <c r="M614" s="201"/>
      <c r="N614" s="201"/>
      <c r="O614" s="201"/>
      <c r="P614" s="201"/>
      <c r="Q614" s="201"/>
      <c r="R614" s="201"/>
      <c r="S614" s="201"/>
      <c r="T614" s="201"/>
      <c r="U614" s="201"/>
      <c r="V614" s="5"/>
      <c r="W614" s="201"/>
      <c r="X614" s="201"/>
      <c r="Y614" s="201"/>
      <c r="Z614" s="201"/>
    </row>
    <row r="615" spans="1:26" ht="15.75" customHeight="1">
      <c r="A615" s="201"/>
      <c r="B615" s="201"/>
      <c r="C615" s="201"/>
      <c r="D615" s="201"/>
      <c r="E615" s="201"/>
      <c r="F615" s="201"/>
      <c r="G615" s="201"/>
      <c r="H615" s="201"/>
      <c r="I615" s="201"/>
      <c r="J615" s="201"/>
      <c r="K615" s="201"/>
      <c r="L615" s="201"/>
      <c r="M615" s="201"/>
      <c r="N615" s="201"/>
      <c r="O615" s="201"/>
      <c r="P615" s="201"/>
      <c r="Q615" s="201"/>
      <c r="R615" s="201"/>
      <c r="S615" s="201"/>
      <c r="T615" s="201"/>
      <c r="U615" s="201"/>
      <c r="V615" s="5"/>
      <c r="W615" s="201"/>
      <c r="X615" s="201"/>
      <c r="Y615" s="201"/>
      <c r="Z615" s="201"/>
    </row>
    <row r="616" spans="1:26" ht="15.75" customHeight="1">
      <c r="A616" s="201"/>
      <c r="B616" s="201"/>
      <c r="C616" s="201"/>
      <c r="D616" s="201"/>
      <c r="E616" s="201"/>
      <c r="F616" s="201"/>
      <c r="G616" s="201"/>
      <c r="H616" s="201"/>
      <c r="I616" s="201"/>
      <c r="J616" s="201"/>
      <c r="K616" s="201"/>
      <c r="L616" s="201"/>
      <c r="M616" s="201"/>
      <c r="N616" s="201"/>
      <c r="O616" s="201"/>
      <c r="P616" s="201"/>
      <c r="Q616" s="201"/>
      <c r="R616" s="201"/>
      <c r="S616" s="201"/>
      <c r="T616" s="201"/>
      <c r="U616" s="201"/>
      <c r="V616" s="5"/>
      <c r="W616" s="201"/>
      <c r="X616" s="201"/>
      <c r="Y616" s="201"/>
      <c r="Z616" s="201"/>
    </row>
    <row r="617" spans="1:26" ht="15.75" customHeight="1">
      <c r="A617" s="201"/>
      <c r="B617" s="201"/>
      <c r="C617" s="201"/>
      <c r="D617" s="201"/>
      <c r="E617" s="201"/>
      <c r="F617" s="201"/>
      <c r="G617" s="201"/>
      <c r="H617" s="201"/>
      <c r="I617" s="201"/>
      <c r="J617" s="201"/>
      <c r="K617" s="201"/>
      <c r="L617" s="201"/>
      <c r="M617" s="201"/>
      <c r="N617" s="201"/>
      <c r="O617" s="201"/>
      <c r="P617" s="201"/>
      <c r="Q617" s="201"/>
      <c r="R617" s="201"/>
      <c r="S617" s="201"/>
      <c r="T617" s="201"/>
      <c r="U617" s="201"/>
      <c r="V617" s="5"/>
      <c r="W617" s="201"/>
      <c r="X617" s="201"/>
      <c r="Y617" s="201"/>
      <c r="Z617" s="201"/>
    </row>
    <row r="618" spans="1:26" ht="15.75" customHeight="1">
      <c r="A618" s="201"/>
      <c r="B618" s="201"/>
      <c r="C618" s="201"/>
      <c r="D618" s="201"/>
      <c r="E618" s="201"/>
      <c r="F618" s="201"/>
      <c r="G618" s="201"/>
      <c r="H618" s="201"/>
      <c r="I618" s="201"/>
      <c r="J618" s="201"/>
      <c r="K618" s="201"/>
      <c r="L618" s="201"/>
      <c r="M618" s="201"/>
      <c r="N618" s="201"/>
      <c r="O618" s="201"/>
      <c r="P618" s="201"/>
      <c r="Q618" s="201"/>
      <c r="R618" s="201"/>
      <c r="S618" s="201"/>
      <c r="T618" s="201"/>
      <c r="U618" s="201"/>
      <c r="V618" s="5"/>
      <c r="W618" s="201"/>
      <c r="X618" s="201"/>
      <c r="Y618" s="201"/>
      <c r="Z618" s="201"/>
    </row>
    <row r="619" spans="1:26" ht="15.75" customHeight="1">
      <c r="A619" s="201"/>
      <c r="B619" s="201"/>
      <c r="C619" s="201"/>
      <c r="D619" s="201"/>
      <c r="E619" s="201"/>
      <c r="F619" s="201"/>
      <c r="G619" s="201"/>
      <c r="H619" s="201"/>
      <c r="I619" s="201"/>
      <c r="J619" s="201"/>
      <c r="K619" s="201"/>
      <c r="L619" s="201"/>
      <c r="M619" s="201"/>
      <c r="N619" s="201"/>
      <c r="O619" s="201"/>
      <c r="P619" s="201"/>
      <c r="Q619" s="201"/>
      <c r="R619" s="201"/>
      <c r="S619" s="201"/>
      <c r="T619" s="201"/>
      <c r="U619" s="201"/>
      <c r="V619" s="5"/>
      <c r="W619" s="201"/>
      <c r="X619" s="201"/>
      <c r="Y619" s="201"/>
      <c r="Z619" s="201"/>
    </row>
    <row r="620" spans="1:26" ht="15.75" customHeight="1">
      <c r="A620" s="201"/>
      <c r="B620" s="201"/>
      <c r="C620" s="201"/>
      <c r="D620" s="201"/>
      <c r="E620" s="201"/>
      <c r="F620" s="201"/>
      <c r="G620" s="201"/>
      <c r="H620" s="201"/>
      <c r="I620" s="201"/>
      <c r="J620" s="201"/>
      <c r="K620" s="201"/>
      <c r="L620" s="201"/>
      <c r="M620" s="201"/>
      <c r="N620" s="201"/>
      <c r="O620" s="201"/>
      <c r="P620" s="201"/>
      <c r="Q620" s="201"/>
      <c r="R620" s="201"/>
      <c r="S620" s="201"/>
      <c r="T620" s="201"/>
      <c r="U620" s="201"/>
      <c r="V620" s="5"/>
      <c r="W620" s="201"/>
      <c r="X620" s="201"/>
      <c r="Y620" s="201"/>
      <c r="Z620" s="201"/>
    </row>
    <row r="621" spans="1:26" ht="15.75" customHeight="1">
      <c r="A621" s="201"/>
      <c r="B621" s="201"/>
      <c r="C621" s="201"/>
      <c r="D621" s="201"/>
      <c r="E621" s="201"/>
      <c r="F621" s="201"/>
      <c r="G621" s="201"/>
      <c r="H621" s="201"/>
      <c r="I621" s="201"/>
      <c r="J621" s="201"/>
      <c r="K621" s="201"/>
      <c r="L621" s="201"/>
      <c r="M621" s="201"/>
      <c r="N621" s="201"/>
      <c r="O621" s="201"/>
      <c r="P621" s="201"/>
      <c r="Q621" s="201"/>
      <c r="R621" s="201"/>
      <c r="S621" s="201"/>
      <c r="T621" s="201"/>
      <c r="U621" s="201"/>
      <c r="V621" s="5"/>
      <c r="W621" s="201"/>
      <c r="X621" s="201"/>
      <c r="Y621" s="201"/>
      <c r="Z621" s="201"/>
    </row>
    <row r="622" spans="1:26" ht="15.75" customHeight="1">
      <c r="A622" s="201"/>
      <c r="B622" s="201"/>
      <c r="C622" s="201"/>
      <c r="D622" s="201"/>
      <c r="E622" s="201"/>
      <c r="F622" s="201"/>
      <c r="G622" s="201"/>
      <c r="H622" s="201"/>
      <c r="I622" s="201"/>
      <c r="J622" s="201"/>
      <c r="K622" s="201"/>
      <c r="L622" s="201"/>
      <c r="M622" s="201"/>
      <c r="N622" s="201"/>
      <c r="O622" s="201"/>
      <c r="P622" s="201"/>
      <c r="Q622" s="201"/>
      <c r="R622" s="201"/>
      <c r="S622" s="201"/>
      <c r="T622" s="201"/>
      <c r="U622" s="201"/>
      <c r="V622" s="5"/>
      <c r="W622" s="201"/>
      <c r="X622" s="201"/>
      <c r="Y622" s="201"/>
      <c r="Z622" s="201"/>
    </row>
    <row r="623" spans="1:26" ht="15.75" customHeight="1">
      <c r="A623" s="201"/>
      <c r="B623" s="201"/>
      <c r="C623" s="201"/>
      <c r="D623" s="201"/>
      <c r="E623" s="201"/>
      <c r="F623" s="201"/>
      <c r="G623" s="201"/>
      <c r="H623" s="201"/>
      <c r="I623" s="201"/>
      <c r="J623" s="201"/>
      <c r="K623" s="201"/>
      <c r="L623" s="201"/>
      <c r="M623" s="201"/>
      <c r="N623" s="201"/>
      <c r="O623" s="201"/>
      <c r="P623" s="201"/>
      <c r="Q623" s="201"/>
      <c r="R623" s="201"/>
      <c r="S623" s="201"/>
      <c r="T623" s="201"/>
      <c r="U623" s="201"/>
      <c r="V623" s="5"/>
      <c r="W623" s="201"/>
      <c r="X623" s="201"/>
      <c r="Y623" s="201"/>
      <c r="Z623" s="201"/>
    </row>
    <row r="624" spans="1:26" ht="15.75" customHeight="1">
      <c r="A624" s="201"/>
      <c r="B624" s="201"/>
      <c r="C624" s="201"/>
      <c r="D624" s="201"/>
      <c r="E624" s="201"/>
      <c r="F624" s="201"/>
      <c r="G624" s="201"/>
      <c r="H624" s="201"/>
      <c r="I624" s="201"/>
      <c r="J624" s="201"/>
      <c r="K624" s="201"/>
      <c r="L624" s="201"/>
      <c r="M624" s="201"/>
      <c r="N624" s="201"/>
      <c r="O624" s="201"/>
      <c r="P624" s="201"/>
      <c r="Q624" s="201"/>
      <c r="R624" s="201"/>
      <c r="S624" s="201"/>
      <c r="T624" s="201"/>
      <c r="U624" s="201"/>
      <c r="V624" s="5"/>
      <c r="W624" s="201"/>
      <c r="X624" s="201"/>
      <c r="Y624" s="201"/>
      <c r="Z624" s="201"/>
    </row>
    <row r="625" spans="1:26" ht="15.75" customHeight="1">
      <c r="A625" s="201"/>
      <c r="B625" s="201"/>
      <c r="C625" s="201"/>
      <c r="D625" s="201"/>
      <c r="E625" s="201"/>
      <c r="F625" s="201"/>
      <c r="G625" s="201"/>
      <c r="H625" s="201"/>
      <c r="I625" s="201"/>
      <c r="J625" s="201"/>
      <c r="K625" s="201"/>
      <c r="L625" s="201"/>
      <c r="M625" s="201"/>
      <c r="N625" s="201"/>
      <c r="O625" s="201"/>
      <c r="P625" s="201"/>
      <c r="Q625" s="201"/>
      <c r="R625" s="201"/>
      <c r="S625" s="201"/>
      <c r="T625" s="201"/>
      <c r="U625" s="201"/>
      <c r="V625" s="5"/>
      <c r="W625" s="201"/>
      <c r="X625" s="201"/>
      <c r="Y625" s="201"/>
      <c r="Z625" s="201"/>
    </row>
    <row r="626" spans="1:26" ht="15.75" customHeight="1">
      <c r="A626" s="201"/>
      <c r="B626" s="201"/>
      <c r="C626" s="201"/>
      <c r="D626" s="201"/>
      <c r="E626" s="201"/>
      <c r="F626" s="201"/>
      <c r="G626" s="201"/>
      <c r="H626" s="201"/>
      <c r="I626" s="201"/>
      <c r="J626" s="201"/>
      <c r="K626" s="201"/>
      <c r="L626" s="201"/>
      <c r="M626" s="201"/>
      <c r="N626" s="201"/>
      <c r="O626" s="201"/>
      <c r="P626" s="201"/>
      <c r="Q626" s="201"/>
      <c r="R626" s="201"/>
      <c r="S626" s="201"/>
      <c r="T626" s="201"/>
      <c r="U626" s="201"/>
      <c r="V626" s="5"/>
      <c r="W626" s="201"/>
      <c r="X626" s="201"/>
      <c r="Y626" s="201"/>
      <c r="Z626" s="201"/>
    </row>
    <row r="627" spans="1:26" ht="15.75" customHeight="1">
      <c r="A627" s="201"/>
      <c r="B627" s="201"/>
      <c r="C627" s="201"/>
      <c r="D627" s="201"/>
      <c r="E627" s="201"/>
      <c r="F627" s="201"/>
      <c r="G627" s="201"/>
      <c r="H627" s="201"/>
      <c r="I627" s="201"/>
      <c r="J627" s="201"/>
      <c r="K627" s="201"/>
      <c r="L627" s="201"/>
      <c r="M627" s="201"/>
      <c r="N627" s="201"/>
      <c r="O627" s="201"/>
      <c r="P627" s="201"/>
      <c r="Q627" s="201"/>
      <c r="R627" s="201"/>
      <c r="S627" s="201"/>
      <c r="T627" s="201"/>
      <c r="U627" s="201"/>
      <c r="V627" s="5"/>
      <c r="W627" s="201"/>
      <c r="X627" s="201"/>
      <c r="Y627" s="201"/>
      <c r="Z627" s="201"/>
    </row>
    <row r="628" spans="1:26" ht="15.75" customHeight="1">
      <c r="A628" s="201"/>
      <c r="B628" s="201"/>
      <c r="C628" s="201"/>
      <c r="D628" s="201"/>
      <c r="E628" s="201"/>
      <c r="F628" s="201"/>
      <c r="G628" s="201"/>
      <c r="H628" s="201"/>
      <c r="I628" s="201"/>
      <c r="J628" s="201"/>
      <c r="K628" s="201"/>
      <c r="L628" s="201"/>
      <c r="M628" s="201"/>
      <c r="N628" s="201"/>
      <c r="O628" s="201"/>
      <c r="P628" s="201"/>
      <c r="Q628" s="201"/>
      <c r="R628" s="201"/>
      <c r="S628" s="201"/>
      <c r="T628" s="201"/>
      <c r="U628" s="201"/>
      <c r="V628" s="5"/>
      <c r="W628" s="201"/>
      <c r="X628" s="201"/>
      <c r="Y628" s="201"/>
      <c r="Z628" s="201"/>
    </row>
    <row r="629" spans="1:26" ht="15.75" customHeight="1">
      <c r="A629" s="201"/>
      <c r="B629" s="201"/>
      <c r="C629" s="201"/>
      <c r="D629" s="201"/>
      <c r="E629" s="201"/>
      <c r="F629" s="201"/>
      <c r="G629" s="201"/>
      <c r="H629" s="201"/>
      <c r="I629" s="201"/>
      <c r="J629" s="201"/>
      <c r="K629" s="201"/>
      <c r="L629" s="201"/>
      <c r="M629" s="201"/>
      <c r="N629" s="201"/>
      <c r="O629" s="201"/>
      <c r="P629" s="201"/>
      <c r="Q629" s="201"/>
      <c r="R629" s="201"/>
      <c r="S629" s="201"/>
      <c r="T629" s="201"/>
      <c r="U629" s="201"/>
      <c r="V629" s="5"/>
      <c r="W629" s="201"/>
      <c r="X629" s="201"/>
      <c r="Y629" s="201"/>
      <c r="Z629" s="201"/>
    </row>
    <row r="630" spans="1:26" ht="15.75" customHeight="1">
      <c r="A630" s="201"/>
      <c r="B630" s="201"/>
      <c r="C630" s="201"/>
      <c r="D630" s="201"/>
      <c r="E630" s="201"/>
      <c r="F630" s="201"/>
      <c r="G630" s="201"/>
      <c r="H630" s="201"/>
      <c r="I630" s="201"/>
      <c r="J630" s="201"/>
      <c r="K630" s="201"/>
      <c r="L630" s="201"/>
      <c r="M630" s="201"/>
      <c r="N630" s="201"/>
      <c r="O630" s="201"/>
      <c r="P630" s="201"/>
      <c r="Q630" s="201"/>
      <c r="R630" s="201"/>
      <c r="S630" s="201"/>
      <c r="T630" s="201"/>
      <c r="U630" s="201"/>
      <c r="V630" s="5"/>
      <c r="W630" s="201"/>
      <c r="X630" s="201"/>
      <c r="Y630" s="201"/>
      <c r="Z630" s="201"/>
    </row>
    <row r="631" spans="1:26" ht="15.75" customHeight="1">
      <c r="A631" s="201"/>
      <c r="B631" s="201"/>
      <c r="C631" s="201"/>
      <c r="D631" s="201"/>
      <c r="E631" s="201"/>
      <c r="F631" s="201"/>
      <c r="G631" s="201"/>
      <c r="H631" s="201"/>
      <c r="I631" s="201"/>
      <c r="J631" s="201"/>
      <c r="K631" s="201"/>
      <c r="L631" s="201"/>
      <c r="M631" s="201"/>
      <c r="N631" s="201"/>
      <c r="O631" s="201"/>
      <c r="P631" s="201"/>
      <c r="Q631" s="201"/>
      <c r="R631" s="201"/>
      <c r="S631" s="201"/>
      <c r="T631" s="201"/>
      <c r="U631" s="201"/>
      <c r="V631" s="5"/>
      <c r="W631" s="201"/>
      <c r="X631" s="201"/>
      <c r="Y631" s="201"/>
      <c r="Z631" s="201"/>
    </row>
    <row r="632" spans="1:26" ht="15.75" customHeight="1">
      <c r="A632" s="201"/>
      <c r="B632" s="201"/>
      <c r="C632" s="201"/>
      <c r="D632" s="201"/>
      <c r="E632" s="201"/>
      <c r="F632" s="201"/>
      <c r="G632" s="201"/>
      <c r="H632" s="201"/>
      <c r="I632" s="201"/>
      <c r="J632" s="201"/>
      <c r="K632" s="201"/>
      <c r="L632" s="201"/>
      <c r="M632" s="201"/>
      <c r="N632" s="201"/>
      <c r="O632" s="201"/>
      <c r="P632" s="201"/>
      <c r="Q632" s="201"/>
      <c r="R632" s="201"/>
      <c r="S632" s="201"/>
      <c r="T632" s="201"/>
      <c r="U632" s="201"/>
      <c r="V632" s="5"/>
      <c r="W632" s="201"/>
      <c r="X632" s="201"/>
      <c r="Y632" s="201"/>
      <c r="Z632" s="201"/>
    </row>
    <row r="633" spans="1:26" ht="15.75" customHeight="1">
      <c r="A633" s="201"/>
      <c r="B633" s="201"/>
      <c r="C633" s="201"/>
      <c r="D633" s="201"/>
      <c r="E633" s="201"/>
      <c r="F633" s="201"/>
      <c r="G633" s="201"/>
      <c r="H633" s="201"/>
      <c r="I633" s="201"/>
      <c r="J633" s="201"/>
      <c r="K633" s="201"/>
      <c r="L633" s="201"/>
      <c r="M633" s="201"/>
      <c r="N633" s="201"/>
      <c r="O633" s="201"/>
      <c r="P633" s="201"/>
      <c r="Q633" s="201"/>
      <c r="R633" s="201"/>
      <c r="S633" s="201"/>
      <c r="T633" s="201"/>
      <c r="U633" s="201"/>
      <c r="V633" s="5"/>
      <c r="W633" s="201"/>
      <c r="X633" s="201"/>
      <c r="Y633" s="201"/>
      <c r="Z633" s="201"/>
    </row>
    <row r="634" spans="1:26" ht="15.75" customHeight="1">
      <c r="A634" s="201"/>
      <c r="B634" s="201"/>
      <c r="C634" s="201"/>
      <c r="D634" s="201"/>
      <c r="E634" s="201"/>
      <c r="F634" s="201"/>
      <c r="G634" s="201"/>
      <c r="H634" s="201"/>
      <c r="I634" s="201"/>
      <c r="J634" s="201"/>
      <c r="K634" s="201"/>
      <c r="L634" s="201"/>
      <c r="M634" s="201"/>
      <c r="N634" s="201"/>
      <c r="O634" s="201"/>
      <c r="P634" s="201"/>
      <c r="Q634" s="201"/>
      <c r="R634" s="201"/>
      <c r="S634" s="201"/>
      <c r="T634" s="201"/>
      <c r="U634" s="201"/>
      <c r="V634" s="5"/>
      <c r="W634" s="201"/>
      <c r="X634" s="201"/>
      <c r="Y634" s="201"/>
      <c r="Z634" s="201"/>
    </row>
    <row r="635" spans="1:26" ht="15.75" customHeight="1">
      <c r="A635" s="201"/>
      <c r="B635" s="201"/>
      <c r="C635" s="201"/>
      <c r="D635" s="201"/>
      <c r="E635" s="201"/>
      <c r="F635" s="201"/>
      <c r="G635" s="201"/>
      <c r="H635" s="201"/>
      <c r="I635" s="201"/>
      <c r="J635" s="201"/>
      <c r="K635" s="201"/>
      <c r="L635" s="201"/>
      <c r="M635" s="201"/>
      <c r="N635" s="201"/>
      <c r="O635" s="201"/>
      <c r="P635" s="201"/>
      <c r="Q635" s="201"/>
      <c r="R635" s="201"/>
      <c r="S635" s="201"/>
      <c r="T635" s="201"/>
      <c r="U635" s="201"/>
      <c r="V635" s="5"/>
      <c r="W635" s="201"/>
      <c r="X635" s="201"/>
      <c r="Y635" s="201"/>
      <c r="Z635" s="201"/>
    </row>
    <row r="636" spans="1:26" ht="15.75" customHeight="1">
      <c r="A636" s="201"/>
      <c r="B636" s="201"/>
      <c r="C636" s="201"/>
      <c r="D636" s="201"/>
      <c r="E636" s="201"/>
      <c r="F636" s="201"/>
      <c r="G636" s="201"/>
      <c r="H636" s="201"/>
      <c r="I636" s="201"/>
      <c r="J636" s="201"/>
      <c r="K636" s="201"/>
      <c r="L636" s="201"/>
      <c r="M636" s="201"/>
      <c r="N636" s="201"/>
      <c r="O636" s="201"/>
      <c r="P636" s="201"/>
      <c r="Q636" s="201"/>
      <c r="R636" s="201"/>
      <c r="S636" s="201"/>
      <c r="T636" s="201"/>
      <c r="U636" s="201"/>
      <c r="V636" s="5"/>
      <c r="W636" s="201"/>
      <c r="X636" s="201"/>
      <c r="Y636" s="201"/>
      <c r="Z636" s="201"/>
    </row>
    <row r="637" spans="1:26" ht="15.75" customHeight="1">
      <c r="A637" s="201"/>
      <c r="B637" s="201"/>
      <c r="C637" s="201"/>
      <c r="D637" s="201"/>
      <c r="E637" s="201"/>
      <c r="F637" s="201"/>
      <c r="G637" s="201"/>
      <c r="H637" s="201"/>
      <c r="I637" s="201"/>
      <c r="J637" s="201"/>
      <c r="K637" s="201"/>
      <c r="L637" s="201"/>
      <c r="M637" s="201"/>
      <c r="N637" s="201"/>
      <c r="O637" s="201"/>
      <c r="P637" s="201"/>
      <c r="Q637" s="201"/>
      <c r="R637" s="201"/>
      <c r="S637" s="201"/>
      <c r="T637" s="201"/>
      <c r="U637" s="201"/>
      <c r="V637" s="5"/>
      <c r="W637" s="201"/>
      <c r="X637" s="201"/>
      <c r="Y637" s="201"/>
      <c r="Z637" s="201"/>
    </row>
    <row r="638" spans="1:26" ht="15.75" customHeight="1">
      <c r="A638" s="201"/>
      <c r="B638" s="201"/>
      <c r="C638" s="201"/>
      <c r="D638" s="201"/>
      <c r="E638" s="201"/>
      <c r="F638" s="201"/>
      <c r="G638" s="201"/>
      <c r="H638" s="201"/>
      <c r="I638" s="201"/>
      <c r="J638" s="201"/>
      <c r="K638" s="201"/>
      <c r="L638" s="201"/>
      <c r="M638" s="201"/>
      <c r="N638" s="201"/>
      <c r="O638" s="201"/>
      <c r="P638" s="201"/>
      <c r="Q638" s="201"/>
      <c r="R638" s="201"/>
      <c r="S638" s="201"/>
      <c r="T638" s="201"/>
      <c r="U638" s="201"/>
      <c r="V638" s="5"/>
      <c r="W638" s="201"/>
      <c r="X638" s="201"/>
      <c r="Y638" s="201"/>
      <c r="Z638" s="201"/>
    </row>
    <row r="639" spans="1:26" ht="15.75" customHeight="1">
      <c r="A639" s="201"/>
      <c r="B639" s="201"/>
      <c r="C639" s="201"/>
      <c r="D639" s="201"/>
      <c r="E639" s="201"/>
      <c r="F639" s="201"/>
      <c r="G639" s="201"/>
      <c r="H639" s="201"/>
      <c r="I639" s="201"/>
      <c r="J639" s="201"/>
      <c r="K639" s="201"/>
      <c r="L639" s="201"/>
      <c r="M639" s="201"/>
      <c r="N639" s="201"/>
      <c r="O639" s="201"/>
      <c r="P639" s="201"/>
      <c r="Q639" s="201"/>
      <c r="R639" s="201"/>
      <c r="S639" s="201"/>
      <c r="T639" s="201"/>
      <c r="U639" s="201"/>
      <c r="V639" s="5"/>
      <c r="W639" s="201"/>
      <c r="X639" s="201"/>
      <c r="Y639" s="201"/>
      <c r="Z639" s="201"/>
    </row>
    <row r="640" spans="1:26" ht="15.75" customHeight="1">
      <c r="A640" s="201"/>
      <c r="B640" s="201"/>
      <c r="C640" s="201"/>
      <c r="D640" s="201"/>
      <c r="E640" s="201"/>
      <c r="F640" s="201"/>
      <c r="G640" s="201"/>
      <c r="H640" s="201"/>
      <c r="I640" s="201"/>
      <c r="J640" s="201"/>
      <c r="K640" s="201"/>
      <c r="L640" s="201"/>
      <c r="M640" s="201"/>
      <c r="N640" s="201"/>
      <c r="O640" s="201"/>
      <c r="P640" s="201"/>
      <c r="Q640" s="201"/>
      <c r="R640" s="201"/>
      <c r="S640" s="201"/>
      <c r="T640" s="201"/>
      <c r="U640" s="201"/>
      <c r="V640" s="5"/>
      <c r="W640" s="201"/>
      <c r="X640" s="201"/>
      <c r="Y640" s="201"/>
      <c r="Z640" s="201"/>
    </row>
    <row r="641" spans="1:26" ht="15.75" customHeight="1">
      <c r="A641" s="201"/>
      <c r="B641" s="201"/>
      <c r="C641" s="201"/>
      <c r="D641" s="201"/>
      <c r="E641" s="201"/>
      <c r="F641" s="201"/>
      <c r="G641" s="201"/>
      <c r="H641" s="201"/>
      <c r="I641" s="201"/>
      <c r="J641" s="201"/>
      <c r="K641" s="201"/>
      <c r="L641" s="201"/>
      <c r="M641" s="201"/>
      <c r="N641" s="201"/>
      <c r="O641" s="201"/>
      <c r="P641" s="201"/>
      <c r="Q641" s="201"/>
      <c r="R641" s="201"/>
      <c r="S641" s="201"/>
      <c r="T641" s="201"/>
      <c r="U641" s="201"/>
      <c r="V641" s="5"/>
      <c r="W641" s="201"/>
      <c r="X641" s="201"/>
      <c r="Y641" s="201"/>
      <c r="Z641" s="201"/>
    </row>
    <row r="642" spans="1:26" ht="15.75" customHeight="1">
      <c r="A642" s="201"/>
      <c r="B642" s="201"/>
      <c r="C642" s="201"/>
      <c r="D642" s="201"/>
      <c r="E642" s="201"/>
      <c r="F642" s="201"/>
      <c r="G642" s="201"/>
      <c r="H642" s="201"/>
      <c r="I642" s="201"/>
      <c r="J642" s="201"/>
      <c r="K642" s="201"/>
      <c r="L642" s="201"/>
      <c r="M642" s="201"/>
      <c r="N642" s="201"/>
      <c r="O642" s="201"/>
      <c r="P642" s="201"/>
      <c r="Q642" s="201"/>
      <c r="R642" s="201"/>
      <c r="S642" s="201"/>
      <c r="T642" s="201"/>
      <c r="U642" s="201"/>
      <c r="V642" s="5"/>
      <c r="W642" s="201"/>
      <c r="X642" s="201"/>
      <c r="Y642" s="201"/>
      <c r="Z642" s="201"/>
    </row>
    <row r="643" spans="1:26" ht="15.75" customHeight="1">
      <c r="A643" s="201"/>
      <c r="B643" s="201"/>
      <c r="C643" s="201"/>
      <c r="D643" s="201"/>
      <c r="E643" s="201"/>
      <c r="F643" s="201"/>
      <c r="G643" s="201"/>
      <c r="H643" s="201"/>
      <c r="I643" s="201"/>
      <c r="J643" s="201"/>
      <c r="K643" s="201"/>
      <c r="L643" s="201"/>
      <c r="M643" s="201"/>
      <c r="N643" s="201"/>
      <c r="O643" s="201"/>
      <c r="P643" s="201"/>
      <c r="Q643" s="201"/>
      <c r="R643" s="201"/>
      <c r="S643" s="201"/>
      <c r="T643" s="201"/>
      <c r="U643" s="201"/>
      <c r="V643" s="5"/>
      <c r="W643" s="201"/>
      <c r="X643" s="201"/>
      <c r="Y643" s="201"/>
      <c r="Z643" s="201"/>
    </row>
    <row r="644" spans="1:26" ht="15.75" customHeight="1">
      <c r="A644" s="201"/>
      <c r="B644" s="201"/>
      <c r="C644" s="201"/>
      <c r="D644" s="201"/>
      <c r="E644" s="201"/>
      <c r="F644" s="201"/>
      <c r="G644" s="201"/>
      <c r="H644" s="201"/>
      <c r="I644" s="201"/>
      <c r="J644" s="201"/>
      <c r="K644" s="201"/>
      <c r="L644" s="201"/>
      <c r="M644" s="201"/>
      <c r="N644" s="201"/>
      <c r="O644" s="201"/>
      <c r="P644" s="201"/>
      <c r="Q644" s="201"/>
      <c r="R644" s="201"/>
      <c r="S644" s="201"/>
      <c r="T644" s="201"/>
      <c r="U644" s="201"/>
      <c r="V644" s="5"/>
      <c r="W644" s="201"/>
      <c r="X644" s="201"/>
      <c r="Y644" s="201"/>
      <c r="Z644" s="201"/>
    </row>
    <row r="645" spans="1:26" ht="15.75" customHeight="1">
      <c r="A645" s="201"/>
      <c r="B645" s="201"/>
      <c r="C645" s="201"/>
      <c r="D645" s="201"/>
      <c r="E645" s="201"/>
      <c r="F645" s="201"/>
      <c r="G645" s="201"/>
      <c r="H645" s="201"/>
      <c r="I645" s="201"/>
      <c r="J645" s="201"/>
      <c r="K645" s="201"/>
      <c r="L645" s="201"/>
      <c r="M645" s="201"/>
      <c r="N645" s="201"/>
      <c r="O645" s="201"/>
      <c r="P645" s="201"/>
      <c r="Q645" s="201"/>
      <c r="R645" s="201"/>
      <c r="S645" s="201"/>
      <c r="T645" s="201"/>
      <c r="U645" s="201"/>
      <c r="V645" s="5"/>
      <c r="W645" s="201"/>
      <c r="X645" s="201"/>
      <c r="Y645" s="201"/>
      <c r="Z645" s="201"/>
    </row>
    <row r="646" spans="1:26" ht="15.75" customHeight="1">
      <c r="A646" s="201"/>
      <c r="B646" s="201"/>
      <c r="C646" s="201"/>
      <c r="D646" s="201"/>
      <c r="E646" s="201"/>
      <c r="F646" s="201"/>
      <c r="G646" s="201"/>
      <c r="H646" s="201"/>
      <c r="I646" s="201"/>
      <c r="J646" s="201"/>
      <c r="K646" s="201"/>
      <c r="L646" s="201"/>
      <c r="M646" s="201"/>
      <c r="N646" s="201"/>
      <c r="O646" s="201"/>
      <c r="P646" s="201"/>
      <c r="Q646" s="201"/>
      <c r="R646" s="201"/>
      <c r="S646" s="201"/>
      <c r="T646" s="201"/>
      <c r="U646" s="201"/>
      <c r="V646" s="5"/>
      <c r="W646" s="201"/>
      <c r="X646" s="201"/>
      <c r="Y646" s="201"/>
      <c r="Z646" s="201"/>
    </row>
    <row r="647" spans="1:26" ht="15.75" customHeight="1">
      <c r="A647" s="201"/>
      <c r="B647" s="201"/>
      <c r="C647" s="201"/>
      <c r="D647" s="201"/>
      <c r="E647" s="201"/>
      <c r="F647" s="201"/>
      <c r="G647" s="201"/>
      <c r="H647" s="201"/>
      <c r="I647" s="201"/>
      <c r="J647" s="201"/>
      <c r="K647" s="201"/>
      <c r="L647" s="201"/>
      <c r="M647" s="201"/>
      <c r="N647" s="201"/>
      <c r="O647" s="201"/>
      <c r="P647" s="201"/>
      <c r="Q647" s="201"/>
      <c r="R647" s="201"/>
      <c r="S647" s="201"/>
      <c r="T647" s="201"/>
      <c r="U647" s="201"/>
      <c r="V647" s="5"/>
      <c r="W647" s="201"/>
      <c r="X647" s="201"/>
      <c r="Y647" s="201"/>
      <c r="Z647" s="201"/>
    </row>
    <row r="648" spans="1:26" ht="15.75" customHeight="1">
      <c r="A648" s="201"/>
      <c r="B648" s="201"/>
      <c r="C648" s="201"/>
      <c r="D648" s="201"/>
      <c r="E648" s="201"/>
      <c r="F648" s="201"/>
      <c r="G648" s="201"/>
      <c r="H648" s="201"/>
      <c r="I648" s="201"/>
      <c r="J648" s="201"/>
      <c r="K648" s="201"/>
      <c r="L648" s="201"/>
      <c r="M648" s="201"/>
      <c r="N648" s="201"/>
      <c r="O648" s="201"/>
      <c r="P648" s="201"/>
      <c r="Q648" s="201"/>
      <c r="R648" s="201"/>
      <c r="S648" s="201"/>
      <c r="T648" s="201"/>
      <c r="U648" s="201"/>
      <c r="V648" s="5"/>
      <c r="W648" s="201"/>
      <c r="X648" s="201"/>
      <c r="Y648" s="201"/>
      <c r="Z648" s="201"/>
    </row>
    <row r="649" spans="1:26" ht="15.75" customHeight="1">
      <c r="A649" s="201"/>
      <c r="B649" s="201"/>
      <c r="C649" s="201"/>
      <c r="D649" s="201"/>
      <c r="E649" s="201"/>
      <c r="F649" s="201"/>
      <c r="G649" s="201"/>
      <c r="H649" s="201"/>
      <c r="I649" s="201"/>
      <c r="J649" s="201"/>
      <c r="K649" s="201"/>
      <c r="L649" s="201"/>
      <c r="M649" s="201"/>
      <c r="N649" s="201"/>
      <c r="O649" s="201"/>
      <c r="P649" s="201"/>
      <c r="Q649" s="201"/>
      <c r="R649" s="201"/>
      <c r="S649" s="201"/>
      <c r="T649" s="201"/>
      <c r="U649" s="201"/>
      <c r="V649" s="5"/>
      <c r="W649" s="201"/>
      <c r="X649" s="201"/>
      <c r="Y649" s="201"/>
      <c r="Z649" s="201"/>
    </row>
    <row r="650" spans="1:26" ht="15.75" customHeight="1">
      <c r="A650" s="201"/>
      <c r="B650" s="201"/>
      <c r="C650" s="201"/>
      <c r="D650" s="201"/>
      <c r="E650" s="201"/>
      <c r="F650" s="201"/>
      <c r="G650" s="201"/>
      <c r="H650" s="201"/>
      <c r="I650" s="201"/>
      <c r="J650" s="201"/>
      <c r="K650" s="201"/>
      <c r="L650" s="201"/>
      <c r="M650" s="201"/>
      <c r="N650" s="201"/>
      <c r="O650" s="201"/>
      <c r="P650" s="201"/>
      <c r="Q650" s="201"/>
      <c r="R650" s="201"/>
      <c r="S650" s="201"/>
      <c r="T650" s="201"/>
      <c r="U650" s="201"/>
      <c r="V650" s="5"/>
      <c r="W650" s="201"/>
      <c r="X650" s="201"/>
      <c r="Y650" s="201"/>
      <c r="Z650" s="201"/>
    </row>
    <row r="651" spans="1:26" ht="15.75" customHeight="1">
      <c r="A651" s="201"/>
      <c r="B651" s="201"/>
      <c r="C651" s="201"/>
      <c r="D651" s="201"/>
      <c r="E651" s="201"/>
      <c r="F651" s="201"/>
      <c r="G651" s="201"/>
      <c r="H651" s="201"/>
      <c r="I651" s="201"/>
      <c r="J651" s="201"/>
      <c r="K651" s="201"/>
      <c r="L651" s="201"/>
      <c r="M651" s="201"/>
      <c r="N651" s="201"/>
      <c r="O651" s="201"/>
      <c r="P651" s="201"/>
      <c r="Q651" s="201"/>
      <c r="R651" s="201"/>
      <c r="S651" s="201"/>
      <c r="T651" s="201"/>
      <c r="U651" s="201"/>
      <c r="V651" s="5"/>
      <c r="W651" s="201"/>
      <c r="X651" s="201"/>
      <c r="Y651" s="201"/>
      <c r="Z651" s="201"/>
    </row>
    <row r="652" spans="1:26" ht="15.75" customHeight="1">
      <c r="A652" s="201"/>
      <c r="B652" s="201"/>
      <c r="C652" s="201"/>
      <c r="D652" s="201"/>
      <c r="E652" s="201"/>
      <c r="F652" s="201"/>
      <c r="G652" s="201"/>
      <c r="H652" s="201"/>
      <c r="I652" s="201"/>
      <c r="J652" s="201"/>
      <c r="K652" s="201"/>
      <c r="L652" s="201"/>
      <c r="M652" s="201"/>
      <c r="N652" s="201"/>
      <c r="O652" s="201"/>
      <c r="P652" s="201"/>
      <c r="Q652" s="201"/>
      <c r="R652" s="201"/>
      <c r="S652" s="201"/>
      <c r="T652" s="201"/>
      <c r="U652" s="201"/>
      <c r="V652" s="5"/>
      <c r="W652" s="201"/>
      <c r="X652" s="201"/>
      <c r="Y652" s="201"/>
      <c r="Z652" s="201"/>
    </row>
    <row r="653" spans="1:26" ht="15.75" customHeight="1">
      <c r="A653" s="201"/>
      <c r="B653" s="201"/>
      <c r="C653" s="201"/>
      <c r="D653" s="201"/>
      <c r="E653" s="201"/>
      <c r="F653" s="201"/>
      <c r="G653" s="201"/>
      <c r="H653" s="201"/>
      <c r="I653" s="201"/>
      <c r="J653" s="201"/>
      <c r="K653" s="201"/>
      <c r="L653" s="201"/>
      <c r="M653" s="201"/>
      <c r="N653" s="201"/>
      <c r="O653" s="201"/>
      <c r="P653" s="201"/>
      <c r="Q653" s="201"/>
      <c r="R653" s="201"/>
      <c r="S653" s="201"/>
      <c r="T653" s="201"/>
      <c r="U653" s="201"/>
      <c r="V653" s="5"/>
      <c r="W653" s="201"/>
      <c r="X653" s="201"/>
      <c r="Y653" s="201"/>
      <c r="Z653" s="201"/>
    </row>
    <row r="654" spans="1:26" ht="15.75" customHeight="1">
      <c r="A654" s="201"/>
      <c r="B654" s="201"/>
      <c r="C654" s="201"/>
      <c r="D654" s="201"/>
      <c r="E654" s="201"/>
      <c r="F654" s="201"/>
      <c r="G654" s="201"/>
      <c r="H654" s="201"/>
      <c r="I654" s="201"/>
      <c r="J654" s="201"/>
      <c r="K654" s="201"/>
      <c r="L654" s="201"/>
      <c r="M654" s="201"/>
      <c r="N654" s="201"/>
      <c r="O654" s="201"/>
      <c r="P654" s="201"/>
      <c r="Q654" s="201"/>
      <c r="R654" s="201"/>
      <c r="S654" s="201"/>
      <c r="T654" s="201"/>
      <c r="U654" s="201"/>
      <c r="V654" s="5"/>
      <c r="W654" s="201"/>
      <c r="X654" s="201"/>
      <c r="Y654" s="201"/>
      <c r="Z654" s="201"/>
    </row>
    <row r="655" spans="1:26" ht="15.75" customHeight="1">
      <c r="A655" s="201"/>
      <c r="B655" s="201"/>
      <c r="C655" s="201"/>
      <c r="D655" s="201"/>
      <c r="E655" s="201"/>
      <c r="F655" s="201"/>
      <c r="G655" s="201"/>
      <c r="H655" s="201"/>
      <c r="I655" s="201"/>
      <c r="J655" s="201"/>
      <c r="K655" s="201"/>
      <c r="L655" s="201"/>
      <c r="M655" s="201"/>
      <c r="N655" s="201"/>
      <c r="O655" s="201"/>
      <c r="P655" s="201"/>
      <c r="Q655" s="201"/>
      <c r="R655" s="201"/>
      <c r="S655" s="201"/>
      <c r="T655" s="201"/>
      <c r="U655" s="201"/>
      <c r="V655" s="5"/>
      <c r="W655" s="201"/>
      <c r="X655" s="201"/>
      <c r="Y655" s="201"/>
      <c r="Z655" s="201"/>
    </row>
    <row r="656" spans="1:26" ht="15.75" customHeight="1">
      <c r="A656" s="201"/>
      <c r="B656" s="201"/>
      <c r="C656" s="201"/>
      <c r="D656" s="201"/>
      <c r="E656" s="201"/>
      <c r="F656" s="201"/>
      <c r="G656" s="201"/>
      <c r="H656" s="201"/>
      <c r="I656" s="201"/>
      <c r="J656" s="201"/>
      <c r="K656" s="201"/>
      <c r="L656" s="201"/>
      <c r="M656" s="201"/>
      <c r="N656" s="201"/>
      <c r="O656" s="201"/>
      <c r="P656" s="201"/>
      <c r="Q656" s="201"/>
      <c r="R656" s="201"/>
      <c r="S656" s="201"/>
      <c r="T656" s="201"/>
      <c r="U656" s="201"/>
      <c r="V656" s="5"/>
      <c r="W656" s="201"/>
      <c r="X656" s="201"/>
      <c r="Y656" s="201"/>
      <c r="Z656" s="201"/>
    </row>
    <row r="657" spans="1:26" ht="15.75" customHeight="1">
      <c r="A657" s="201"/>
      <c r="B657" s="201"/>
      <c r="C657" s="201"/>
      <c r="D657" s="201"/>
      <c r="E657" s="201"/>
      <c r="F657" s="201"/>
      <c r="G657" s="201"/>
      <c r="H657" s="201"/>
      <c r="I657" s="201"/>
      <c r="J657" s="201"/>
      <c r="K657" s="201"/>
      <c r="L657" s="201"/>
      <c r="M657" s="201"/>
      <c r="N657" s="201"/>
      <c r="O657" s="201"/>
      <c r="P657" s="201"/>
      <c r="Q657" s="201"/>
      <c r="R657" s="201"/>
      <c r="S657" s="201"/>
      <c r="T657" s="201"/>
      <c r="U657" s="201"/>
      <c r="V657" s="5"/>
      <c r="W657" s="201"/>
      <c r="X657" s="201"/>
      <c r="Y657" s="201"/>
      <c r="Z657" s="201"/>
    </row>
    <row r="658" spans="1:26" ht="15.75" customHeight="1">
      <c r="A658" s="201"/>
      <c r="B658" s="201"/>
      <c r="C658" s="201"/>
      <c r="D658" s="201"/>
      <c r="E658" s="201"/>
      <c r="F658" s="201"/>
      <c r="G658" s="201"/>
      <c r="H658" s="201"/>
      <c r="I658" s="201"/>
      <c r="J658" s="201"/>
      <c r="K658" s="201"/>
      <c r="L658" s="201"/>
      <c r="M658" s="201"/>
      <c r="N658" s="201"/>
      <c r="O658" s="201"/>
      <c r="P658" s="201"/>
      <c r="Q658" s="201"/>
      <c r="R658" s="201"/>
      <c r="S658" s="201"/>
      <c r="T658" s="201"/>
      <c r="U658" s="201"/>
      <c r="V658" s="5"/>
      <c r="W658" s="201"/>
      <c r="X658" s="201"/>
      <c r="Y658" s="201"/>
      <c r="Z658" s="201"/>
    </row>
    <row r="659" spans="1:26" ht="15.75" customHeight="1">
      <c r="A659" s="201"/>
      <c r="B659" s="201"/>
      <c r="C659" s="201"/>
      <c r="D659" s="201"/>
      <c r="E659" s="201"/>
      <c r="F659" s="201"/>
      <c r="G659" s="201"/>
      <c r="H659" s="201"/>
      <c r="I659" s="201"/>
      <c r="J659" s="201"/>
      <c r="K659" s="201"/>
      <c r="L659" s="201"/>
      <c r="M659" s="201"/>
      <c r="N659" s="201"/>
      <c r="O659" s="201"/>
      <c r="P659" s="201"/>
      <c r="Q659" s="201"/>
      <c r="R659" s="201"/>
      <c r="S659" s="201"/>
      <c r="T659" s="201"/>
      <c r="U659" s="201"/>
      <c r="V659" s="5"/>
      <c r="W659" s="201"/>
      <c r="X659" s="201"/>
      <c r="Y659" s="201"/>
      <c r="Z659" s="201"/>
    </row>
    <row r="660" spans="1:26" ht="15.75" customHeight="1">
      <c r="A660" s="201"/>
      <c r="B660" s="201"/>
      <c r="C660" s="201"/>
      <c r="D660" s="201"/>
      <c r="E660" s="201"/>
      <c r="F660" s="201"/>
      <c r="G660" s="201"/>
      <c r="H660" s="201"/>
      <c r="I660" s="201"/>
      <c r="J660" s="201"/>
      <c r="K660" s="201"/>
      <c r="L660" s="201"/>
      <c r="M660" s="201"/>
      <c r="N660" s="201"/>
      <c r="O660" s="201"/>
      <c r="P660" s="201"/>
      <c r="Q660" s="201"/>
      <c r="R660" s="201"/>
      <c r="S660" s="201"/>
      <c r="T660" s="201"/>
      <c r="U660" s="201"/>
      <c r="V660" s="5"/>
      <c r="W660" s="201"/>
      <c r="X660" s="201"/>
      <c r="Y660" s="201"/>
      <c r="Z660" s="201"/>
    </row>
    <row r="661" spans="1:26" ht="15.75" customHeight="1">
      <c r="A661" s="201"/>
      <c r="B661" s="201"/>
      <c r="C661" s="201"/>
      <c r="D661" s="201"/>
      <c r="E661" s="201"/>
      <c r="F661" s="201"/>
      <c r="G661" s="201"/>
      <c r="H661" s="201"/>
      <c r="I661" s="201"/>
      <c r="J661" s="201"/>
      <c r="K661" s="201"/>
      <c r="L661" s="201"/>
      <c r="M661" s="201"/>
      <c r="N661" s="201"/>
      <c r="O661" s="201"/>
      <c r="P661" s="201"/>
      <c r="Q661" s="201"/>
      <c r="R661" s="201"/>
      <c r="S661" s="201"/>
      <c r="T661" s="201"/>
      <c r="U661" s="201"/>
      <c r="V661" s="5"/>
      <c r="W661" s="201"/>
      <c r="X661" s="201"/>
      <c r="Y661" s="201"/>
      <c r="Z661" s="201"/>
    </row>
    <row r="662" spans="1:26" ht="15.75" customHeight="1">
      <c r="A662" s="201"/>
      <c r="B662" s="201"/>
      <c r="C662" s="201"/>
      <c r="D662" s="201"/>
      <c r="E662" s="201"/>
      <c r="F662" s="201"/>
      <c r="G662" s="201"/>
      <c r="H662" s="201"/>
      <c r="I662" s="201"/>
      <c r="J662" s="201"/>
      <c r="K662" s="201"/>
      <c r="L662" s="201"/>
      <c r="M662" s="201"/>
      <c r="N662" s="201"/>
      <c r="O662" s="201"/>
      <c r="P662" s="201"/>
      <c r="Q662" s="201"/>
      <c r="R662" s="201"/>
      <c r="S662" s="201"/>
      <c r="T662" s="201"/>
      <c r="U662" s="201"/>
      <c r="V662" s="5"/>
      <c r="W662" s="201"/>
      <c r="X662" s="201"/>
      <c r="Y662" s="201"/>
      <c r="Z662" s="201"/>
    </row>
    <row r="663" spans="1:26" ht="15.75" customHeight="1">
      <c r="A663" s="201"/>
      <c r="B663" s="201"/>
      <c r="C663" s="201"/>
      <c r="D663" s="201"/>
      <c r="E663" s="201"/>
      <c r="F663" s="201"/>
      <c r="G663" s="201"/>
      <c r="H663" s="201"/>
      <c r="I663" s="201"/>
      <c r="J663" s="201"/>
      <c r="K663" s="201"/>
      <c r="L663" s="201"/>
      <c r="M663" s="201"/>
      <c r="N663" s="201"/>
      <c r="O663" s="201"/>
      <c r="P663" s="201"/>
      <c r="Q663" s="201"/>
      <c r="R663" s="201"/>
      <c r="S663" s="201"/>
      <c r="T663" s="201"/>
      <c r="U663" s="201"/>
      <c r="V663" s="5"/>
      <c r="W663" s="201"/>
      <c r="X663" s="201"/>
      <c r="Y663" s="201"/>
      <c r="Z663" s="201"/>
    </row>
    <row r="664" spans="1:26" ht="15.75" customHeight="1">
      <c r="A664" s="201"/>
      <c r="B664" s="201"/>
      <c r="C664" s="201"/>
      <c r="D664" s="201"/>
      <c r="E664" s="201"/>
      <c r="F664" s="201"/>
      <c r="G664" s="201"/>
      <c r="H664" s="201"/>
      <c r="I664" s="201"/>
      <c r="J664" s="201"/>
      <c r="K664" s="201"/>
      <c r="L664" s="201"/>
      <c r="M664" s="201"/>
      <c r="N664" s="201"/>
      <c r="O664" s="201"/>
      <c r="P664" s="201"/>
      <c r="Q664" s="201"/>
      <c r="R664" s="201"/>
      <c r="S664" s="201"/>
      <c r="T664" s="201"/>
      <c r="U664" s="201"/>
      <c r="V664" s="5"/>
      <c r="W664" s="201"/>
      <c r="X664" s="201"/>
      <c r="Y664" s="201"/>
      <c r="Z664" s="201"/>
    </row>
    <row r="665" spans="1:26" ht="15.75" customHeight="1">
      <c r="A665" s="201"/>
      <c r="B665" s="201"/>
      <c r="C665" s="201"/>
      <c r="D665" s="201"/>
      <c r="E665" s="201"/>
      <c r="F665" s="201"/>
      <c r="G665" s="201"/>
      <c r="H665" s="201"/>
      <c r="I665" s="201"/>
      <c r="J665" s="201"/>
      <c r="K665" s="201"/>
      <c r="L665" s="201"/>
      <c r="M665" s="201"/>
      <c r="N665" s="201"/>
      <c r="O665" s="201"/>
      <c r="P665" s="201"/>
      <c r="Q665" s="201"/>
      <c r="R665" s="201"/>
      <c r="S665" s="201"/>
      <c r="T665" s="201"/>
      <c r="U665" s="201"/>
      <c r="V665" s="5"/>
      <c r="W665" s="201"/>
      <c r="X665" s="201"/>
      <c r="Y665" s="201"/>
      <c r="Z665" s="201"/>
    </row>
    <row r="666" spans="1:26" ht="15.75" customHeight="1">
      <c r="A666" s="201"/>
      <c r="B666" s="201"/>
      <c r="C666" s="201"/>
      <c r="D666" s="201"/>
      <c r="E666" s="201"/>
      <c r="F666" s="201"/>
      <c r="G666" s="201"/>
      <c r="H666" s="201"/>
      <c r="I666" s="201"/>
      <c r="J666" s="201"/>
      <c r="K666" s="201"/>
      <c r="L666" s="201"/>
      <c r="M666" s="201"/>
      <c r="N666" s="201"/>
      <c r="O666" s="201"/>
      <c r="P666" s="201"/>
      <c r="Q666" s="201"/>
      <c r="R666" s="201"/>
      <c r="S666" s="201"/>
      <c r="T666" s="201"/>
      <c r="U666" s="201"/>
      <c r="V666" s="5"/>
      <c r="W666" s="201"/>
      <c r="X666" s="201"/>
      <c r="Y666" s="201"/>
      <c r="Z666" s="201"/>
    </row>
    <row r="667" spans="1:26" ht="15.75" customHeight="1">
      <c r="A667" s="201"/>
      <c r="B667" s="201"/>
      <c r="C667" s="201"/>
      <c r="D667" s="201"/>
      <c r="E667" s="201"/>
      <c r="F667" s="201"/>
      <c r="G667" s="201"/>
      <c r="H667" s="201"/>
      <c r="I667" s="201"/>
      <c r="J667" s="201"/>
      <c r="K667" s="201"/>
      <c r="L667" s="201"/>
      <c r="M667" s="201"/>
      <c r="N667" s="201"/>
      <c r="O667" s="201"/>
      <c r="P667" s="201"/>
      <c r="Q667" s="201"/>
      <c r="R667" s="201"/>
      <c r="S667" s="201"/>
      <c r="T667" s="201"/>
      <c r="U667" s="201"/>
      <c r="V667" s="5"/>
      <c r="W667" s="201"/>
      <c r="X667" s="201"/>
      <c r="Y667" s="201"/>
      <c r="Z667" s="201"/>
    </row>
    <row r="668" spans="1:26" ht="15.75" customHeight="1">
      <c r="A668" s="201"/>
      <c r="B668" s="201"/>
      <c r="C668" s="201"/>
      <c r="D668" s="201"/>
      <c r="E668" s="201"/>
      <c r="F668" s="201"/>
      <c r="G668" s="201"/>
      <c r="H668" s="201"/>
      <c r="I668" s="201"/>
      <c r="J668" s="201"/>
      <c r="K668" s="201"/>
      <c r="L668" s="201"/>
      <c r="M668" s="201"/>
      <c r="N668" s="201"/>
      <c r="O668" s="201"/>
      <c r="P668" s="201"/>
      <c r="Q668" s="201"/>
      <c r="R668" s="201"/>
      <c r="S668" s="201"/>
      <c r="T668" s="201"/>
      <c r="U668" s="201"/>
      <c r="V668" s="5"/>
      <c r="W668" s="201"/>
      <c r="X668" s="201"/>
      <c r="Y668" s="201"/>
      <c r="Z668" s="201"/>
    </row>
    <row r="669" spans="1:26" ht="15.75" customHeight="1">
      <c r="A669" s="201"/>
      <c r="B669" s="201"/>
      <c r="C669" s="201"/>
      <c r="D669" s="201"/>
      <c r="E669" s="201"/>
      <c r="F669" s="201"/>
      <c r="G669" s="201"/>
      <c r="H669" s="201"/>
      <c r="I669" s="201"/>
      <c r="J669" s="201"/>
      <c r="K669" s="201"/>
      <c r="L669" s="201"/>
      <c r="M669" s="201"/>
      <c r="N669" s="201"/>
      <c r="O669" s="201"/>
      <c r="P669" s="201"/>
      <c r="Q669" s="201"/>
      <c r="R669" s="201"/>
      <c r="S669" s="201"/>
      <c r="T669" s="201"/>
      <c r="U669" s="201"/>
      <c r="V669" s="5"/>
      <c r="W669" s="201"/>
      <c r="X669" s="201"/>
      <c r="Y669" s="201"/>
      <c r="Z669" s="201"/>
    </row>
    <row r="670" spans="1:26" ht="15.75" customHeight="1">
      <c r="A670" s="201"/>
      <c r="B670" s="201"/>
      <c r="C670" s="201"/>
      <c r="D670" s="201"/>
      <c r="E670" s="201"/>
      <c r="F670" s="201"/>
      <c r="G670" s="201"/>
      <c r="H670" s="201"/>
      <c r="I670" s="201"/>
      <c r="J670" s="201"/>
      <c r="K670" s="201"/>
      <c r="L670" s="201"/>
      <c r="M670" s="201"/>
      <c r="N670" s="201"/>
      <c r="O670" s="201"/>
      <c r="P670" s="201"/>
      <c r="Q670" s="201"/>
      <c r="R670" s="201"/>
      <c r="S670" s="201"/>
      <c r="T670" s="201"/>
      <c r="U670" s="201"/>
      <c r="V670" s="5"/>
      <c r="W670" s="201"/>
      <c r="X670" s="201"/>
      <c r="Y670" s="201"/>
      <c r="Z670" s="201"/>
    </row>
    <row r="671" spans="1:26" ht="15.75" customHeight="1">
      <c r="A671" s="201"/>
      <c r="B671" s="201"/>
      <c r="C671" s="201"/>
      <c r="D671" s="201"/>
      <c r="E671" s="201"/>
      <c r="F671" s="201"/>
      <c r="G671" s="201"/>
      <c r="H671" s="201"/>
      <c r="I671" s="201"/>
      <c r="J671" s="201"/>
      <c r="K671" s="201"/>
      <c r="L671" s="201"/>
      <c r="M671" s="201"/>
      <c r="N671" s="201"/>
      <c r="O671" s="201"/>
      <c r="P671" s="201"/>
      <c r="Q671" s="201"/>
      <c r="R671" s="201"/>
      <c r="S671" s="201"/>
      <c r="T671" s="201"/>
      <c r="U671" s="201"/>
      <c r="V671" s="5"/>
      <c r="W671" s="201"/>
      <c r="X671" s="201"/>
      <c r="Y671" s="201"/>
      <c r="Z671" s="201"/>
    </row>
    <row r="672" spans="1:26" ht="15.75" customHeight="1">
      <c r="A672" s="201"/>
      <c r="B672" s="201"/>
      <c r="C672" s="201"/>
      <c r="D672" s="201"/>
      <c r="E672" s="201"/>
      <c r="F672" s="201"/>
      <c r="G672" s="201"/>
      <c r="H672" s="201"/>
      <c r="I672" s="201"/>
      <c r="J672" s="201"/>
      <c r="K672" s="201"/>
      <c r="L672" s="201"/>
      <c r="M672" s="201"/>
      <c r="N672" s="201"/>
      <c r="O672" s="201"/>
      <c r="P672" s="201"/>
      <c r="Q672" s="201"/>
      <c r="R672" s="201"/>
      <c r="S672" s="201"/>
      <c r="T672" s="201"/>
      <c r="U672" s="201"/>
      <c r="V672" s="5"/>
      <c r="W672" s="201"/>
      <c r="X672" s="201"/>
      <c r="Y672" s="201"/>
      <c r="Z672" s="201"/>
    </row>
    <row r="673" spans="1:26" ht="15.75" customHeight="1">
      <c r="A673" s="201"/>
      <c r="B673" s="201"/>
      <c r="C673" s="201"/>
      <c r="D673" s="201"/>
      <c r="E673" s="201"/>
      <c r="F673" s="201"/>
      <c r="G673" s="201"/>
      <c r="H673" s="201"/>
      <c r="I673" s="201"/>
      <c r="J673" s="201"/>
      <c r="K673" s="201"/>
      <c r="L673" s="201"/>
      <c r="M673" s="201"/>
      <c r="N673" s="201"/>
      <c r="O673" s="201"/>
      <c r="P673" s="201"/>
      <c r="Q673" s="201"/>
      <c r="R673" s="201"/>
      <c r="S673" s="201"/>
      <c r="T673" s="201"/>
      <c r="U673" s="201"/>
      <c r="V673" s="5"/>
      <c r="W673" s="201"/>
      <c r="X673" s="201"/>
      <c r="Y673" s="201"/>
      <c r="Z673" s="201"/>
    </row>
    <row r="674" spans="1:26" ht="15.75" customHeight="1">
      <c r="A674" s="201"/>
      <c r="B674" s="201"/>
      <c r="C674" s="201"/>
      <c r="D674" s="201"/>
      <c r="E674" s="201"/>
      <c r="F674" s="201"/>
      <c r="G674" s="201"/>
      <c r="H674" s="201"/>
      <c r="I674" s="201"/>
      <c r="J674" s="201"/>
      <c r="K674" s="201"/>
      <c r="L674" s="201"/>
      <c r="M674" s="201"/>
      <c r="N674" s="201"/>
      <c r="O674" s="201"/>
      <c r="P674" s="201"/>
      <c r="Q674" s="201"/>
      <c r="R674" s="201"/>
      <c r="S674" s="201"/>
      <c r="T674" s="201"/>
      <c r="U674" s="201"/>
      <c r="V674" s="5"/>
      <c r="W674" s="201"/>
      <c r="X674" s="201"/>
      <c r="Y674" s="201"/>
      <c r="Z674" s="201"/>
    </row>
    <row r="675" spans="1:26" ht="15.75" customHeight="1">
      <c r="A675" s="201"/>
      <c r="B675" s="201"/>
      <c r="C675" s="201"/>
      <c r="D675" s="201"/>
      <c r="E675" s="201"/>
      <c r="F675" s="201"/>
      <c r="G675" s="201"/>
      <c r="H675" s="201"/>
      <c r="I675" s="201"/>
      <c r="J675" s="201"/>
      <c r="K675" s="201"/>
      <c r="L675" s="201"/>
      <c r="M675" s="201"/>
      <c r="N675" s="201"/>
      <c r="O675" s="201"/>
      <c r="P675" s="201"/>
      <c r="Q675" s="201"/>
      <c r="R675" s="201"/>
      <c r="S675" s="201"/>
      <c r="T675" s="201"/>
      <c r="U675" s="201"/>
      <c r="V675" s="5"/>
      <c r="W675" s="201"/>
      <c r="X675" s="201"/>
      <c r="Y675" s="201"/>
      <c r="Z675" s="201"/>
    </row>
    <row r="676" spans="1:26" ht="15.75" customHeight="1">
      <c r="A676" s="201"/>
      <c r="B676" s="201"/>
      <c r="C676" s="201"/>
      <c r="D676" s="201"/>
      <c r="E676" s="201"/>
      <c r="F676" s="201"/>
      <c r="G676" s="201"/>
      <c r="H676" s="201"/>
      <c r="I676" s="201"/>
      <c r="J676" s="201"/>
      <c r="K676" s="201"/>
      <c r="L676" s="201"/>
      <c r="M676" s="201"/>
      <c r="N676" s="201"/>
      <c r="O676" s="201"/>
      <c r="P676" s="201"/>
      <c r="Q676" s="201"/>
      <c r="R676" s="201"/>
      <c r="S676" s="201"/>
      <c r="T676" s="201"/>
      <c r="U676" s="201"/>
      <c r="V676" s="5"/>
      <c r="W676" s="201"/>
      <c r="X676" s="201"/>
      <c r="Y676" s="201"/>
      <c r="Z676" s="201"/>
    </row>
    <row r="677" spans="1:26" ht="15.75" customHeight="1">
      <c r="A677" s="201"/>
      <c r="B677" s="201"/>
      <c r="C677" s="201"/>
      <c r="D677" s="201"/>
      <c r="E677" s="201"/>
      <c r="F677" s="201"/>
      <c r="G677" s="201"/>
      <c r="H677" s="201"/>
      <c r="I677" s="201"/>
      <c r="J677" s="201"/>
      <c r="K677" s="201"/>
      <c r="L677" s="201"/>
      <c r="M677" s="201"/>
      <c r="N677" s="201"/>
      <c r="O677" s="201"/>
      <c r="P677" s="201"/>
      <c r="Q677" s="201"/>
      <c r="R677" s="201"/>
      <c r="S677" s="201"/>
      <c r="T677" s="201"/>
      <c r="U677" s="201"/>
      <c r="V677" s="5"/>
      <c r="W677" s="201"/>
      <c r="X677" s="201"/>
      <c r="Y677" s="201"/>
      <c r="Z677" s="201"/>
    </row>
    <row r="678" spans="1:26" ht="15.75" customHeight="1">
      <c r="A678" s="201"/>
      <c r="B678" s="201"/>
      <c r="C678" s="201"/>
      <c r="D678" s="201"/>
      <c r="E678" s="201"/>
      <c r="F678" s="201"/>
      <c r="G678" s="201"/>
      <c r="H678" s="201"/>
      <c r="I678" s="201"/>
      <c r="J678" s="201"/>
      <c r="K678" s="201"/>
      <c r="L678" s="201"/>
      <c r="M678" s="201"/>
      <c r="N678" s="201"/>
      <c r="O678" s="201"/>
      <c r="P678" s="201"/>
      <c r="Q678" s="201"/>
      <c r="R678" s="201"/>
      <c r="S678" s="201"/>
      <c r="T678" s="201"/>
      <c r="U678" s="201"/>
      <c r="V678" s="5"/>
      <c r="W678" s="201"/>
      <c r="X678" s="201"/>
      <c r="Y678" s="201"/>
      <c r="Z678" s="201"/>
    </row>
    <row r="679" spans="1:26" ht="15.75" customHeight="1">
      <c r="A679" s="201"/>
      <c r="B679" s="201"/>
      <c r="C679" s="201"/>
      <c r="D679" s="201"/>
      <c r="E679" s="201"/>
      <c r="F679" s="201"/>
      <c r="G679" s="201"/>
      <c r="H679" s="201"/>
      <c r="I679" s="201"/>
      <c r="J679" s="201"/>
      <c r="K679" s="201"/>
      <c r="L679" s="201"/>
      <c r="M679" s="201"/>
      <c r="N679" s="201"/>
      <c r="O679" s="201"/>
      <c r="P679" s="201"/>
      <c r="Q679" s="201"/>
      <c r="R679" s="201"/>
      <c r="S679" s="201"/>
      <c r="T679" s="201"/>
      <c r="U679" s="201"/>
      <c r="V679" s="5"/>
      <c r="W679" s="201"/>
      <c r="X679" s="201"/>
      <c r="Y679" s="201"/>
      <c r="Z679" s="201"/>
    </row>
    <row r="680" spans="1:26" ht="15.75" customHeight="1">
      <c r="A680" s="201"/>
      <c r="B680" s="201"/>
      <c r="C680" s="201"/>
      <c r="D680" s="201"/>
      <c r="E680" s="201"/>
      <c r="F680" s="201"/>
      <c r="G680" s="201"/>
      <c r="H680" s="201"/>
      <c r="I680" s="201"/>
      <c r="J680" s="201"/>
      <c r="K680" s="201"/>
      <c r="L680" s="201"/>
      <c r="M680" s="201"/>
      <c r="N680" s="201"/>
      <c r="O680" s="201"/>
      <c r="P680" s="201"/>
      <c r="Q680" s="201"/>
      <c r="R680" s="201"/>
      <c r="S680" s="201"/>
      <c r="T680" s="201"/>
      <c r="U680" s="201"/>
      <c r="V680" s="5"/>
      <c r="W680" s="201"/>
      <c r="X680" s="201"/>
      <c r="Y680" s="201"/>
      <c r="Z680" s="201"/>
    </row>
    <row r="681" spans="1:26" ht="15.75" customHeight="1">
      <c r="A681" s="201"/>
      <c r="B681" s="201"/>
      <c r="C681" s="201"/>
      <c r="D681" s="201"/>
      <c r="E681" s="201"/>
      <c r="F681" s="201"/>
      <c r="G681" s="201"/>
      <c r="H681" s="201"/>
      <c r="I681" s="201"/>
      <c r="J681" s="201"/>
      <c r="K681" s="201"/>
      <c r="L681" s="201"/>
      <c r="M681" s="201"/>
      <c r="N681" s="201"/>
      <c r="O681" s="201"/>
      <c r="P681" s="201"/>
      <c r="Q681" s="201"/>
      <c r="R681" s="201"/>
      <c r="S681" s="201"/>
      <c r="T681" s="201"/>
      <c r="U681" s="201"/>
      <c r="V681" s="5"/>
      <c r="W681" s="201"/>
      <c r="X681" s="201"/>
      <c r="Y681" s="201"/>
      <c r="Z681" s="201"/>
    </row>
    <row r="682" spans="1:26" ht="15.75" customHeight="1">
      <c r="A682" s="201"/>
      <c r="B682" s="201"/>
      <c r="C682" s="201"/>
      <c r="D682" s="201"/>
      <c r="E682" s="201"/>
      <c r="F682" s="201"/>
      <c r="G682" s="201"/>
      <c r="H682" s="201"/>
      <c r="I682" s="201"/>
      <c r="J682" s="201"/>
      <c r="K682" s="201"/>
      <c r="L682" s="201"/>
      <c r="M682" s="201"/>
      <c r="N682" s="201"/>
      <c r="O682" s="201"/>
      <c r="P682" s="201"/>
      <c r="Q682" s="201"/>
      <c r="R682" s="201"/>
      <c r="S682" s="201"/>
      <c r="T682" s="201"/>
      <c r="U682" s="201"/>
      <c r="V682" s="5"/>
      <c r="W682" s="201"/>
      <c r="X682" s="201"/>
      <c r="Y682" s="201"/>
      <c r="Z682" s="201"/>
    </row>
    <row r="683" spans="1:26" ht="15.75" customHeight="1">
      <c r="A683" s="201"/>
      <c r="B683" s="201"/>
      <c r="C683" s="201"/>
      <c r="D683" s="201"/>
      <c r="E683" s="201"/>
      <c r="F683" s="201"/>
      <c r="G683" s="201"/>
      <c r="H683" s="201"/>
      <c r="I683" s="201"/>
      <c r="J683" s="201"/>
      <c r="K683" s="201"/>
      <c r="L683" s="201"/>
      <c r="M683" s="201"/>
      <c r="N683" s="201"/>
      <c r="O683" s="201"/>
      <c r="P683" s="201"/>
      <c r="Q683" s="201"/>
      <c r="R683" s="201"/>
      <c r="S683" s="201"/>
      <c r="T683" s="201"/>
      <c r="U683" s="201"/>
      <c r="V683" s="5"/>
      <c r="W683" s="201"/>
      <c r="X683" s="201"/>
      <c r="Y683" s="201"/>
      <c r="Z683" s="201"/>
    </row>
    <row r="684" spans="1:26" ht="15.75" customHeight="1">
      <c r="A684" s="201"/>
      <c r="B684" s="201"/>
      <c r="C684" s="201"/>
      <c r="D684" s="201"/>
      <c r="E684" s="201"/>
      <c r="F684" s="201"/>
      <c r="G684" s="201"/>
      <c r="H684" s="201"/>
      <c r="I684" s="201"/>
      <c r="J684" s="201"/>
      <c r="K684" s="201"/>
      <c r="L684" s="201"/>
      <c r="M684" s="201"/>
      <c r="N684" s="201"/>
      <c r="O684" s="201"/>
      <c r="P684" s="201"/>
      <c r="Q684" s="201"/>
      <c r="R684" s="201"/>
      <c r="S684" s="201"/>
      <c r="T684" s="201"/>
      <c r="U684" s="201"/>
      <c r="V684" s="5"/>
      <c r="W684" s="201"/>
      <c r="X684" s="201"/>
      <c r="Y684" s="201"/>
      <c r="Z684" s="201"/>
    </row>
    <row r="685" spans="1:26" ht="15.75" customHeight="1">
      <c r="A685" s="201"/>
      <c r="B685" s="201"/>
      <c r="C685" s="201"/>
      <c r="D685" s="201"/>
      <c r="E685" s="201"/>
      <c r="F685" s="201"/>
      <c r="G685" s="201"/>
      <c r="H685" s="201"/>
      <c r="I685" s="201"/>
      <c r="J685" s="201"/>
      <c r="K685" s="201"/>
      <c r="L685" s="201"/>
      <c r="M685" s="201"/>
      <c r="N685" s="201"/>
      <c r="O685" s="201"/>
      <c r="P685" s="201"/>
      <c r="Q685" s="201"/>
      <c r="R685" s="201"/>
      <c r="S685" s="201"/>
      <c r="T685" s="201"/>
      <c r="U685" s="201"/>
      <c r="V685" s="5"/>
      <c r="W685" s="201"/>
      <c r="X685" s="201"/>
      <c r="Y685" s="201"/>
      <c r="Z685" s="201"/>
    </row>
    <row r="686" spans="1:26" ht="15.75" customHeight="1">
      <c r="A686" s="201"/>
      <c r="B686" s="201"/>
      <c r="C686" s="201"/>
      <c r="D686" s="201"/>
      <c r="E686" s="201"/>
      <c r="F686" s="201"/>
      <c r="G686" s="201"/>
      <c r="H686" s="201"/>
      <c r="I686" s="201"/>
      <c r="J686" s="201"/>
      <c r="K686" s="201"/>
      <c r="L686" s="201"/>
      <c r="M686" s="201"/>
      <c r="N686" s="201"/>
      <c r="O686" s="201"/>
      <c r="P686" s="201"/>
      <c r="Q686" s="201"/>
      <c r="R686" s="201"/>
      <c r="S686" s="201"/>
      <c r="T686" s="201"/>
      <c r="U686" s="201"/>
      <c r="V686" s="5"/>
      <c r="W686" s="201"/>
      <c r="X686" s="201"/>
      <c r="Y686" s="201"/>
      <c r="Z686" s="201"/>
    </row>
    <row r="687" spans="1:26" ht="15.75" customHeight="1">
      <c r="A687" s="201"/>
      <c r="B687" s="201"/>
      <c r="C687" s="201"/>
      <c r="D687" s="201"/>
      <c r="E687" s="201"/>
      <c r="F687" s="201"/>
      <c r="G687" s="201"/>
      <c r="H687" s="201"/>
      <c r="I687" s="201"/>
      <c r="J687" s="201"/>
      <c r="K687" s="201"/>
      <c r="L687" s="201"/>
      <c r="M687" s="201"/>
      <c r="N687" s="201"/>
      <c r="O687" s="201"/>
      <c r="P687" s="201"/>
      <c r="Q687" s="201"/>
      <c r="R687" s="201"/>
      <c r="S687" s="201"/>
      <c r="T687" s="201"/>
      <c r="U687" s="201"/>
      <c r="V687" s="5"/>
      <c r="W687" s="201"/>
      <c r="X687" s="201"/>
      <c r="Y687" s="201"/>
      <c r="Z687" s="201"/>
    </row>
    <row r="688" spans="1:26" ht="15.75" customHeight="1">
      <c r="A688" s="201"/>
      <c r="B688" s="201"/>
      <c r="C688" s="201"/>
      <c r="D688" s="201"/>
      <c r="E688" s="201"/>
      <c r="F688" s="201"/>
      <c r="G688" s="201"/>
      <c r="H688" s="201"/>
      <c r="I688" s="201"/>
      <c r="J688" s="201"/>
      <c r="K688" s="201"/>
      <c r="L688" s="201"/>
      <c r="M688" s="201"/>
      <c r="N688" s="201"/>
      <c r="O688" s="201"/>
      <c r="P688" s="201"/>
      <c r="Q688" s="201"/>
      <c r="R688" s="201"/>
      <c r="S688" s="201"/>
      <c r="T688" s="201"/>
      <c r="U688" s="201"/>
      <c r="V688" s="5"/>
      <c r="W688" s="201"/>
      <c r="X688" s="201"/>
      <c r="Y688" s="201"/>
      <c r="Z688" s="201"/>
    </row>
    <row r="689" spans="1:26" ht="15.75" customHeight="1">
      <c r="A689" s="201"/>
      <c r="B689" s="201"/>
      <c r="C689" s="201"/>
      <c r="D689" s="201"/>
      <c r="E689" s="201"/>
      <c r="F689" s="201"/>
      <c r="G689" s="201"/>
      <c r="H689" s="201"/>
      <c r="I689" s="201"/>
      <c r="J689" s="201"/>
      <c r="K689" s="201"/>
      <c r="L689" s="201"/>
      <c r="M689" s="201"/>
      <c r="N689" s="201"/>
      <c r="O689" s="201"/>
      <c r="P689" s="201"/>
      <c r="Q689" s="201"/>
      <c r="R689" s="201"/>
      <c r="S689" s="201"/>
      <c r="T689" s="201"/>
      <c r="U689" s="201"/>
      <c r="V689" s="5"/>
      <c r="W689" s="201"/>
      <c r="X689" s="201"/>
      <c r="Y689" s="201"/>
      <c r="Z689" s="201"/>
    </row>
    <row r="690" spans="1:26" ht="15.75" customHeight="1">
      <c r="A690" s="201"/>
      <c r="B690" s="201"/>
      <c r="C690" s="201"/>
      <c r="D690" s="201"/>
      <c r="E690" s="201"/>
      <c r="F690" s="201"/>
      <c r="G690" s="201"/>
      <c r="H690" s="201"/>
      <c r="I690" s="201"/>
      <c r="J690" s="201"/>
      <c r="K690" s="201"/>
      <c r="L690" s="201"/>
      <c r="M690" s="201"/>
      <c r="N690" s="201"/>
      <c r="O690" s="201"/>
      <c r="P690" s="201"/>
      <c r="Q690" s="201"/>
      <c r="R690" s="201"/>
      <c r="S690" s="201"/>
      <c r="T690" s="201"/>
      <c r="U690" s="201"/>
      <c r="V690" s="5"/>
      <c r="W690" s="201"/>
      <c r="X690" s="201"/>
      <c r="Y690" s="201"/>
      <c r="Z690" s="201"/>
    </row>
    <row r="691" spans="1:26" ht="15.75" customHeight="1">
      <c r="A691" s="201"/>
      <c r="B691" s="201"/>
      <c r="C691" s="201"/>
      <c r="D691" s="201"/>
      <c r="E691" s="201"/>
      <c r="F691" s="201"/>
      <c r="G691" s="201"/>
      <c r="H691" s="201"/>
      <c r="I691" s="201"/>
      <c r="J691" s="201"/>
      <c r="K691" s="201"/>
      <c r="L691" s="201"/>
      <c r="M691" s="201"/>
      <c r="N691" s="201"/>
      <c r="O691" s="201"/>
      <c r="P691" s="201"/>
      <c r="Q691" s="201"/>
      <c r="R691" s="201"/>
      <c r="S691" s="201"/>
      <c r="T691" s="201"/>
      <c r="U691" s="201"/>
      <c r="V691" s="5"/>
      <c r="W691" s="201"/>
      <c r="X691" s="201"/>
      <c r="Y691" s="201"/>
      <c r="Z691" s="201"/>
    </row>
    <row r="692" spans="1:26" ht="15.75" customHeight="1">
      <c r="A692" s="201"/>
      <c r="B692" s="201"/>
      <c r="C692" s="201"/>
      <c r="D692" s="201"/>
      <c r="E692" s="201"/>
      <c r="F692" s="201"/>
      <c r="G692" s="201"/>
      <c r="H692" s="201"/>
      <c r="I692" s="201"/>
      <c r="J692" s="201"/>
      <c r="K692" s="201"/>
      <c r="L692" s="201"/>
      <c r="M692" s="201"/>
      <c r="N692" s="201"/>
      <c r="O692" s="201"/>
      <c r="P692" s="201"/>
      <c r="Q692" s="201"/>
      <c r="R692" s="201"/>
      <c r="S692" s="201"/>
      <c r="T692" s="201"/>
      <c r="U692" s="201"/>
      <c r="V692" s="5"/>
      <c r="W692" s="201"/>
      <c r="X692" s="201"/>
      <c r="Y692" s="201"/>
      <c r="Z692" s="201"/>
    </row>
    <row r="693" spans="1:26" ht="15.75" customHeight="1">
      <c r="A693" s="201"/>
      <c r="B693" s="201"/>
      <c r="C693" s="201"/>
      <c r="D693" s="201"/>
      <c r="E693" s="201"/>
      <c r="F693" s="201"/>
      <c r="G693" s="201"/>
      <c r="H693" s="201"/>
      <c r="I693" s="201"/>
      <c r="J693" s="201"/>
      <c r="K693" s="201"/>
      <c r="L693" s="201"/>
      <c r="M693" s="201"/>
      <c r="N693" s="201"/>
      <c r="O693" s="201"/>
      <c r="P693" s="201"/>
      <c r="Q693" s="201"/>
      <c r="R693" s="201"/>
      <c r="S693" s="201"/>
      <c r="T693" s="201"/>
      <c r="U693" s="201"/>
      <c r="V693" s="5"/>
      <c r="W693" s="201"/>
      <c r="X693" s="201"/>
      <c r="Y693" s="201"/>
      <c r="Z693" s="201"/>
    </row>
    <row r="694" spans="1:26" ht="15.75" customHeight="1">
      <c r="A694" s="201"/>
      <c r="B694" s="201"/>
      <c r="C694" s="201"/>
      <c r="D694" s="201"/>
      <c r="E694" s="201"/>
      <c r="F694" s="201"/>
      <c r="G694" s="201"/>
      <c r="H694" s="201"/>
      <c r="I694" s="201"/>
      <c r="J694" s="201"/>
      <c r="K694" s="201"/>
      <c r="L694" s="201"/>
      <c r="M694" s="201"/>
      <c r="N694" s="201"/>
      <c r="O694" s="201"/>
      <c r="P694" s="201"/>
      <c r="Q694" s="201"/>
      <c r="R694" s="201"/>
      <c r="S694" s="201"/>
      <c r="T694" s="201"/>
      <c r="U694" s="201"/>
      <c r="V694" s="5"/>
      <c r="W694" s="201"/>
      <c r="X694" s="201"/>
      <c r="Y694" s="201"/>
      <c r="Z694" s="201"/>
    </row>
    <row r="695" spans="1:26" ht="15.75" customHeight="1">
      <c r="A695" s="201"/>
      <c r="B695" s="201"/>
      <c r="C695" s="201"/>
      <c r="D695" s="201"/>
      <c r="E695" s="201"/>
      <c r="F695" s="201"/>
      <c r="G695" s="201"/>
      <c r="H695" s="201"/>
      <c r="I695" s="201"/>
      <c r="J695" s="201"/>
      <c r="K695" s="201"/>
      <c r="L695" s="201"/>
      <c r="M695" s="201"/>
      <c r="N695" s="201"/>
      <c r="O695" s="201"/>
      <c r="P695" s="201"/>
      <c r="Q695" s="201"/>
      <c r="R695" s="201"/>
      <c r="S695" s="201"/>
      <c r="T695" s="201"/>
      <c r="U695" s="201"/>
      <c r="V695" s="5"/>
      <c r="W695" s="201"/>
      <c r="X695" s="201"/>
      <c r="Y695" s="201"/>
      <c r="Z695" s="201"/>
    </row>
    <row r="696" spans="1:26" ht="15.75" customHeight="1">
      <c r="A696" s="201"/>
      <c r="B696" s="201"/>
      <c r="C696" s="201"/>
      <c r="D696" s="201"/>
      <c r="E696" s="201"/>
      <c r="F696" s="201"/>
      <c r="G696" s="201"/>
      <c r="H696" s="201"/>
      <c r="I696" s="201"/>
      <c r="J696" s="201"/>
      <c r="K696" s="201"/>
      <c r="L696" s="201"/>
      <c r="M696" s="201"/>
      <c r="N696" s="201"/>
      <c r="O696" s="201"/>
      <c r="P696" s="201"/>
      <c r="Q696" s="201"/>
      <c r="R696" s="201"/>
      <c r="S696" s="201"/>
      <c r="T696" s="201"/>
      <c r="U696" s="201"/>
      <c r="V696" s="5"/>
      <c r="W696" s="201"/>
      <c r="X696" s="201"/>
      <c r="Y696" s="201"/>
      <c r="Z696" s="201"/>
    </row>
    <row r="697" spans="1:26" ht="15.75" customHeight="1">
      <c r="A697" s="201"/>
      <c r="B697" s="201"/>
      <c r="C697" s="201"/>
      <c r="D697" s="201"/>
      <c r="E697" s="201"/>
      <c r="F697" s="201"/>
      <c r="G697" s="201"/>
      <c r="H697" s="201"/>
      <c r="I697" s="201"/>
      <c r="J697" s="201"/>
      <c r="K697" s="201"/>
      <c r="L697" s="201"/>
      <c r="M697" s="201"/>
      <c r="N697" s="201"/>
      <c r="O697" s="201"/>
      <c r="P697" s="201"/>
      <c r="Q697" s="201"/>
      <c r="R697" s="201"/>
      <c r="S697" s="201"/>
      <c r="T697" s="201"/>
      <c r="U697" s="201"/>
      <c r="V697" s="5"/>
      <c r="W697" s="201"/>
      <c r="X697" s="201"/>
      <c r="Y697" s="201"/>
      <c r="Z697" s="201"/>
    </row>
    <row r="698" spans="1:26" ht="15.75" customHeight="1">
      <c r="A698" s="201"/>
      <c r="B698" s="201"/>
      <c r="C698" s="201"/>
      <c r="D698" s="201"/>
      <c r="E698" s="201"/>
      <c r="F698" s="201"/>
      <c r="G698" s="201"/>
      <c r="H698" s="201"/>
      <c r="I698" s="201"/>
      <c r="J698" s="201"/>
      <c r="K698" s="201"/>
      <c r="L698" s="201"/>
      <c r="M698" s="201"/>
      <c r="N698" s="201"/>
      <c r="O698" s="201"/>
      <c r="P698" s="201"/>
      <c r="Q698" s="201"/>
      <c r="R698" s="201"/>
      <c r="S698" s="201"/>
      <c r="T698" s="201"/>
      <c r="U698" s="201"/>
      <c r="V698" s="5"/>
      <c r="W698" s="201"/>
      <c r="X698" s="201"/>
      <c r="Y698" s="201"/>
      <c r="Z698" s="201"/>
    </row>
    <row r="699" spans="1:26" ht="15.75" customHeight="1">
      <c r="A699" s="201"/>
      <c r="B699" s="201"/>
      <c r="C699" s="201"/>
      <c r="D699" s="201"/>
      <c r="E699" s="201"/>
      <c r="F699" s="201"/>
      <c r="G699" s="201"/>
      <c r="H699" s="201"/>
      <c r="I699" s="201"/>
      <c r="J699" s="201"/>
      <c r="K699" s="201"/>
      <c r="L699" s="201"/>
      <c r="M699" s="201"/>
      <c r="N699" s="201"/>
      <c r="O699" s="201"/>
      <c r="P699" s="201"/>
      <c r="Q699" s="201"/>
      <c r="R699" s="201"/>
      <c r="S699" s="201"/>
      <c r="T699" s="201"/>
      <c r="U699" s="201"/>
      <c r="V699" s="5"/>
      <c r="W699" s="201"/>
      <c r="X699" s="201"/>
      <c r="Y699" s="201"/>
      <c r="Z699" s="201"/>
    </row>
    <row r="700" spans="1:26" ht="15.75" customHeight="1">
      <c r="A700" s="201"/>
      <c r="B700" s="201"/>
      <c r="C700" s="201"/>
      <c r="D700" s="201"/>
      <c r="E700" s="201"/>
      <c r="F700" s="201"/>
      <c r="G700" s="201"/>
      <c r="H700" s="201"/>
      <c r="I700" s="201"/>
      <c r="J700" s="201"/>
      <c r="K700" s="201"/>
      <c r="L700" s="201"/>
      <c r="M700" s="201"/>
      <c r="N700" s="201"/>
      <c r="O700" s="201"/>
      <c r="P700" s="201"/>
      <c r="Q700" s="201"/>
      <c r="R700" s="201"/>
      <c r="S700" s="201"/>
      <c r="T700" s="201"/>
      <c r="U700" s="201"/>
      <c r="V700" s="5"/>
      <c r="W700" s="201"/>
      <c r="X700" s="201"/>
      <c r="Y700" s="201"/>
      <c r="Z700" s="201"/>
    </row>
    <row r="701" spans="1:26" ht="15.75" customHeight="1">
      <c r="A701" s="201"/>
      <c r="B701" s="201"/>
      <c r="C701" s="201"/>
      <c r="D701" s="201"/>
      <c r="E701" s="201"/>
      <c r="F701" s="201"/>
      <c r="G701" s="201"/>
      <c r="H701" s="201"/>
      <c r="I701" s="201"/>
      <c r="J701" s="201"/>
      <c r="K701" s="201"/>
      <c r="L701" s="201"/>
      <c r="M701" s="201"/>
      <c r="N701" s="201"/>
      <c r="O701" s="201"/>
      <c r="P701" s="201"/>
      <c r="Q701" s="201"/>
      <c r="R701" s="201"/>
      <c r="S701" s="201"/>
      <c r="T701" s="201"/>
      <c r="U701" s="201"/>
      <c r="V701" s="5"/>
      <c r="W701" s="201"/>
      <c r="X701" s="201"/>
      <c r="Y701" s="201"/>
      <c r="Z701" s="201"/>
    </row>
    <row r="702" spans="1:26" ht="15.75" customHeight="1">
      <c r="A702" s="201"/>
      <c r="B702" s="201"/>
      <c r="C702" s="201"/>
      <c r="D702" s="201"/>
      <c r="E702" s="201"/>
      <c r="F702" s="201"/>
      <c r="G702" s="201"/>
      <c r="H702" s="201"/>
      <c r="I702" s="201"/>
      <c r="J702" s="201"/>
      <c r="K702" s="201"/>
      <c r="L702" s="201"/>
      <c r="M702" s="201"/>
      <c r="N702" s="201"/>
      <c r="O702" s="201"/>
      <c r="P702" s="201"/>
      <c r="Q702" s="201"/>
      <c r="R702" s="201"/>
      <c r="S702" s="201"/>
      <c r="T702" s="201"/>
      <c r="U702" s="201"/>
      <c r="V702" s="5"/>
      <c r="W702" s="201"/>
      <c r="X702" s="201"/>
      <c r="Y702" s="201"/>
      <c r="Z702" s="201"/>
    </row>
    <row r="703" spans="1:26" ht="15.75" customHeight="1">
      <c r="A703" s="201"/>
      <c r="B703" s="201"/>
      <c r="C703" s="201"/>
      <c r="D703" s="201"/>
      <c r="E703" s="201"/>
      <c r="F703" s="201"/>
      <c r="G703" s="201"/>
      <c r="H703" s="201"/>
      <c r="I703" s="201"/>
      <c r="J703" s="201"/>
      <c r="K703" s="201"/>
      <c r="L703" s="201"/>
      <c r="M703" s="201"/>
      <c r="N703" s="201"/>
      <c r="O703" s="201"/>
      <c r="P703" s="201"/>
      <c r="Q703" s="201"/>
      <c r="R703" s="201"/>
      <c r="S703" s="201"/>
      <c r="T703" s="201"/>
      <c r="U703" s="201"/>
      <c r="V703" s="5"/>
      <c r="W703" s="201"/>
      <c r="X703" s="201"/>
      <c r="Y703" s="201"/>
      <c r="Z703" s="201"/>
    </row>
    <row r="704" spans="1:26" ht="15.75" customHeight="1">
      <c r="A704" s="201"/>
      <c r="B704" s="201"/>
      <c r="C704" s="201"/>
      <c r="D704" s="201"/>
      <c r="E704" s="201"/>
      <c r="F704" s="201"/>
      <c r="G704" s="201"/>
      <c r="H704" s="201"/>
      <c r="I704" s="201"/>
      <c r="J704" s="201"/>
      <c r="K704" s="201"/>
      <c r="L704" s="201"/>
      <c r="M704" s="201"/>
      <c r="N704" s="201"/>
      <c r="O704" s="201"/>
      <c r="P704" s="201"/>
      <c r="Q704" s="201"/>
      <c r="R704" s="201"/>
      <c r="S704" s="201"/>
      <c r="T704" s="201"/>
      <c r="U704" s="201"/>
      <c r="V704" s="5"/>
      <c r="W704" s="201"/>
      <c r="X704" s="201"/>
      <c r="Y704" s="201"/>
      <c r="Z704" s="201"/>
    </row>
    <row r="705" spans="1:26" ht="15.75" customHeight="1">
      <c r="A705" s="201"/>
      <c r="B705" s="201"/>
      <c r="C705" s="201"/>
      <c r="D705" s="201"/>
      <c r="E705" s="201"/>
      <c r="F705" s="201"/>
      <c r="G705" s="201"/>
      <c r="H705" s="201"/>
      <c r="I705" s="201"/>
      <c r="J705" s="201"/>
      <c r="K705" s="201"/>
      <c r="L705" s="201"/>
      <c r="M705" s="201"/>
      <c r="N705" s="201"/>
      <c r="O705" s="201"/>
      <c r="P705" s="201"/>
      <c r="Q705" s="201"/>
      <c r="R705" s="201"/>
      <c r="S705" s="201"/>
      <c r="T705" s="201"/>
      <c r="U705" s="201"/>
      <c r="V705" s="5"/>
      <c r="W705" s="201"/>
      <c r="X705" s="201"/>
      <c r="Y705" s="201"/>
      <c r="Z705" s="201"/>
    </row>
    <row r="706" spans="1:26" ht="15.75" customHeight="1">
      <c r="A706" s="201"/>
      <c r="B706" s="201"/>
      <c r="C706" s="201"/>
      <c r="D706" s="201"/>
      <c r="E706" s="201"/>
      <c r="F706" s="201"/>
      <c r="G706" s="201"/>
      <c r="H706" s="201"/>
      <c r="I706" s="201"/>
      <c r="J706" s="201"/>
      <c r="K706" s="201"/>
      <c r="L706" s="201"/>
      <c r="M706" s="201"/>
      <c r="N706" s="201"/>
      <c r="O706" s="201"/>
      <c r="P706" s="201"/>
      <c r="Q706" s="201"/>
      <c r="R706" s="201"/>
      <c r="S706" s="201"/>
      <c r="T706" s="201"/>
      <c r="U706" s="201"/>
      <c r="V706" s="5"/>
      <c r="W706" s="201"/>
      <c r="X706" s="201"/>
      <c r="Y706" s="201"/>
      <c r="Z706" s="201"/>
    </row>
    <row r="707" spans="1:26" ht="15.75" customHeight="1">
      <c r="A707" s="201"/>
      <c r="B707" s="201"/>
      <c r="C707" s="201"/>
      <c r="D707" s="201"/>
      <c r="E707" s="201"/>
      <c r="F707" s="201"/>
      <c r="G707" s="201"/>
      <c r="H707" s="201"/>
      <c r="I707" s="201"/>
      <c r="J707" s="201"/>
      <c r="K707" s="201"/>
      <c r="L707" s="201"/>
      <c r="M707" s="201"/>
      <c r="N707" s="201"/>
      <c r="O707" s="201"/>
      <c r="P707" s="201"/>
      <c r="Q707" s="201"/>
      <c r="R707" s="201"/>
      <c r="S707" s="201"/>
      <c r="T707" s="201"/>
      <c r="U707" s="201"/>
      <c r="V707" s="5"/>
      <c r="W707" s="201"/>
      <c r="X707" s="201"/>
      <c r="Y707" s="201"/>
      <c r="Z707" s="201"/>
    </row>
    <row r="708" spans="1:26" ht="15.75" customHeight="1">
      <c r="A708" s="201"/>
      <c r="B708" s="201"/>
      <c r="C708" s="201"/>
      <c r="D708" s="201"/>
      <c r="E708" s="201"/>
      <c r="F708" s="201"/>
      <c r="G708" s="201"/>
      <c r="H708" s="201"/>
      <c r="I708" s="201"/>
      <c r="J708" s="201"/>
      <c r="K708" s="201"/>
      <c r="L708" s="201"/>
      <c r="M708" s="201"/>
      <c r="N708" s="201"/>
      <c r="O708" s="201"/>
      <c r="P708" s="201"/>
      <c r="Q708" s="201"/>
      <c r="R708" s="201"/>
      <c r="S708" s="201"/>
      <c r="T708" s="201"/>
      <c r="U708" s="201"/>
      <c r="V708" s="5"/>
      <c r="W708" s="201"/>
      <c r="X708" s="201"/>
      <c r="Y708" s="201"/>
      <c r="Z708" s="201"/>
    </row>
    <row r="709" spans="1:26" ht="15.75" customHeight="1">
      <c r="A709" s="201"/>
      <c r="B709" s="201"/>
      <c r="C709" s="201"/>
      <c r="D709" s="201"/>
      <c r="E709" s="201"/>
      <c r="F709" s="201"/>
      <c r="G709" s="201"/>
      <c r="H709" s="201"/>
      <c r="I709" s="201"/>
      <c r="J709" s="201"/>
      <c r="K709" s="201"/>
      <c r="L709" s="201"/>
      <c r="M709" s="201"/>
      <c r="N709" s="201"/>
      <c r="O709" s="201"/>
      <c r="P709" s="201"/>
      <c r="Q709" s="201"/>
      <c r="R709" s="201"/>
      <c r="S709" s="201"/>
      <c r="T709" s="201"/>
      <c r="U709" s="201"/>
      <c r="V709" s="5"/>
      <c r="W709" s="201"/>
      <c r="X709" s="201"/>
      <c r="Y709" s="201"/>
      <c r="Z709" s="201"/>
    </row>
    <row r="710" spans="1:26" ht="15.75" customHeight="1">
      <c r="A710" s="201"/>
      <c r="B710" s="201"/>
      <c r="C710" s="201"/>
      <c r="D710" s="201"/>
      <c r="E710" s="201"/>
      <c r="F710" s="201"/>
      <c r="G710" s="201"/>
      <c r="H710" s="201"/>
      <c r="I710" s="201"/>
      <c r="J710" s="201"/>
      <c r="K710" s="201"/>
      <c r="L710" s="201"/>
      <c r="M710" s="201"/>
      <c r="N710" s="201"/>
      <c r="O710" s="201"/>
      <c r="P710" s="201"/>
      <c r="Q710" s="201"/>
      <c r="R710" s="201"/>
      <c r="S710" s="201"/>
      <c r="T710" s="201"/>
      <c r="U710" s="201"/>
      <c r="V710" s="5"/>
      <c r="W710" s="201"/>
      <c r="X710" s="201"/>
      <c r="Y710" s="201"/>
      <c r="Z710" s="201"/>
    </row>
    <row r="711" spans="1:26" ht="15.75" customHeight="1">
      <c r="A711" s="201"/>
      <c r="B711" s="201"/>
      <c r="C711" s="201"/>
      <c r="D711" s="201"/>
      <c r="E711" s="201"/>
      <c r="F711" s="201"/>
      <c r="G711" s="201"/>
      <c r="H711" s="201"/>
      <c r="I711" s="201"/>
      <c r="J711" s="201"/>
      <c r="K711" s="201"/>
      <c r="L711" s="201"/>
      <c r="M711" s="201"/>
      <c r="N711" s="201"/>
      <c r="O711" s="201"/>
      <c r="P711" s="201"/>
      <c r="Q711" s="201"/>
      <c r="R711" s="201"/>
      <c r="S711" s="201"/>
      <c r="T711" s="201"/>
      <c r="U711" s="201"/>
      <c r="V711" s="5"/>
      <c r="W711" s="201"/>
      <c r="X711" s="201"/>
      <c r="Y711" s="201"/>
      <c r="Z711" s="201"/>
    </row>
    <row r="712" spans="1:26" ht="15.75" customHeight="1">
      <c r="A712" s="201"/>
      <c r="B712" s="201"/>
      <c r="C712" s="201"/>
      <c r="D712" s="201"/>
      <c r="E712" s="201"/>
      <c r="F712" s="201"/>
      <c r="G712" s="201"/>
      <c r="H712" s="201"/>
      <c r="I712" s="201"/>
      <c r="J712" s="201"/>
      <c r="K712" s="201"/>
      <c r="L712" s="201"/>
      <c r="M712" s="201"/>
      <c r="N712" s="201"/>
      <c r="O712" s="201"/>
      <c r="P712" s="201"/>
      <c r="Q712" s="201"/>
      <c r="R712" s="201"/>
      <c r="S712" s="201"/>
      <c r="T712" s="201"/>
      <c r="U712" s="201"/>
      <c r="V712" s="5"/>
      <c r="W712" s="201"/>
      <c r="X712" s="201"/>
      <c r="Y712" s="201"/>
      <c r="Z712" s="201"/>
    </row>
    <row r="713" spans="1:26" ht="15.75" customHeight="1">
      <c r="A713" s="201"/>
      <c r="B713" s="201"/>
      <c r="C713" s="201"/>
      <c r="D713" s="201"/>
      <c r="E713" s="201"/>
      <c r="F713" s="201"/>
      <c r="G713" s="201"/>
      <c r="H713" s="201"/>
      <c r="I713" s="201"/>
      <c r="J713" s="201"/>
      <c r="K713" s="201"/>
      <c r="L713" s="201"/>
      <c r="M713" s="201"/>
      <c r="N713" s="201"/>
      <c r="O713" s="201"/>
      <c r="P713" s="201"/>
      <c r="Q713" s="201"/>
      <c r="R713" s="201"/>
      <c r="S713" s="201"/>
      <c r="T713" s="201"/>
      <c r="U713" s="201"/>
      <c r="V713" s="5"/>
      <c r="W713" s="201"/>
      <c r="X713" s="201"/>
      <c r="Y713" s="201"/>
      <c r="Z713" s="201"/>
    </row>
    <row r="714" spans="1:26" ht="15.75" customHeight="1">
      <c r="A714" s="201"/>
      <c r="B714" s="201"/>
      <c r="C714" s="201"/>
      <c r="D714" s="201"/>
      <c r="E714" s="201"/>
      <c r="F714" s="201"/>
      <c r="G714" s="201"/>
      <c r="H714" s="201"/>
      <c r="I714" s="201"/>
      <c r="J714" s="201"/>
      <c r="K714" s="201"/>
      <c r="L714" s="201"/>
      <c r="M714" s="201"/>
      <c r="N714" s="201"/>
      <c r="O714" s="201"/>
      <c r="P714" s="201"/>
      <c r="Q714" s="201"/>
      <c r="R714" s="201"/>
      <c r="S714" s="201"/>
      <c r="T714" s="201"/>
      <c r="U714" s="201"/>
      <c r="V714" s="5"/>
      <c r="W714" s="201"/>
      <c r="X714" s="201"/>
      <c r="Y714" s="201"/>
      <c r="Z714" s="201"/>
    </row>
    <row r="715" spans="1:26" ht="15.75" customHeight="1">
      <c r="A715" s="201"/>
      <c r="B715" s="201"/>
      <c r="C715" s="201"/>
      <c r="D715" s="201"/>
      <c r="E715" s="201"/>
      <c r="F715" s="201"/>
      <c r="G715" s="201"/>
      <c r="H715" s="201"/>
      <c r="I715" s="201"/>
      <c r="J715" s="201"/>
      <c r="K715" s="201"/>
      <c r="L715" s="201"/>
      <c r="M715" s="201"/>
      <c r="N715" s="201"/>
      <c r="O715" s="201"/>
      <c r="P715" s="201"/>
      <c r="Q715" s="201"/>
      <c r="R715" s="201"/>
      <c r="S715" s="201"/>
      <c r="T715" s="201"/>
      <c r="U715" s="201"/>
      <c r="V715" s="5"/>
      <c r="W715" s="201"/>
      <c r="X715" s="201"/>
      <c r="Y715" s="201"/>
      <c r="Z715" s="201"/>
    </row>
    <row r="716" spans="1:26" ht="15.75" customHeight="1">
      <c r="A716" s="201"/>
      <c r="B716" s="201"/>
      <c r="C716" s="201"/>
      <c r="D716" s="201"/>
      <c r="E716" s="201"/>
      <c r="F716" s="201"/>
      <c r="G716" s="201"/>
      <c r="H716" s="201"/>
      <c r="I716" s="201"/>
      <c r="J716" s="201"/>
      <c r="K716" s="201"/>
      <c r="L716" s="201"/>
      <c r="M716" s="201"/>
      <c r="N716" s="201"/>
      <c r="O716" s="201"/>
      <c r="P716" s="201"/>
      <c r="Q716" s="201"/>
      <c r="R716" s="201"/>
      <c r="S716" s="201"/>
      <c r="T716" s="201"/>
      <c r="U716" s="201"/>
      <c r="V716" s="5"/>
      <c r="W716" s="201"/>
      <c r="X716" s="201"/>
      <c r="Y716" s="201"/>
      <c r="Z716" s="201"/>
    </row>
    <row r="717" spans="1:26" ht="15.75" customHeight="1">
      <c r="A717" s="201"/>
      <c r="B717" s="201"/>
      <c r="C717" s="201"/>
      <c r="D717" s="201"/>
      <c r="E717" s="201"/>
      <c r="F717" s="201"/>
      <c r="G717" s="201"/>
      <c r="H717" s="201"/>
      <c r="I717" s="201"/>
      <c r="J717" s="201"/>
      <c r="K717" s="201"/>
      <c r="L717" s="201"/>
      <c r="M717" s="201"/>
      <c r="N717" s="201"/>
      <c r="O717" s="201"/>
      <c r="P717" s="201"/>
      <c r="Q717" s="201"/>
      <c r="R717" s="201"/>
      <c r="S717" s="201"/>
      <c r="T717" s="201"/>
      <c r="U717" s="201"/>
      <c r="V717" s="5"/>
      <c r="W717" s="201"/>
      <c r="X717" s="201"/>
      <c r="Y717" s="201"/>
      <c r="Z717" s="201"/>
    </row>
    <row r="718" spans="1:26" ht="15.75" customHeight="1">
      <c r="A718" s="201"/>
      <c r="B718" s="201"/>
      <c r="C718" s="201"/>
      <c r="D718" s="201"/>
      <c r="E718" s="201"/>
      <c r="F718" s="201"/>
      <c r="G718" s="201"/>
      <c r="H718" s="201"/>
      <c r="I718" s="201"/>
      <c r="J718" s="201"/>
      <c r="K718" s="201"/>
      <c r="L718" s="201"/>
      <c r="M718" s="201"/>
      <c r="N718" s="201"/>
      <c r="O718" s="201"/>
      <c r="P718" s="201"/>
      <c r="Q718" s="201"/>
      <c r="R718" s="201"/>
      <c r="S718" s="201"/>
      <c r="T718" s="201"/>
      <c r="U718" s="201"/>
      <c r="V718" s="5"/>
      <c r="W718" s="201"/>
      <c r="X718" s="201"/>
      <c r="Y718" s="201"/>
      <c r="Z718" s="201"/>
    </row>
    <row r="719" spans="1:26" ht="15.75" customHeight="1">
      <c r="A719" s="201"/>
      <c r="B719" s="201"/>
      <c r="C719" s="201"/>
      <c r="D719" s="201"/>
      <c r="E719" s="201"/>
      <c r="F719" s="201"/>
      <c r="G719" s="201"/>
      <c r="H719" s="201"/>
      <c r="I719" s="201"/>
      <c r="J719" s="201"/>
      <c r="K719" s="201"/>
      <c r="L719" s="201"/>
      <c r="M719" s="201"/>
      <c r="N719" s="201"/>
      <c r="O719" s="201"/>
      <c r="P719" s="201"/>
      <c r="Q719" s="201"/>
      <c r="R719" s="201"/>
      <c r="S719" s="201"/>
      <c r="T719" s="201"/>
      <c r="U719" s="201"/>
      <c r="V719" s="5"/>
      <c r="W719" s="201"/>
      <c r="X719" s="201"/>
      <c r="Y719" s="201"/>
      <c r="Z719" s="201"/>
    </row>
    <row r="720" spans="1:26" ht="15.75" customHeight="1">
      <c r="A720" s="201"/>
      <c r="B720" s="201"/>
      <c r="C720" s="201"/>
      <c r="D720" s="201"/>
      <c r="E720" s="201"/>
      <c r="F720" s="201"/>
      <c r="G720" s="201"/>
      <c r="H720" s="201"/>
      <c r="I720" s="201"/>
      <c r="J720" s="201"/>
      <c r="K720" s="201"/>
      <c r="L720" s="201"/>
      <c r="M720" s="201"/>
      <c r="N720" s="201"/>
      <c r="O720" s="201"/>
      <c r="P720" s="201"/>
      <c r="Q720" s="201"/>
      <c r="R720" s="201"/>
      <c r="S720" s="201"/>
      <c r="T720" s="201"/>
      <c r="U720" s="201"/>
      <c r="V720" s="5"/>
      <c r="W720" s="201"/>
      <c r="X720" s="201"/>
      <c r="Y720" s="201"/>
      <c r="Z720" s="201"/>
    </row>
    <row r="721" spans="1:26" ht="15.75" customHeight="1">
      <c r="A721" s="201"/>
      <c r="B721" s="201"/>
      <c r="C721" s="201"/>
      <c r="D721" s="201"/>
      <c r="E721" s="201"/>
      <c r="F721" s="201"/>
      <c r="G721" s="201"/>
      <c r="H721" s="201"/>
      <c r="I721" s="201"/>
      <c r="J721" s="201"/>
      <c r="K721" s="201"/>
      <c r="L721" s="201"/>
      <c r="M721" s="201"/>
      <c r="N721" s="201"/>
      <c r="O721" s="201"/>
      <c r="P721" s="201"/>
      <c r="Q721" s="201"/>
      <c r="R721" s="201"/>
      <c r="S721" s="201"/>
      <c r="T721" s="201"/>
      <c r="U721" s="201"/>
      <c r="V721" s="5"/>
      <c r="W721" s="201"/>
      <c r="X721" s="201"/>
      <c r="Y721" s="201"/>
      <c r="Z721" s="201"/>
    </row>
    <row r="722" spans="1:26" ht="15.75" customHeight="1">
      <c r="A722" s="201"/>
      <c r="B722" s="201"/>
      <c r="C722" s="201"/>
      <c r="D722" s="201"/>
      <c r="E722" s="201"/>
      <c r="F722" s="201"/>
      <c r="G722" s="201"/>
      <c r="H722" s="201"/>
      <c r="I722" s="201"/>
      <c r="J722" s="201"/>
      <c r="K722" s="201"/>
      <c r="L722" s="201"/>
      <c r="M722" s="201"/>
      <c r="N722" s="201"/>
      <c r="O722" s="201"/>
      <c r="P722" s="201"/>
      <c r="Q722" s="201"/>
      <c r="R722" s="201"/>
      <c r="S722" s="201"/>
      <c r="T722" s="201"/>
      <c r="U722" s="201"/>
      <c r="V722" s="5"/>
      <c r="W722" s="201"/>
      <c r="X722" s="201"/>
      <c r="Y722" s="201"/>
      <c r="Z722" s="201"/>
    </row>
    <row r="723" spans="1:26" ht="15.75" customHeight="1">
      <c r="A723" s="201"/>
      <c r="B723" s="201"/>
      <c r="C723" s="201"/>
      <c r="D723" s="201"/>
      <c r="E723" s="201"/>
      <c r="F723" s="201"/>
      <c r="G723" s="201"/>
      <c r="H723" s="201"/>
      <c r="I723" s="201"/>
      <c r="J723" s="201"/>
      <c r="K723" s="201"/>
      <c r="L723" s="201"/>
      <c r="M723" s="201"/>
      <c r="N723" s="201"/>
      <c r="O723" s="201"/>
      <c r="P723" s="201"/>
      <c r="Q723" s="201"/>
      <c r="R723" s="201"/>
      <c r="S723" s="201"/>
      <c r="T723" s="201"/>
      <c r="U723" s="201"/>
      <c r="V723" s="5"/>
      <c r="W723" s="201"/>
      <c r="X723" s="201"/>
      <c r="Y723" s="201"/>
      <c r="Z723" s="201"/>
    </row>
    <row r="724" spans="1:26" ht="15.75" customHeight="1">
      <c r="A724" s="201"/>
      <c r="B724" s="201"/>
      <c r="C724" s="201"/>
      <c r="D724" s="201"/>
      <c r="E724" s="201"/>
      <c r="F724" s="201"/>
      <c r="G724" s="201"/>
      <c r="H724" s="201"/>
      <c r="I724" s="201"/>
      <c r="J724" s="201"/>
      <c r="K724" s="201"/>
      <c r="L724" s="201"/>
      <c r="M724" s="201"/>
      <c r="N724" s="201"/>
      <c r="O724" s="201"/>
      <c r="P724" s="201"/>
      <c r="Q724" s="201"/>
      <c r="R724" s="201"/>
      <c r="S724" s="201"/>
      <c r="T724" s="201"/>
      <c r="U724" s="201"/>
      <c r="V724" s="5"/>
      <c r="W724" s="201"/>
      <c r="X724" s="201"/>
      <c r="Y724" s="201"/>
      <c r="Z724" s="201"/>
    </row>
    <row r="725" spans="1:26" ht="15.75" customHeight="1">
      <c r="A725" s="201"/>
      <c r="B725" s="201"/>
      <c r="C725" s="201"/>
      <c r="D725" s="201"/>
      <c r="E725" s="201"/>
      <c r="F725" s="201"/>
      <c r="G725" s="201"/>
      <c r="H725" s="201"/>
      <c r="I725" s="201"/>
      <c r="J725" s="201"/>
      <c r="K725" s="201"/>
      <c r="L725" s="201"/>
      <c r="M725" s="201"/>
      <c r="N725" s="201"/>
      <c r="O725" s="201"/>
      <c r="P725" s="201"/>
      <c r="Q725" s="201"/>
      <c r="R725" s="201"/>
      <c r="S725" s="201"/>
      <c r="T725" s="201"/>
      <c r="U725" s="201"/>
      <c r="V725" s="5"/>
      <c r="W725" s="201"/>
      <c r="X725" s="201"/>
      <c r="Y725" s="201"/>
      <c r="Z725" s="201"/>
    </row>
    <row r="726" spans="1:26" ht="15.75" customHeight="1">
      <c r="A726" s="201"/>
      <c r="B726" s="201"/>
      <c r="C726" s="201"/>
      <c r="D726" s="201"/>
      <c r="E726" s="201"/>
      <c r="F726" s="201"/>
      <c r="G726" s="201"/>
      <c r="H726" s="201"/>
      <c r="I726" s="201"/>
      <c r="J726" s="201"/>
      <c r="K726" s="201"/>
      <c r="L726" s="201"/>
      <c r="M726" s="201"/>
      <c r="N726" s="201"/>
      <c r="O726" s="201"/>
      <c r="P726" s="201"/>
      <c r="Q726" s="201"/>
      <c r="R726" s="201"/>
      <c r="S726" s="201"/>
      <c r="T726" s="201"/>
      <c r="U726" s="201"/>
      <c r="V726" s="5"/>
      <c r="W726" s="201"/>
      <c r="X726" s="201"/>
      <c r="Y726" s="201"/>
      <c r="Z726" s="201"/>
    </row>
    <row r="727" spans="1:26" ht="15.75" customHeight="1">
      <c r="A727" s="201"/>
      <c r="B727" s="201"/>
      <c r="C727" s="201"/>
      <c r="D727" s="201"/>
      <c r="E727" s="201"/>
      <c r="F727" s="201"/>
      <c r="G727" s="201"/>
      <c r="H727" s="201"/>
      <c r="I727" s="201"/>
      <c r="J727" s="201"/>
      <c r="K727" s="201"/>
      <c r="L727" s="201"/>
      <c r="M727" s="201"/>
      <c r="N727" s="201"/>
      <c r="O727" s="201"/>
      <c r="P727" s="201"/>
      <c r="Q727" s="201"/>
      <c r="R727" s="201"/>
      <c r="S727" s="201"/>
      <c r="T727" s="201"/>
      <c r="U727" s="201"/>
      <c r="V727" s="5"/>
      <c r="W727" s="201"/>
      <c r="X727" s="201"/>
      <c r="Y727" s="201"/>
      <c r="Z727" s="201"/>
    </row>
    <row r="728" spans="1:26" ht="15.75" customHeight="1">
      <c r="A728" s="201"/>
      <c r="B728" s="201"/>
      <c r="C728" s="201"/>
      <c r="D728" s="201"/>
      <c r="E728" s="201"/>
      <c r="F728" s="201"/>
      <c r="G728" s="201"/>
      <c r="H728" s="201"/>
      <c r="I728" s="201"/>
      <c r="J728" s="201"/>
      <c r="K728" s="201"/>
      <c r="L728" s="201"/>
      <c r="M728" s="201"/>
      <c r="N728" s="201"/>
      <c r="O728" s="201"/>
      <c r="P728" s="201"/>
      <c r="Q728" s="201"/>
      <c r="R728" s="201"/>
      <c r="S728" s="201"/>
      <c r="T728" s="201"/>
      <c r="U728" s="201"/>
      <c r="V728" s="5"/>
      <c r="W728" s="201"/>
      <c r="X728" s="201"/>
      <c r="Y728" s="201"/>
      <c r="Z728" s="201"/>
    </row>
    <row r="729" spans="1:26" ht="15.75" customHeight="1">
      <c r="A729" s="201"/>
      <c r="B729" s="201"/>
      <c r="C729" s="201"/>
      <c r="D729" s="201"/>
      <c r="E729" s="201"/>
      <c r="F729" s="201"/>
      <c r="G729" s="201"/>
      <c r="H729" s="201"/>
      <c r="I729" s="201"/>
      <c r="J729" s="201"/>
      <c r="K729" s="201"/>
      <c r="L729" s="201"/>
      <c r="M729" s="201"/>
      <c r="N729" s="201"/>
      <c r="O729" s="201"/>
      <c r="P729" s="201"/>
      <c r="Q729" s="201"/>
      <c r="R729" s="201"/>
      <c r="S729" s="201"/>
      <c r="T729" s="201"/>
      <c r="U729" s="201"/>
      <c r="V729" s="5"/>
      <c r="W729" s="201"/>
      <c r="X729" s="201"/>
      <c r="Y729" s="201"/>
      <c r="Z729" s="201"/>
    </row>
    <row r="730" spans="1:26" ht="15.75" customHeight="1">
      <c r="A730" s="201"/>
      <c r="B730" s="201"/>
      <c r="C730" s="201"/>
      <c r="D730" s="201"/>
      <c r="E730" s="201"/>
      <c r="F730" s="201"/>
      <c r="G730" s="201"/>
      <c r="H730" s="201"/>
      <c r="I730" s="201"/>
      <c r="J730" s="201"/>
      <c r="K730" s="201"/>
      <c r="L730" s="201"/>
      <c r="M730" s="201"/>
      <c r="N730" s="201"/>
      <c r="O730" s="201"/>
      <c r="P730" s="201"/>
      <c r="Q730" s="201"/>
      <c r="R730" s="201"/>
      <c r="S730" s="201"/>
      <c r="T730" s="201"/>
      <c r="U730" s="201"/>
      <c r="V730" s="5"/>
      <c r="W730" s="201"/>
      <c r="X730" s="201"/>
      <c r="Y730" s="201"/>
      <c r="Z730" s="201"/>
    </row>
    <row r="731" spans="1:26" ht="15.75" customHeight="1">
      <c r="A731" s="201"/>
      <c r="B731" s="201"/>
      <c r="C731" s="201"/>
      <c r="D731" s="201"/>
      <c r="E731" s="201"/>
      <c r="F731" s="201"/>
      <c r="G731" s="201"/>
      <c r="H731" s="201"/>
      <c r="I731" s="201"/>
      <c r="J731" s="201"/>
      <c r="K731" s="201"/>
      <c r="L731" s="201"/>
      <c r="M731" s="201"/>
      <c r="N731" s="201"/>
      <c r="O731" s="201"/>
      <c r="P731" s="201"/>
      <c r="Q731" s="201"/>
      <c r="R731" s="201"/>
      <c r="S731" s="201"/>
      <c r="T731" s="201"/>
      <c r="U731" s="201"/>
      <c r="V731" s="5"/>
      <c r="W731" s="201"/>
      <c r="X731" s="201"/>
      <c r="Y731" s="201"/>
      <c r="Z731" s="201"/>
    </row>
    <row r="732" spans="1:26" ht="15.75" customHeight="1">
      <c r="A732" s="201"/>
      <c r="B732" s="201"/>
      <c r="C732" s="201"/>
      <c r="D732" s="201"/>
      <c r="E732" s="201"/>
      <c r="F732" s="201"/>
      <c r="G732" s="201"/>
      <c r="H732" s="201"/>
      <c r="I732" s="201"/>
      <c r="J732" s="201"/>
      <c r="K732" s="201"/>
      <c r="L732" s="201"/>
      <c r="M732" s="201"/>
      <c r="N732" s="201"/>
      <c r="O732" s="201"/>
      <c r="P732" s="201"/>
      <c r="Q732" s="201"/>
      <c r="R732" s="201"/>
      <c r="S732" s="201"/>
      <c r="T732" s="201"/>
      <c r="U732" s="201"/>
      <c r="V732" s="5"/>
      <c r="W732" s="201"/>
      <c r="X732" s="201"/>
      <c r="Y732" s="201"/>
      <c r="Z732" s="201"/>
    </row>
    <row r="733" spans="1:26" ht="15.75" customHeight="1">
      <c r="A733" s="201"/>
      <c r="B733" s="201"/>
      <c r="C733" s="201"/>
      <c r="D733" s="201"/>
      <c r="E733" s="201"/>
      <c r="F733" s="201"/>
      <c r="G733" s="201"/>
      <c r="H733" s="201"/>
      <c r="I733" s="201"/>
      <c r="J733" s="201"/>
      <c r="K733" s="201"/>
      <c r="L733" s="201"/>
      <c r="M733" s="201"/>
      <c r="N733" s="201"/>
      <c r="O733" s="201"/>
      <c r="P733" s="201"/>
      <c r="Q733" s="201"/>
      <c r="R733" s="201"/>
      <c r="S733" s="201"/>
      <c r="T733" s="201"/>
      <c r="U733" s="201"/>
      <c r="V733" s="5"/>
      <c r="W733" s="201"/>
      <c r="X733" s="201"/>
      <c r="Y733" s="201"/>
      <c r="Z733" s="201"/>
    </row>
    <row r="734" spans="1:26" ht="15.75" customHeight="1">
      <c r="A734" s="201"/>
      <c r="B734" s="201"/>
      <c r="C734" s="201"/>
      <c r="D734" s="201"/>
      <c r="E734" s="201"/>
      <c r="F734" s="201"/>
      <c r="G734" s="201"/>
      <c r="H734" s="201"/>
      <c r="I734" s="201"/>
      <c r="J734" s="201"/>
      <c r="K734" s="201"/>
      <c r="L734" s="201"/>
      <c r="M734" s="201"/>
      <c r="N734" s="201"/>
      <c r="O734" s="201"/>
      <c r="P734" s="201"/>
      <c r="Q734" s="201"/>
      <c r="R734" s="201"/>
      <c r="S734" s="201"/>
      <c r="T734" s="201"/>
      <c r="U734" s="201"/>
      <c r="V734" s="5"/>
      <c r="W734" s="201"/>
      <c r="X734" s="201"/>
      <c r="Y734" s="201"/>
      <c r="Z734" s="201"/>
    </row>
    <row r="735" spans="1:26" ht="15.75" customHeight="1">
      <c r="A735" s="201"/>
      <c r="B735" s="201"/>
      <c r="C735" s="201"/>
      <c r="D735" s="201"/>
      <c r="E735" s="201"/>
      <c r="F735" s="201"/>
      <c r="G735" s="201"/>
      <c r="H735" s="201"/>
      <c r="I735" s="201"/>
      <c r="J735" s="201"/>
      <c r="K735" s="201"/>
      <c r="L735" s="201"/>
      <c r="M735" s="201"/>
      <c r="N735" s="201"/>
      <c r="O735" s="201"/>
      <c r="P735" s="201"/>
      <c r="Q735" s="201"/>
      <c r="R735" s="201"/>
      <c r="S735" s="201"/>
      <c r="T735" s="201"/>
      <c r="U735" s="201"/>
      <c r="V735" s="5"/>
      <c r="W735" s="201"/>
      <c r="X735" s="201"/>
      <c r="Y735" s="201"/>
      <c r="Z735" s="201"/>
    </row>
    <row r="736" spans="1:26" ht="15.75" customHeight="1">
      <c r="A736" s="201"/>
      <c r="B736" s="201"/>
      <c r="C736" s="201"/>
      <c r="D736" s="201"/>
      <c r="E736" s="201"/>
      <c r="F736" s="201"/>
      <c r="G736" s="201"/>
      <c r="H736" s="201"/>
      <c r="I736" s="201"/>
      <c r="J736" s="201"/>
      <c r="K736" s="201"/>
      <c r="L736" s="201"/>
      <c r="M736" s="201"/>
      <c r="N736" s="201"/>
      <c r="O736" s="201"/>
      <c r="P736" s="201"/>
      <c r="Q736" s="201"/>
      <c r="R736" s="201"/>
      <c r="S736" s="201"/>
      <c r="T736" s="201"/>
      <c r="U736" s="201"/>
      <c r="V736" s="5"/>
      <c r="W736" s="201"/>
      <c r="X736" s="201"/>
      <c r="Y736" s="201"/>
      <c r="Z736" s="201"/>
    </row>
    <row r="737" spans="1:26" ht="15.75" customHeight="1">
      <c r="A737" s="201"/>
      <c r="B737" s="201"/>
      <c r="C737" s="201"/>
      <c r="D737" s="201"/>
      <c r="E737" s="201"/>
      <c r="F737" s="201"/>
      <c r="G737" s="201"/>
      <c r="H737" s="201"/>
      <c r="I737" s="201"/>
      <c r="J737" s="201"/>
      <c r="K737" s="201"/>
      <c r="L737" s="201"/>
      <c r="M737" s="201"/>
      <c r="N737" s="201"/>
      <c r="O737" s="201"/>
      <c r="P737" s="201"/>
      <c r="Q737" s="201"/>
      <c r="R737" s="201"/>
      <c r="S737" s="201"/>
      <c r="T737" s="201"/>
      <c r="U737" s="201"/>
      <c r="V737" s="5"/>
      <c r="W737" s="201"/>
      <c r="X737" s="201"/>
      <c r="Y737" s="201"/>
      <c r="Z737" s="201"/>
    </row>
    <row r="738" spans="1:26" ht="15.75" customHeight="1">
      <c r="A738" s="201"/>
      <c r="B738" s="201"/>
      <c r="C738" s="201"/>
      <c r="D738" s="201"/>
      <c r="E738" s="201"/>
      <c r="F738" s="201"/>
      <c r="G738" s="201"/>
      <c r="H738" s="201"/>
      <c r="I738" s="201"/>
      <c r="J738" s="201"/>
      <c r="K738" s="201"/>
      <c r="L738" s="201"/>
      <c r="M738" s="201"/>
      <c r="N738" s="201"/>
      <c r="O738" s="201"/>
      <c r="P738" s="201"/>
      <c r="Q738" s="201"/>
      <c r="R738" s="201"/>
      <c r="S738" s="201"/>
      <c r="T738" s="201"/>
      <c r="U738" s="201"/>
      <c r="V738" s="5"/>
      <c r="W738" s="201"/>
      <c r="X738" s="201"/>
      <c r="Y738" s="201"/>
      <c r="Z738" s="201"/>
    </row>
    <row r="739" spans="1:26" ht="15.75" customHeight="1">
      <c r="A739" s="201"/>
      <c r="B739" s="201"/>
      <c r="C739" s="201"/>
      <c r="D739" s="201"/>
      <c r="E739" s="201"/>
      <c r="F739" s="201"/>
      <c r="G739" s="201"/>
      <c r="H739" s="201"/>
      <c r="I739" s="201"/>
      <c r="J739" s="201"/>
      <c r="K739" s="201"/>
      <c r="L739" s="201"/>
      <c r="M739" s="201"/>
      <c r="N739" s="201"/>
      <c r="O739" s="201"/>
      <c r="P739" s="201"/>
      <c r="Q739" s="201"/>
      <c r="R739" s="201"/>
      <c r="S739" s="201"/>
      <c r="T739" s="201"/>
      <c r="U739" s="201"/>
      <c r="V739" s="5"/>
      <c r="W739" s="201"/>
      <c r="X739" s="201"/>
      <c r="Y739" s="201"/>
      <c r="Z739" s="201"/>
    </row>
    <row r="740" spans="1:26" ht="15.75" customHeight="1">
      <c r="A740" s="201"/>
      <c r="B740" s="201"/>
      <c r="C740" s="201"/>
      <c r="D740" s="201"/>
      <c r="E740" s="201"/>
      <c r="F740" s="201"/>
      <c r="G740" s="201"/>
      <c r="H740" s="201"/>
      <c r="I740" s="201"/>
      <c r="J740" s="201"/>
      <c r="K740" s="201"/>
      <c r="L740" s="201"/>
      <c r="M740" s="201"/>
      <c r="N740" s="201"/>
      <c r="O740" s="201"/>
      <c r="P740" s="201"/>
      <c r="Q740" s="201"/>
      <c r="R740" s="201"/>
      <c r="S740" s="201"/>
      <c r="T740" s="201"/>
      <c r="U740" s="201"/>
      <c r="V740" s="5"/>
      <c r="W740" s="201"/>
      <c r="X740" s="201"/>
      <c r="Y740" s="201"/>
      <c r="Z740" s="201"/>
    </row>
    <row r="741" spans="1:26" ht="15.75" customHeight="1">
      <c r="A741" s="201"/>
      <c r="B741" s="201"/>
      <c r="C741" s="201"/>
      <c r="D741" s="201"/>
      <c r="E741" s="201"/>
      <c r="F741" s="201"/>
      <c r="G741" s="201"/>
      <c r="H741" s="201"/>
      <c r="I741" s="201"/>
      <c r="J741" s="201"/>
      <c r="K741" s="201"/>
      <c r="L741" s="201"/>
      <c r="M741" s="201"/>
      <c r="N741" s="201"/>
      <c r="O741" s="201"/>
      <c r="P741" s="201"/>
      <c r="Q741" s="201"/>
      <c r="R741" s="201"/>
      <c r="S741" s="201"/>
      <c r="T741" s="201"/>
      <c r="U741" s="201"/>
      <c r="V741" s="5"/>
      <c r="W741" s="201"/>
      <c r="X741" s="201"/>
      <c r="Y741" s="201"/>
      <c r="Z741" s="201"/>
    </row>
    <row r="742" spans="1:26" ht="15.75" customHeight="1">
      <c r="A742" s="201"/>
      <c r="B742" s="201"/>
      <c r="C742" s="201"/>
      <c r="D742" s="201"/>
      <c r="E742" s="201"/>
      <c r="F742" s="201"/>
      <c r="G742" s="201"/>
      <c r="H742" s="201"/>
      <c r="I742" s="201"/>
      <c r="J742" s="201"/>
      <c r="K742" s="201"/>
      <c r="L742" s="201"/>
      <c r="M742" s="201"/>
      <c r="N742" s="201"/>
      <c r="O742" s="201"/>
      <c r="P742" s="201"/>
      <c r="Q742" s="201"/>
      <c r="R742" s="201"/>
      <c r="S742" s="201"/>
      <c r="T742" s="201"/>
      <c r="U742" s="201"/>
      <c r="V742" s="5"/>
      <c r="W742" s="201"/>
      <c r="X742" s="201"/>
      <c r="Y742" s="201"/>
      <c r="Z742" s="201"/>
    </row>
    <row r="743" spans="1:26" ht="15.75" customHeight="1">
      <c r="A743" s="201"/>
      <c r="B743" s="201"/>
      <c r="C743" s="201"/>
      <c r="D743" s="201"/>
      <c r="E743" s="201"/>
      <c r="F743" s="201"/>
      <c r="G743" s="201"/>
      <c r="H743" s="201"/>
      <c r="I743" s="201"/>
      <c r="J743" s="201"/>
      <c r="K743" s="201"/>
      <c r="L743" s="201"/>
      <c r="M743" s="201"/>
      <c r="N743" s="201"/>
      <c r="O743" s="201"/>
      <c r="P743" s="201"/>
      <c r="Q743" s="201"/>
      <c r="R743" s="201"/>
      <c r="S743" s="201"/>
      <c r="T743" s="201"/>
      <c r="U743" s="201"/>
      <c r="V743" s="5"/>
      <c r="W743" s="201"/>
      <c r="X743" s="201"/>
      <c r="Y743" s="201"/>
      <c r="Z743" s="201"/>
    </row>
    <row r="744" spans="1:26" ht="15.75" customHeight="1">
      <c r="A744" s="201"/>
      <c r="B744" s="201"/>
      <c r="C744" s="201"/>
      <c r="D744" s="201"/>
      <c r="E744" s="201"/>
      <c r="F744" s="201"/>
      <c r="G744" s="201"/>
      <c r="H744" s="201"/>
      <c r="I744" s="201"/>
      <c r="J744" s="201"/>
      <c r="K744" s="201"/>
      <c r="L744" s="201"/>
      <c r="M744" s="201"/>
      <c r="N744" s="201"/>
      <c r="O744" s="201"/>
      <c r="P744" s="201"/>
      <c r="Q744" s="201"/>
      <c r="R744" s="201"/>
      <c r="S744" s="201"/>
      <c r="T744" s="201"/>
      <c r="U744" s="201"/>
      <c r="V744" s="5"/>
      <c r="W744" s="201"/>
      <c r="X744" s="201"/>
      <c r="Y744" s="201"/>
      <c r="Z744" s="201"/>
    </row>
    <row r="745" spans="1:26" ht="15.75" customHeight="1">
      <c r="A745" s="201"/>
      <c r="B745" s="201"/>
      <c r="C745" s="201"/>
      <c r="D745" s="201"/>
      <c r="E745" s="201"/>
      <c r="F745" s="201"/>
      <c r="G745" s="201"/>
      <c r="H745" s="201"/>
      <c r="I745" s="201"/>
      <c r="J745" s="201"/>
      <c r="K745" s="201"/>
      <c r="L745" s="201"/>
      <c r="M745" s="201"/>
      <c r="N745" s="201"/>
      <c r="O745" s="201"/>
      <c r="P745" s="201"/>
      <c r="Q745" s="201"/>
      <c r="R745" s="201"/>
      <c r="S745" s="201"/>
      <c r="T745" s="201"/>
      <c r="U745" s="201"/>
      <c r="V745" s="5"/>
      <c r="W745" s="201"/>
      <c r="X745" s="201"/>
      <c r="Y745" s="201"/>
      <c r="Z745" s="201"/>
    </row>
    <row r="746" spans="1:26" ht="15.75" customHeight="1">
      <c r="A746" s="201"/>
      <c r="B746" s="201"/>
      <c r="C746" s="201"/>
      <c r="D746" s="201"/>
      <c r="E746" s="201"/>
      <c r="F746" s="201"/>
      <c r="G746" s="201"/>
      <c r="H746" s="201"/>
      <c r="I746" s="201"/>
      <c r="J746" s="201"/>
      <c r="K746" s="201"/>
      <c r="L746" s="201"/>
      <c r="M746" s="201"/>
      <c r="N746" s="201"/>
      <c r="O746" s="201"/>
      <c r="P746" s="201"/>
      <c r="Q746" s="201"/>
      <c r="R746" s="201"/>
      <c r="S746" s="201"/>
      <c r="T746" s="201"/>
      <c r="U746" s="201"/>
      <c r="V746" s="5"/>
      <c r="W746" s="201"/>
      <c r="X746" s="201"/>
      <c r="Y746" s="201"/>
      <c r="Z746" s="201"/>
    </row>
    <row r="747" spans="1:26" ht="15.75" customHeight="1">
      <c r="A747" s="201"/>
      <c r="B747" s="201"/>
      <c r="C747" s="201"/>
      <c r="D747" s="201"/>
      <c r="E747" s="201"/>
      <c r="F747" s="201"/>
      <c r="G747" s="201"/>
      <c r="H747" s="201"/>
      <c r="I747" s="201"/>
      <c r="J747" s="201"/>
      <c r="K747" s="201"/>
      <c r="L747" s="201"/>
      <c r="M747" s="201"/>
      <c r="N747" s="201"/>
      <c r="O747" s="201"/>
      <c r="P747" s="201"/>
      <c r="Q747" s="201"/>
      <c r="R747" s="201"/>
      <c r="S747" s="201"/>
      <c r="T747" s="201"/>
      <c r="U747" s="201"/>
      <c r="V747" s="5"/>
      <c r="W747" s="201"/>
      <c r="X747" s="201"/>
      <c r="Y747" s="201"/>
      <c r="Z747" s="201"/>
    </row>
    <row r="748" spans="1:26" ht="15.75" customHeight="1">
      <c r="A748" s="201"/>
      <c r="B748" s="201"/>
      <c r="C748" s="201"/>
      <c r="D748" s="201"/>
      <c r="E748" s="201"/>
      <c r="F748" s="201"/>
      <c r="G748" s="201"/>
      <c r="H748" s="201"/>
      <c r="I748" s="201"/>
      <c r="J748" s="201"/>
      <c r="K748" s="201"/>
      <c r="L748" s="201"/>
      <c r="M748" s="201"/>
      <c r="N748" s="201"/>
      <c r="O748" s="201"/>
      <c r="P748" s="201"/>
      <c r="Q748" s="201"/>
      <c r="R748" s="201"/>
      <c r="S748" s="201"/>
      <c r="T748" s="201"/>
      <c r="U748" s="201"/>
      <c r="V748" s="5"/>
      <c r="W748" s="201"/>
      <c r="X748" s="201"/>
      <c r="Y748" s="201"/>
      <c r="Z748" s="201"/>
    </row>
    <row r="749" spans="1:26" ht="15.75" customHeight="1">
      <c r="A749" s="201"/>
      <c r="B749" s="201"/>
      <c r="C749" s="201"/>
      <c r="D749" s="201"/>
      <c r="E749" s="201"/>
      <c r="F749" s="201"/>
      <c r="G749" s="201"/>
      <c r="H749" s="201"/>
      <c r="I749" s="201"/>
      <c r="J749" s="201"/>
      <c r="K749" s="201"/>
      <c r="L749" s="201"/>
      <c r="M749" s="201"/>
      <c r="N749" s="201"/>
      <c r="O749" s="201"/>
      <c r="P749" s="201"/>
      <c r="Q749" s="201"/>
      <c r="R749" s="201"/>
      <c r="S749" s="201"/>
      <c r="T749" s="201"/>
      <c r="U749" s="201"/>
      <c r="V749" s="5"/>
      <c r="W749" s="201"/>
      <c r="X749" s="201"/>
      <c r="Y749" s="201"/>
      <c r="Z749" s="201"/>
    </row>
    <row r="750" spans="1:26" ht="15.75" customHeight="1">
      <c r="A750" s="201"/>
      <c r="B750" s="201"/>
      <c r="C750" s="201"/>
      <c r="D750" s="201"/>
      <c r="E750" s="201"/>
      <c r="F750" s="201"/>
      <c r="G750" s="201"/>
      <c r="H750" s="201"/>
      <c r="I750" s="201"/>
      <c r="J750" s="201"/>
      <c r="K750" s="201"/>
      <c r="L750" s="201"/>
      <c r="M750" s="201"/>
      <c r="N750" s="201"/>
      <c r="O750" s="201"/>
      <c r="P750" s="201"/>
      <c r="Q750" s="201"/>
      <c r="R750" s="201"/>
      <c r="S750" s="201"/>
      <c r="T750" s="201"/>
      <c r="U750" s="201"/>
      <c r="V750" s="5"/>
      <c r="W750" s="201"/>
      <c r="X750" s="201"/>
      <c r="Y750" s="201"/>
      <c r="Z750" s="201"/>
    </row>
    <row r="751" spans="1:26" ht="15.75" customHeight="1">
      <c r="A751" s="201"/>
      <c r="B751" s="201"/>
      <c r="C751" s="201"/>
      <c r="D751" s="201"/>
      <c r="E751" s="201"/>
      <c r="F751" s="201"/>
      <c r="G751" s="201"/>
      <c r="H751" s="201"/>
      <c r="I751" s="201"/>
      <c r="J751" s="201"/>
      <c r="K751" s="201"/>
      <c r="L751" s="201"/>
      <c r="M751" s="201"/>
      <c r="N751" s="201"/>
      <c r="O751" s="201"/>
      <c r="P751" s="201"/>
      <c r="Q751" s="201"/>
      <c r="R751" s="201"/>
      <c r="S751" s="201"/>
      <c r="T751" s="201"/>
      <c r="U751" s="201"/>
      <c r="V751" s="5"/>
      <c r="W751" s="201"/>
      <c r="X751" s="201"/>
      <c r="Y751" s="201"/>
      <c r="Z751" s="201"/>
    </row>
    <row r="752" spans="1:26" ht="15.75" customHeight="1">
      <c r="A752" s="201"/>
      <c r="B752" s="201"/>
      <c r="C752" s="201"/>
      <c r="D752" s="201"/>
      <c r="E752" s="201"/>
      <c r="F752" s="201"/>
      <c r="G752" s="201"/>
      <c r="H752" s="201"/>
      <c r="I752" s="201"/>
      <c r="J752" s="201"/>
      <c r="K752" s="201"/>
      <c r="L752" s="201"/>
      <c r="M752" s="201"/>
      <c r="N752" s="201"/>
      <c r="O752" s="201"/>
      <c r="P752" s="201"/>
      <c r="Q752" s="201"/>
      <c r="R752" s="201"/>
      <c r="S752" s="201"/>
      <c r="T752" s="201"/>
      <c r="U752" s="201"/>
      <c r="V752" s="5"/>
      <c r="W752" s="201"/>
      <c r="X752" s="201"/>
      <c r="Y752" s="201"/>
      <c r="Z752" s="201"/>
    </row>
    <row r="753" spans="1:26" ht="15.75" customHeight="1">
      <c r="A753" s="201"/>
      <c r="B753" s="201"/>
      <c r="C753" s="201"/>
      <c r="D753" s="201"/>
      <c r="E753" s="201"/>
      <c r="F753" s="201"/>
      <c r="G753" s="201"/>
      <c r="H753" s="201"/>
      <c r="I753" s="201"/>
      <c r="J753" s="201"/>
      <c r="K753" s="201"/>
      <c r="L753" s="201"/>
      <c r="M753" s="201"/>
      <c r="N753" s="201"/>
      <c r="O753" s="201"/>
      <c r="P753" s="201"/>
      <c r="Q753" s="201"/>
      <c r="R753" s="201"/>
      <c r="S753" s="201"/>
      <c r="T753" s="201"/>
      <c r="U753" s="201"/>
      <c r="V753" s="5"/>
      <c r="W753" s="201"/>
      <c r="X753" s="201"/>
      <c r="Y753" s="201"/>
      <c r="Z753" s="201"/>
    </row>
    <row r="754" spans="1:26" ht="15.75" customHeight="1">
      <c r="A754" s="201"/>
      <c r="B754" s="201"/>
      <c r="C754" s="201"/>
      <c r="D754" s="201"/>
      <c r="E754" s="201"/>
      <c r="F754" s="201"/>
      <c r="G754" s="201"/>
      <c r="H754" s="201"/>
      <c r="I754" s="201"/>
      <c r="J754" s="201"/>
      <c r="K754" s="201"/>
      <c r="L754" s="201"/>
      <c r="M754" s="201"/>
      <c r="N754" s="201"/>
      <c r="O754" s="201"/>
      <c r="P754" s="201"/>
      <c r="Q754" s="201"/>
      <c r="R754" s="201"/>
      <c r="S754" s="201"/>
      <c r="T754" s="201"/>
      <c r="U754" s="201"/>
      <c r="V754" s="5"/>
      <c r="W754" s="201"/>
      <c r="X754" s="201"/>
      <c r="Y754" s="201"/>
      <c r="Z754" s="201"/>
    </row>
    <row r="755" spans="1:26" ht="15.75" customHeight="1">
      <c r="A755" s="201"/>
      <c r="B755" s="201"/>
      <c r="C755" s="201"/>
      <c r="D755" s="201"/>
      <c r="E755" s="201"/>
      <c r="F755" s="201"/>
      <c r="G755" s="201"/>
      <c r="H755" s="201"/>
      <c r="I755" s="201"/>
      <c r="J755" s="201"/>
      <c r="K755" s="201"/>
      <c r="L755" s="201"/>
      <c r="M755" s="201"/>
      <c r="N755" s="201"/>
      <c r="O755" s="201"/>
      <c r="P755" s="201"/>
      <c r="Q755" s="201"/>
      <c r="R755" s="201"/>
      <c r="S755" s="201"/>
      <c r="T755" s="201"/>
      <c r="U755" s="201"/>
      <c r="V755" s="5"/>
      <c r="W755" s="201"/>
      <c r="X755" s="201"/>
      <c r="Y755" s="201"/>
      <c r="Z755" s="201"/>
    </row>
    <row r="756" spans="1:26" ht="15.75" customHeight="1">
      <c r="A756" s="201"/>
      <c r="B756" s="201"/>
      <c r="C756" s="201"/>
      <c r="D756" s="201"/>
      <c r="E756" s="201"/>
      <c r="F756" s="201"/>
      <c r="G756" s="201"/>
      <c r="H756" s="201"/>
      <c r="I756" s="201"/>
      <c r="J756" s="201"/>
      <c r="K756" s="201"/>
      <c r="L756" s="201"/>
      <c r="M756" s="201"/>
      <c r="N756" s="201"/>
      <c r="O756" s="201"/>
      <c r="P756" s="201"/>
      <c r="Q756" s="201"/>
      <c r="R756" s="201"/>
      <c r="S756" s="201"/>
      <c r="T756" s="201"/>
      <c r="U756" s="201"/>
      <c r="V756" s="5"/>
      <c r="W756" s="201"/>
      <c r="X756" s="201"/>
      <c r="Y756" s="201"/>
      <c r="Z756" s="201"/>
    </row>
    <row r="757" spans="1:26" ht="15.75" customHeight="1">
      <c r="A757" s="201"/>
      <c r="B757" s="201"/>
      <c r="C757" s="201"/>
      <c r="D757" s="201"/>
      <c r="E757" s="201"/>
      <c r="F757" s="201"/>
      <c r="G757" s="201"/>
      <c r="H757" s="201"/>
      <c r="I757" s="201"/>
      <c r="J757" s="201"/>
      <c r="K757" s="201"/>
      <c r="L757" s="201"/>
      <c r="M757" s="201"/>
      <c r="N757" s="201"/>
      <c r="O757" s="201"/>
      <c r="P757" s="201"/>
      <c r="Q757" s="201"/>
      <c r="R757" s="201"/>
      <c r="S757" s="201"/>
      <c r="T757" s="201"/>
      <c r="U757" s="201"/>
      <c r="V757" s="5"/>
      <c r="W757" s="201"/>
      <c r="X757" s="201"/>
      <c r="Y757" s="201"/>
      <c r="Z757" s="201"/>
    </row>
    <row r="758" spans="1:26" ht="15.75" customHeight="1">
      <c r="A758" s="201"/>
      <c r="B758" s="201"/>
      <c r="C758" s="201"/>
      <c r="D758" s="201"/>
      <c r="E758" s="201"/>
      <c r="F758" s="201"/>
      <c r="G758" s="201"/>
      <c r="H758" s="201"/>
      <c r="I758" s="201"/>
      <c r="J758" s="201"/>
      <c r="K758" s="201"/>
      <c r="L758" s="201"/>
      <c r="M758" s="201"/>
      <c r="N758" s="201"/>
      <c r="O758" s="201"/>
      <c r="P758" s="201"/>
      <c r="Q758" s="201"/>
      <c r="R758" s="201"/>
      <c r="S758" s="201"/>
      <c r="T758" s="201"/>
      <c r="U758" s="201"/>
      <c r="V758" s="5"/>
      <c r="W758" s="201"/>
      <c r="X758" s="201"/>
      <c r="Y758" s="201"/>
      <c r="Z758" s="201"/>
    </row>
    <row r="759" spans="1:26" ht="15.75" customHeight="1">
      <c r="A759" s="201"/>
      <c r="B759" s="201"/>
      <c r="C759" s="201"/>
      <c r="D759" s="201"/>
      <c r="E759" s="201"/>
      <c r="F759" s="201"/>
      <c r="G759" s="201"/>
      <c r="H759" s="201"/>
      <c r="I759" s="201"/>
      <c r="J759" s="201"/>
      <c r="K759" s="201"/>
      <c r="L759" s="201"/>
      <c r="M759" s="201"/>
      <c r="N759" s="201"/>
      <c r="O759" s="201"/>
      <c r="P759" s="201"/>
      <c r="Q759" s="201"/>
      <c r="R759" s="201"/>
      <c r="S759" s="201"/>
      <c r="T759" s="201"/>
      <c r="U759" s="201"/>
      <c r="V759" s="5"/>
      <c r="W759" s="201"/>
      <c r="X759" s="201"/>
      <c r="Y759" s="201"/>
      <c r="Z759" s="201"/>
    </row>
    <row r="760" spans="1:26" ht="15.75" customHeight="1">
      <c r="A760" s="201"/>
      <c r="B760" s="201"/>
      <c r="C760" s="201"/>
      <c r="D760" s="201"/>
      <c r="E760" s="201"/>
      <c r="F760" s="201"/>
      <c r="G760" s="201"/>
      <c r="H760" s="201"/>
      <c r="I760" s="201"/>
      <c r="J760" s="201"/>
      <c r="K760" s="201"/>
      <c r="L760" s="201"/>
      <c r="M760" s="201"/>
      <c r="N760" s="201"/>
      <c r="O760" s="201"/>
      <c r="P760" s="201"/>
      <c r="Q760" s="201"/>
      <c r="R760" s="201"/>
      <c r="S760" s="201"/>
      <c r="T760" s="201"/>
      <c r="U760" s="201"/>
      <c r="V760" s="5"/>
      <c r="W760" s="201"/>
      <c r="X760" s="201"/>
      <c r="Y760" s="201"/>
      <c r="Z760" s="201"/>
    </row>
    <row r="761" spans="1:26" ht="15.75" customHeight="1">
      <c r="A761" s="201"/>
      <c r="B761" s="201"/>
      <c r="C761" s="201"/>
      <c r="D761" s="201"/>
      <c r="E761" s="201"/>
      <c r="F761" s="201"/>
      <c r="G761" s="201"/>
      <c r="H761" s="201"/>
      <c r="I761" s="201"/>
      <c r="J761" s="201"/>
      <c r="K761" s="201"/>
      <c r="L761" s="201"/>
      <c r="M761" s="201"/>
      <c r="N761" s="201"/>
      <c r="O761" s="201"/>
      <c r="P761" s="201"/>
      <c r="Q761" s="201"/>
      <c r="R761" s="201"/>
      <c r="S761" s="201"/>
      <c r="T761" s="201"/>
      <c r="U761" s="201"/>
      <c r="V761" s="5"/>
      <c r="W761" s="201"/>
      <c r="X761" s="201"/>
      <c r="Y761" s="201"/>
      <c r="Z761" s="201"/>
    </row>
    <row r="762" spans="1:26" ht="15.75" customHeight="1">
      <c r="A762" s="201"/>
      <c r="B762" s="201"/>
      <c r="C762" s="201"/>
      <c r="D762" s="201"/>
      <c r="E762" s="201"/>
      <c r="F762" s="201"/>
      <c r="G762" s="201"/>
      <c r="H762" s="201"/>
      <c r="I762" s="201"/>
      <c r="J762" s="201"/>
      <c r="K762" s="201"/>
      <c r="L762" s="201"/>
      <c r="M762" s="201"/>
      <c r="N762" s="201"/>
      <c r="O762" s="201"/>
      <c r="P762" s="201"/>
      <c r="Q762" s="201"/>
      <c r="R762" s="201"/>
      <c r="S762" s="201"/>
      <c r="T762" s="201"/>
      <c r="U762" s="201"/>
      <c r="V762" s="5"/>
      <c r="W762" s="201"/>
      <c r="X762" s="201"/>
      <c r="Y762" s="201"/>
      <c r="Z762" s="201"/>
    </row>
    <row r="763" spans="1:26" ht="15.75" customHeight="1">
      <c r="A763" s="201"/>
      <c r="B763" s="201"/>
      <c r="C763" s="201"/>
      <c r="D763" s="201"/>
      <c r="E763" s="201"/>
      <c r="F763" s="201"/>
      <c r="G763" s="201"/>
      <c r="H763" s="201"/>
      <c r="I763" s="201"/>
      <c r="J763" s="201"/>
      <c r="K763" s="201"/>
      <c r="L763" s="201"/>
      <c r="M763" s="201"/>
      <c r="N763" s="201"/>
      <c r="O763" s="201"/>
      <c r="P763" s="201"/>
      <c r="Q763" s="201"/>
      <c r="R763" s="201"/>
      <c r="S763" s="201"/>
      <c r="T763" s="201"/>
      <c r="U763" s="201"/>
      <c r="V763" s="5"/>
      <c r="W763" s="201"/>
      <c r="X763" s="201"/>
      <c r="Y763" s="201"/>
      <c r="Z763" s="201"/>
    </row>
    <row r="764" spans="1:26" ht="15.75" customHeight="1">
      <c r="A764" s="201"/>
      <c r="B764" s="201"/>
      <c r="C764" s="201"/>
      <c r="D764" s="201"/>
      <c r="E764" s="201"/>
      <c r="F764" s="201"/>
      <c r="G764" s="201"/>
      <c r="H764" s="201"/>
      <c r="I764" s="201"/>
      <c r="J764" s="201"/>
      <c r="K764" s="201"/>
      <c r="L764" s="201"/>
      <c r="M764" s="201"/>
      <c r="N764" s="201"/>
      <c r="O764" s="201"/>
      <c r="P764" s="201"/>
      <c r="Q764" s="201"/>
      <c r="R764" s="201"/>
      <c r="S764" s="201"/>
      <c r="T764" s="201"/>
      <c r="U764" s="201"/>
      <c r="V764" s="5"/>
      <c r="W764" s="201"/>
      <c r="X764" s="201"/>
      <c r="Y764" s="201"/>
      <c r="Z764" s="201"/>
    </row>
    <row r="765" spans="1:26" ht="15.75" customHeight="1">
      <c r="A765" s="201"/>
      <c r="B765" s="201"/>
      <c r="C765" s="201"/>
      <c r="D765" s="201"/>
      <c r="E765" s="201"/>
      <c r="F765" s="201"/>
      <c r="G765" s="201"/>
      <c r="H765" s="201"/>
      <c r="I765" s="201"/>
      <c r="J765" s="201"/>
      <c r="K765" s="201"/>
      <c r="L765" s="201"/>
      <c r="M765" s="201"/>
      <c r="N765" s="201"/>
      <c r="O765" s="201"/>
      <c r="P765" s="201"/>
      <c r="Q765" s="201"/>
      <c r="R765" s="201"/>
      <c r="S765" s="201"/>
      <c r="T765" s="201"/>
      <c r="U765" s="201"/>
      <c r="V765" s="5"/>
      <c r="W765" s="201"/>
      <c r="X765" s="201"/>
      <c r="Y765" s="201"/>
      <c r="Z765" s="201"/>
    </row>
    <row r="766" spans="1:26" ht="15.75" customHeight="1">
      <c r="A766" s="201"/>
      <c r="B766" s="201"/>
      <c r="C766" s="201"/>
      <c r="D766" s="201"/>
      <c r="E766" s="201"/>
      <c r="F766" s="201"/>
      <c r="G766" s="201"/>
      <c r="H766" s="201"/>
      <c r="I766" s="201"/>
      <c r="J766" s="201"/>
      <c r="K766" s="201"/>
      <c r="L766" s="201"/>
      <c r="M766" s="201"/>
      <c r="N766" s="201"/>
      <c r="O766" s="201"/>
      <c r="P766" s="201"/>
      <c r="Q766" s="201"/>
      <c r="R766" s="201"/>
      <c r="S766" s="201"/>
      <c r="T766" s="201"/>
      <c r="U766" s="201"/>
      <c r="V766" s="5"/>
      <c r="W766" s="201"/>
      <c r="X766" s="201"/>
      <c r="Y766" s="201"/>
      <c r="Z766" s="201"/>
    </row>
    <row r="767" spans="1:26" ht="15.75" customHeight="1">
      <c r="A767" s="201"/>
      <c r="B767" s="201"/>
      <c r="C767" s="201"/>
      <c r="D767" s="201"/>
      <c r="E767" s="201"/>
      <c r="F767" s="201"/>
      <c r="G767" s="201"/>
      <c r="H767" s="201"/>
      <c r="I767" s="201"/>
      <c r="J767" s="201"/>
      <c r="K767" s="201"/>
      <c r="L767" s="201"/>
      <c r="M767" s="201"/>
      <c r="N767" s="201"/>
      <c r="O767" s="201"/>
      <c r="P767" s="201"/>
      <c r="Q767" s="201"/>
      <c r="R767" s="201"/>
      <c r="S767" s="201"/>
      <c r="T767" s="201"/>
      <c r="U767" s="201"/>
      <c r="V767" s="5"/>
      <c r="W767" s="201"/>
      <c r="X767" s="201"/>
      <c r="Y767" s="201"/>
      <c r="Z767" s="201"/>
    </row>
    <row r="768" spans="1:26" ht="15.75" customHeight="1">
      <c r="A768" s="201"/>
      <c r="B768" s="201"/>
      <c r="C768" s="201"/>
      <c r="D768" s="201"/>
      <c r="E768" s="201"/>
      <c r="F768" s="201"/>
      <c r="G768" s="201"/>
      <c r="H768" s="201"/>
      <c r="I768" s="201"/>
      <c r="J768" s="201"/>
      <c r="K768" s="201"/>
      <c r="L768" s="201"/>
      <c r="M768" s="201"/>
      <c r="N768" s="201"/>
      <c r="O768" s="201"/>
      <c r="P768" s="201"/>
      <c r="Q768" s="201"/>
      <c r="R768" s="201"/>
      <c r="S768" s="201"/>
      <c r="T768" s="201"/>
      <c r="U768" s="201"/>
      <c r="V768" s="5"/>
      <c r="W768" s="201"/>
      <c r="X768" s="201"/>
      <c r="Y768" s="201"/>
      <c r="Z768" s="201"/>
    </row>
    <row r="769" spans="1:26" ht="15.75" customHeight="1">
      <c r="A769" s="201"/>
      <c r="B769" s="201"/>
      <c r="C769" s="201"/>
      <c r="D769" s="201"/>
      <c r="E769" s="201"/>
      <c r="F769" s="201"/>
      <c r="G769" s="201"/>
      <c r="H769" s="201"/>
      <c r="I769" s="201"/>
      <c r="J769" s="201"/>
      <c r="K769" s="201"/>
      <c r="L769" s="201"/>
      <c r="M769" s="201"/>
      <c r="N769" s="201"/>
      <c r="O769" s="201"/>
      <c r="P769" s="201"/>
      <c r="Q769" s="201"/>
      <c r="R769" s="201"/>
      <c r="S769" s="201"/>
      <c r="T769" s="201"/>
      <c r="U769" s="201"/>
      <c r="V769" s="5"/>
      <c r="W769" s="201"/>
      <c r="X769" s="201"/>
      <c r="Y769" s="201"/>
      <c r="Z769" s="201"/>
    </row>
    <row r="770" spans="1:26" ht="15.75" customHeight="1">
      <c r="A770" s="201"/>
      <c r="B770" s="201"/>
      <c r="C770" s="201"/>
      <c r="D770" s="201"/>
      <c r="E770" s="201"/>
      <c r="F770" s="201"/>
      <c r="G770" s="201"/>
      <c r="H770" s="201"/>
      <c r="I770" s="201"/>
      <c r="J770" s="201"/>
      <c r="K770" s="201"/>
      <c r="L770" s="201"/>
      <c r="M770" s="201"/>
      <c r="N770" s="201"/>
      <c r="O770" s="201"/>
      <c r="P770" s="201"/>
      <c r="Q770" s="201"/>
      <c r="R770" s="201"/>
      <c r="S770" s="201"/>
      <c r="T770" s="201"/>
      <c r="U770" s="201"/>
      <c r="V770" s="5"/>
      <c r="W770" s="201"/>
      <c r="X770" s="201"/>
      <c r="Y770" s="201"/>
      <c r="Z770" s="201"/>
    </row>
    <row r="771" spans="1:26" ht="15.75" customHeight="1">
      <c r="A771" s="201"/>
      <c r="B771" s="201"/>
      <c r="C771" s="201"/>
      <c r="D771" s="201"/>
      <c r="E771" s="201"/>
      <c r="F771" s="201"/>
      <c r="G771" s="201"/>
      <c r="H771" s="201"/>
      <c r="I771" s="201"/>
      <c r="J771" s="201"/>
      <c r="K771" s="201"/>
      <c r="L771" s="201"/>
      <c r="M771" s="201"/>
      <c r="N771" s="201"/>
      <c r="O771" s="201"/>
      <c r="P771" s="201"/>
      <c r="Q771" s="201"/>
      <c r="R771" s="201"/>
      <c r="S771" s="201"/>
      <c r="T771" s="201"/>
      <c r="U771" s="201"/>
      <c r="V771" s="5"/>
      <c r="W771" s="201"/>
      <c r="X771" s="201"/>
      <c r="Y771" s="201"/>
      <c r="Z771" s="201"/>
    </row>
    <row r="772" spans="1:26" ht="15.75" customHeight="1">
      <c r="A772" s="201"/>
      <c r="B772" s="201"/>
      <c r="C772" s="201"/>
      <c r="D772" s="201"/>
      <c r="E772" s="201"/>
      <c r="F772" s="201"/>
      <c r="G772" s="201"/>
      <c r="H772" s="201"/>
      <c r="I772" s="201"/>
      <c r="J772" s="201"/>
      <c r="K772" s="201"/>
      <c r="L772" s="201"/>
      <c r="M772" s="201"/>
      <c r="N772" s="201"/>
      <c r="O772" s="201"/>
      <c r="P772" s="201"/>
      <c r="Q772" s="201"/>
      <c r="R772" s="201"/>
      <c r="S772" s="201"/>
      <c r="T772" s="201"/>
      <c r="U772" s="201"/>
      <c r="V772" s="5"/>
      <c r="W772" s="201"/>
      <c r="X772" s="201"/>
      <c r="Y772" s="201"/>
      <c r="Z772" s="201"/>
    </row>
    <row r="773" spans="1:26" ht="15.75" customHeight="1">
      <c r="A773" s="201"/>
      <c r="B773" s="201"/>
      <c r="C773" s="201"/>
      <c r="D773" s="201"/>
      <c r="E773" s="201"/>
      <c r="F773" s="201"/>
      <c r="G773" s="201"/>
      <c r="H773" s="201"/>
      <c r="I773" s="201"/>
      <c r="J773" s="201"/>
      <c r="K773" s="201"/>
      <c r="L773" s="201"/>
      <c r="M773" s="201"/>
      <c r="N773" s="201"/>
      <c r="O773" s="201"/>
      <c r="P773" s="201"/>
      <c r="Q773" s="201"/>
      <c r="R773" s="201"/>
      <c r="S773" s="201"/>
      <c r="T773" s="201"/>
      <c r="U773" s="201"/>
      <c r="V773" s="5"/>
      <c r="W773" s="201"/>
      <c r="X773" s="201"/>
      <c r="Y773" s="201"/>
      <c r="Z773" s="201"/>
    </row>
    <row r="774" spans="1:26" ht="15.75" customHeight="1">
      <c r="A774" s="201"/>
      <c r="B774" s="201"/>
      <c r="C774" s="201"/>
      <c r="D774" s="201"/>
      <c r="E774" s="201"/>
      <c r="F774" s="201"/>
      <c r="G774" s="201"/>
      <c r="H774" s="201"/>
      <c r="I774" s="201"/>
      <c r="J774" s="201"/>
      <c r="K774" s="201"/>
      <c r="L774" s="201"/>
      <c r="M774" s="201"/>
      <c r="N774" s="201"/>
      <c r="O774" s="201"/>
      <c r="P774" s="201"/>
      <c r="Q774" s="201"/>
      <c r="R774" s="201"/>
      <c r="S774" s="201"/>
      <c r="T774" s="201"/>
      <c r="U774" s="201"/>
      <c r="V774" s="5"/>
      <c r="W774" s="201"/>
      <c r="X774" s="201"/>
      <c r="Y774" s="201"/>
      <c r="Z774" s="201"/>
    </row>
    <row r="775" spans="1:26" ht="15.75" customHeight="1">
      <c r="A775" s="201"/>
      <c r="B775" s="201"/>
      <c r="C775" s="201"/>
      <c r="D775" s="201"/>
      <c r="E775" s="201"/>
      <c r="F775" s="201"/>
      <c r="G775" s="201"/>
      <c r="H775" s="201"/>
      <c r="I775" s="201"/>
      <c r="J775" s="201"/>
      <c r="K775" s="201"/>
      <c r="L775" s="201"/>
      <c r="M775" s="201"/>
      <c r="N775" s="201"/>
      <c r="O775" s="201"/>
      <c r="P775" s="201"/>
      <c r="Q775" s="201"/>
      <c r="R775" s="201"/>
      <c r="S775" s="201"/>
      <c r="T775" s="201"/>
      <c r="U775" s="201"/>
      <c r="V775" s="5"/>
      <c r="W775" s="201"/>
      <c r="X775" s="201"/>
      <c r="Y775" s="201"/>
      <c r="Z775" s="201"/>
    </row>
    <row r="776" spans="1:26" ht="15.75" customHeight="1">
      <c r="A776" s="201"/>
      <c r="B776" s="201"/>
      <c r="C776" s="201"/>
      <c r="D776" s="201"/>
      <c r="E776" s="201"/>
      <c r="F776" s="201"/>
      <c r="G776" s="201"/>
      <c r="H776" s="201"/>
      <c r="I776" s="201"/>
      <c r="J776" s="201"/>
      <c r="K776" s="201"/>
      <c r="L776" s="201"/>
      <c r="M776" s="201"/>
      <c r="N776" s="201"/>
      <c r="O776" s="201"/>
      <c r="P776" s="201"/>
      <c r="Q776" s="201"/>
      <c r="R776" s="201"/>
      <c r="S776" s="201"/>
      <c r="T776" s="201"/>
      <c r="U776" s="201"/>
      <c r="V776" s="5"/>
      <c r="W776" s="201"/>
      <c r="X776" s="201"/>
      <c r="Y776" s="201"/>
      <c r="Z776" s="201"/>
    </row>
    <row r="777" spans="1:26" ht="15.75" customHeight="1">
      <c r="A777" s="201"/>
      <c r="B777" s="201"/>
      <c r="C777" s="201"/>
      <c r="D777" s="201"/>
      <c r="E777" s="201"/>
      <c r="F777" s="201"/>
      <c r="G777" s="201"/>
      <c r="H777" s="201"/>
      <c r="I777" s="201"/>
      <c r="J777" s="201"/>
      <c r="K777" s="201"/>
      <c r="L777" s="201"/>
      <c r="M777" s="201"/>
      <c r="N777" s="201"/>
      <c r="O777" s="201"/>
      <c r="P777" s="201"/>
      <c r="Q777" s="201"/>
      <c r="R777" s="201"/>
      <c r="S777" s="201"/>
      <c r="T777" s="201"/>
      <c r="U777" s="201"/>
      <c r="V777" s="5"/>
      <c r="W777" s="201"/>
      <c r="X777" s="201"/>
      <c r="Y777" s="201"/>
      <c r="Z777" s="201"/>
    </row>
    <row r="778" spans="1:26" ht="15.75" customHeight="1">
      <c r="A778" s="201"/>
      <c r="B778" s="201"/>
      <c r="C778" s="201"/>
      <c r="D778" s="201"/>
      <c r="E778" s="201"/>
      <c r="F778" s="201"/>
      <c r="G778" s="201"/>
      <c r="H778" s="201"/>
      <c r="I778" s="201"/>
      <c r="J778" s="201"/>
      <c r="K778" s="201"/>
      <c r="L778" s="201"/>
      <c r="M778" s="201"/>
      <c r="N778" s="201"/>
      <c r="O778" s="201"/>
      <c r="P778" s="201"/>
      <c r="Q778" s="201"/>
      <c r="R778" s="201"/>
      <c r="S778" s="201"/>
      <c r="T778" s="201"/>
      <c r="U778" s="201"/>
      <c r="V778" s="5"/>
      <c r="W778" s="201"/>
      <c r="X778" s="201"/>
      <c r="Y778" s="201"/>
      <c r="Z778" s="201"/>
    </row>
    <row r="779" spans="1:26" ht="15.75" customHeight="1">
      <c r="A779" s="201"/>
      <c r="B779" s="201"/>
      <c r="C779" s="201"/>
      <c r="D779" s="201"/>
      <c r="E779" s="201"/>
      <c r="F779" s="201"/>
      <c r="G779" s="201"/>
      <c r="H779" s="201"/>
      <c r="I779" s="201"/>
      <c r="J779" s="201"/>
      <c r="K779" s="201"/>
      <c r="L779" s="201"/>
      <c r="M779" s="201"/>
      <c r="N779" s="201"/>
      <c r="O779" s="201"/>
      <c r="P779" s="201"/>
      <c r="Q779" s="201"/>
      <c r="R779" s="201"/>
      <c r="S779" s="201"/>
      <c r="T779" s="201"/>
      <c r="U779" s="201"/>
      <c r="V779" s="5"/>
      <c r="W779" s="201"/>
      <c r="X779" s="201"/>
      <c r="Y779" s="201"/>
      <c r="Z779" s="201"/>
    </row>
    <row r="780" spans="1:26" ht="15.75" customHeight="1">
      <c r="A780" s="201"/>
      <c r="B780" s="201"/>
      <c r="C780" s="201"/>
      <c r="D780" s="201"/>
      <c r="E780" s="201"/>
      <c r="F780" s="201"/>
      <c r="G780" s="201"/>
      <c r="H780" s="201"/>
      <c r="I780" s="201"/>
      <c r="J780" s="201"/>
      <c r="K780" s="201"/>
      <c r="L780" s="201"/>
      <c r="M780" s="201"/>
      <c r="N780" s="201"/>
      <c r="O780" s="201"/>
      <c r="P780" s="201"/>
      <c r="Q780" s="201"/>
      <c r="R780" s="201"/>
      <c r="S780" s="201"/>
      <c r="T780" s="201"/>
      <c r="U780" s="201"/>
      <c r="V780" s="5"/>
      <c r="W780" s="201"/>
      <c r="X780" s="201"/>
      <c r="Y780" s="201"/>
      <c r="Z780" s="201"/>
    </row>
    <row r="781" spans="1:26" ht="15.75" customHeight="1">
      <c r="A781" s="201"/>
      <c r="B781" s="201"/>
      <c r="C781" s="201"/>
      <c r="D781" s="201"/>
      <c r="E781" s="201"/>
      <c r="F781" s="201"/>
      <c r="G781" s="201"/>
      <c r="H781" s="201"/>
      <c r="I781" s="201"/>
      <c r="J781" s="201"/>
      <c r="K781" s="201"/>
      <c r="L781" s="201"/>
      <c r="M781" s="201"/>
      <c r="N781" s="201"/>
      <c r="O781" s="201"/>
      <c r="P781" s="201"/>
      <c r="Q781" s="201"/>
      <c r="R781" s="201"/>
      <c r="S781" s="201"/>
      <c r="T781" s="201"/>
      <c r="U781" s="201"/>
      <c r="V781" s="5"/>
      <c r="W781" s="201"/>
      <c r="X781" s="201"/>
      <c r="Y781" s="201"/>
      <c r="Z781" s="201"/>
    </row>
    <row r="782" spans="1:26" ht="15.75" customHeight="1">
      <c r="A782" s="201"/>
      <c r="B782" s="201"/>
      <c r="C782" s="201"/>
      <c r="D782" s="201"/>
      <c r="E782" s="201"/>
      <c r="F782" s="201"/>
      <c r="G782" s="201"/>
      <c r="H782" s="201"/>
      <c r="I782" s="201"/>
      <c r="J782" s="201"/>
      <c r="K782" s="201"/>
      <c r="L782" s="201"/>
      <c r="M782" s="201"/>
      <c r="N782" s="201"/>
      <c r="O782" s="201"/>
      <c r="P782" s="201"/>
      <c r="Q782" s="201"/>
      <c r="R782" s="201"/>
      <c r="S782" s="201"/>
      <c r="T782" s="201"/>
      <c r="U782" s="201"/>
      <c r="V782" s="5"/>
      <c r="W782" s="201"/>
      <c r="X782" s="201"/>
      <c r="Y782" s="201"/>
      <c r="Z782" s="201"/>
    </row>
    <row r="783" spans="1:26" ht="15.75" customHeight="1">
      <c r="A783" s="201"/>
      <c r="B783" s="201"/>
      <c r="C783" s="201"/>
      <c r="D783" s="201"/>
      <c r="E783" s="201"/>
      <c r="F783" s="201"/>
      <c r="G783" s="201"/>
      <c r="H783" s="201"/>
      <c r="I783" s="201"/>
      <c r="J783" s="201"/>
      <c r="K783" s="201"/>
      <c r="L783" s="201"/>
      <c r="M783" s="201"/>
      <c r="N783" s="201"/>
      <c r="O783" s="201"/>
      <c r="P783" s="201"/>
      <c r="Q783" s="201"/>
      <c r="R783" s="201"/>
      <c r="S783" s="201"/>
      <c r="T783" s="201"/>
      <c r="U783" s="201"/>
      <c r="V783" s="5"/>
      <c r="W783" s="201"/>
      <c r="X783" s="201"/>
      <c r="Y783" s="201"/>
      <c r="Z783" s="201"/>
    </row>
    <row r="784" spans="1:26" ht="15.75" customHeight="1">
      <c r="A784" s="201"/>
      <c r="B784" s="201"/>
      <c r="C784" s="201"/>
      <c r="D784" s="201"/>
      <c r="E784" s="201"/>
      <c r="F784" s="201"/>
      <c r="G784" s="201"/>
      <c r="H784" s="201"/>
      <c r="I784" s="201"/>
      <c r="J784" s="201"/>
      <c r="K784" s="201"/>
      <c r="L784" s="201"/>
      <c r="M784" s="201"/>
      <c r="N784" s="201"/>
      <c r="O784" s="201"/>
      <c r="P784" s="201"/>
      <c r="Q784" s="201"/>
      <c r="R784" s="201"/>
      <c r="S784" s="201"/>
      <c r="T784" s="201"/>
      <c r="U784" s="201"/>
      <c r="V784" s="5"/>
      <c r="W784" s="201"/>
      <c r="X784" s="201"/>
      <c r="Y784" s="201"/>
      <c r="Z784" s="201"/>
    </row>
    <row r="785" spans="1:26" ht="15.75" customHeight="1">
      <c r="A785" s="201"/>
      <c r="B785" s="201"/>
      <c r="C785" s="201"/>
      <c r="D785" s="201"/>
      <c r="E785" s="201"/>
      <c r="F785" s="201"/>
      <c r="G785" s="201"/>
      <c r="H785" s="201"/>
      <c r="I785" s="201"/>
      <c r="J785" s="201"/>
      <c r="K785" s="201"/>
      <c r="L785" s="201"/>
      <c r="M785" s="201"/>
      <c r="N785" s="201"/>
      <c r="O785" s="201"/>
      <c r="P785" s="201"/>
      <c r="Q785" s="201"/>
      <c r="R785" s="201"/>
      <c r="S785" s="201"/>
      <c r="T785" s="201"/>
      <c r="U785" s="201"/>
      <c r="V785" s="5"/>
      <c r="W785" s="201"/>
      <c r="X785" s="201"/>
      <c r="Y785" s="201"/>
      <c r="Z785" s="201"/>
    </row>
    <row r="786" spans="1:26" ht="15.75" customHeight="1">
      <c r="A786" s="201"/>
      <c r="B786" s="201"/>
      <c r="C786" s="201"/>
      <c r="D786" s="201"/>
      <c r="E786" s="201"/>
      <c r="F786" s="201"/>
      <c r="G786" s="201"/>
      <c r="H786" s="201"/>
      <c r="I786" s="201"/>
      <c r="J786" s="201"/>
      <c r="K786" s="201"/>
      <c r="L786" s="201"/>
      <c r="M786" s="201"/>
      <c r="N786" s="201"/>
      <c r="O786" s="201"/>
      <c r="P786" s="201"/>
      <c r="Q786" s="201"/>
      <c r="R786" s="201"/>
      <c r="S786" s="201"/>
      <c r="T786" s="201"/>
      <c r="U786" s="201"/>
      <c r="V786" s="5"/>
      <c r="W786" s="201"/>
      <c r="X786" s="201"/>
      <c r="Y786" s="201"/>
      <c r="Z786" s="201"/>
    </row>
    <row r="787" spans="1:26" ht="15.75" customHeight="1">
      <c r="A787" s="201"/>
      <c r="B787" s="201"/>
      <c r="C787" s="201"/>
      <c r="D787" s="201"/>
      <c r="E787" s="201"/>
      <c r="F787" s="201"/>
      <c r="G787" s="201"/>
      <c r="H787" s="201"/>
      <c r="I787" s="201"/>
      <c r="J787" s="201"/>
      <c r="K787" s="201"/>
      <c r="L787" s="201"/>
      <c r="M787" s="201"/>
      <c r="N787" s="201"/>
      <c r="O787" s="201"/>
      <c r="P787" s="201"/>
      <c r="Q787" s="201"/>
      <c r="R787" s="201"/>
      <c r="S787" s="201"/>
      <c r="T787" s="201"/>
      <c r="U787" s="201"/>
      <c r="V787" s="5"/>
      <c r="W787" s="201"/>
      <c r="X787" s="201"/>
      <c r="Y787" s="201"/>
      <c r="Z787" s="201"/>
    </row>
    <row r="788" spans="1:26" ht="15.75" customHeight="1">
      <c r="A788" s="201"/>
      <c r="B788" s="201"/>
      <c r="C788" s="201"/>
      <c r="D788" s="201"/>
      <c r="E788" s="201"/>
      <c r="F788" s="201"/>
      <c r="G788" s="201"/>
      <c r="H788" s="201"/>
      <c r="I788" s="201"/>
      <c r="J788" s="201"/>
      <c r="K788" s="201"/>
      <c r="L788" s="201"/>
      <c r="M788" s="201"/>
      <c r="N788" s="201"/>
      <c r="O788" s="201"/>
      <c r="P788" s="201"/>
      <c r="Q788" s="201"/>
      <c r="R788" s="201"/>
      <c r="S788" s="201"/>
      <c r="T788" s="201"/>
      <c r="U788" s="201"/>
      <c r="V788" s="5"/>
      <c r="W788" s="201"/>
      <c r="X788" s="201"/>
      <c r="Y788" s="201"/>
      <c r="Z788" s="201"/>
    </row>
    <row r="789" spans="1:26" ht="15.75" customHeight="1">
      <c r="A789" s="201"/>
      <c r="B789" s="201"/>
      <c r="C789" s="201"/>
      <c r="D789" s="201"/>
      <c r="E789" s="201"/>
      <c r="F789" s="201"/>
      <c r="G789" s="201"/>
      <c r="H789" s="201"/>
      <c r="I789" s="201"/>
      <c r="J789" s="201"/>
      <c r="K789" s="201"/>
      <c r="L789" s="201"/>
      <c r="M789" s="201"/>
      <c r="N789" s="201"/>
      <c r="O789" s="201"/>
      <c r="P789" s="201"/>
      <c r="Q789" s="201"/>
      <c r="R789" s="201"/>
      <c r="S789" s="201"/>
      <c r="T789" s="201"/>
      <c r="U789" s="201"/>
      <c r="V789" s="5"/>
      <c r="W789" s="201"/>
      <c r="X789" s="201"/>
      <c r="Y789" s="201"/>
      <c r="Z789" s="201"/>
    </row>
    <row r="790" spans="1:26" ht="15.75" customHeight="1">
      <c r="A790" s="201"/>
      <c r="B790" s="201"/>
      <c r="C790" s="201"/>
      <c r="D790" s="201"/>
      <c r="E790" s="201"/>
      <c r="F790" s="201"/>
      <c r="G790" s="201"/>
      <c r="H790" s="201"/>
      <c r="I790" s="201"/>
      <c r="J790" s="201"/>
      <c r="K790" s="201"/>
      <c r="L790" s="201"/>
      <c r="M790" s="201"/>
      <c r="N790" s="201"/>
      <c r="O790" s="201"/>
      <c r="P790" s="201"/>
      <c r="Q790" s="201"/>
      <c r="R790" s="201"/>
      <c r="S790" s="201"/>
      <c r="T790" s="201"/>
      <c r="U790" s="201"/>
      <c r="V790" s="5"/>
      <c r="W790" s="201"/>
      <c r="X790" s="201"/>
      <c r="Y790" s="201"/>
      <c r="Z790" s="201"/>
    </row>
    <row r="791" spans="1:26" ht="15.75" customHeight="1">
      <c r="A791" s="201"/>
      <c r="B791" s="201"/>
      <c r="C791" s="201"/>
      <c r="D791" s="201"/>
      <c r="E791" s="201"/>
      <c r="F791" s="201"/>
      <c r="G791" s="201"/>
      <c r="H791" s="201"/>
      <c r="I791" s="201"/>
      <c r="J791" s="201"/>
      <c r="K791" s="201"/>
      <c r="L791" s="201"/>
      <c r="M791" s="201"/>
      <c r="N791" s="201"/>
      <c r="O791" s="201"/>
      <c r="P791" s="201"/>
      <c r="Q791" s="201"/>
      <c r="R791" s="201"/>
      <c r="S791" s="201"/>
      <c r="T791" s="201"/>
      <c r="U791" s="201"/>
      <c r="V791" s="5"/>
      <c r="W791" s="201"/>
      <c r="X791" s="201"/>
      <c r="Y791" s="201"/>
      <c r="Z791" s="201"/>
    </row>
    <row r="792" spans="1:26" ht="15.75" customHeight="1">
      <c r="A792" s="201"/>
      <c r="B792" s="201"/>
      <c r="C792" s="201"/>
      <c r="D792" s="201"/>
      <c r="E792" s="201"/>
      <c r="F792" s="201"/>
      <c r="G792" s="201"/>
      <c r="H792" s="201"/>
      <c r="I792" s="201"/>
      <c r="J792" s="201"/>
      <c r="K792" s="201"/>
      <c r="L792" s="201"/>
      <c r="M792" s="201"/>
      <c r="N792" s="201"/>
      <c r="O792" s="201"/>
      <c r="P792" s="201"/>
      <c r="Q792" s="201"/>
      <c r="R792" s="201"/>
      <c r="S792" s="201"/>
      <c r="T792" s="201"/>
      <c r="U792" s="201"/>
      <c r="V792" s="5"/>
      <c r="W792" s="201"/>
      <c r="X792" s="201"/>
      <c r="Y792" s="201"/>
      <c r="Z792" s="201"/>
    </row>
    <row r="793" spans="1:26" ht="15.75" customHeight="1">
      <c r="A793" s="201"/>
      <c r="B793" s="201"/>
      <c r="C793" s="201"/>
      <c r="D793" s="201"/>
      <c r="E793" s="201"/>
      <c r="F793" s="201"/>
      <c r="G793" s="201"/>
      <c r="H793" s="201"/>
      <c r="I793" s="201"/>
      <c r="J793" s="201"/>
      <c r="K793" s="201"/>
      <c r="L793" s="201"/>
      <c r="M793" s="201"/>
      <c r="N793" s="201"/>
      <c r="O793" s="201"/>
      <c r="P793" s="201"/>
      <c r="Q793" s="201"/>
      <c r="R793" s="201"/>
      <c r="S793" s="201"/>
      <c r="T793" s="201"/>
      <c r="U793" s="201"/>
      <c r="V793" s="5"/>
      <c r="W793" s="201"/>
      <c r="X793" s="201"/>
      <c r="Y793" s="201"/>
      <c r="Z793" s="201"/>
    </row>
    <row r="794" spans="1:26" ht="15.75" customHeight="1">
      <c r="A794" s="201"/>
      <c r="B794" s="201"/>
      <c r="C794" s="201"/>
      <c r="D794" s="201"/>
      <c r="E794" s="201"/>
      <c r="F794" s="201"/>
      <c r="G794" s="201"/>
      <c r="H794" s="201"/>
      <c r="I794" s="201"/>
      <c r="J794" s="201"/>
      <c r="K794" s="201"/>
      <c r="L794" s="201"/>
      <c r="M794" s="201"/>
      <c r="N794" s="201"/>
      <c r="O794" s="201"/>
      <c r="P794" s="201"/>
      <c r="Q794" s="201"/>
      <c r="R794" s="201"/>
      <c r="S794" s="201"/>
      <c r="T794" s="201"/>
      <c r="U794" s="201"/>
      <c r="V794" s="5"/>
      <c r="W794" s="201"/>
      <c r="X794" s="201"/>
      <c r="Y794" s="201"/>
      <c r="Z794" s="201"/>
    </row>
    <row r="795" spans="1:26" ht="15.75" customHeight="1">
      <c r="A795" s="201"/>
      <c r="B795" s="201"/>
      <c r="C795" s="201"/>
      <c r="D795" s="201"/>
      <c r="E795" s="201"/>
      <c r="F795" s="201"/>
      <c r="G795" s="201"/>
      <c r="H795" s="201"/>
      <c r="I795" s="201"/>
      <c r="J795" s="201"/>
      <c r="K795" s="201"/>
      <c r="L795" s="201"/>
      <c r="M795" s="201"/>
      <c r="N795" s="201"/>
      <c r="O795" s="201"/>
      <c r="P795" s="201"/>
      <c r="Q795" s="201"/>
      <c r="R795" s="201"/>
      <c r="S795" s="201"/>
      <c r="T795" s="201"/>
      <c r="U795" s="201"/>
      <c r="V795" s="5"/>
      <c r="W795" s="201"/>
      <c r="X795" s="201"/>
      <c r="Y795" s="201"/>
      <c r="Z795" s="201"/>
    </row>
    <row r="796" spans="1:26" ht="15.75" customHeight="1">
      <c r="A796" s="201"/>
      <c r="B796" s="201"/>
      <c r="C796" s="201"/>
      <c r="D796" s="201"/>
      <c r="E796" s="201"/>
      <c r="F796" s="201"/>
      <c r="G796" s="201"/>
      <c r="H796" s="201"/>
      <c r="I796" s="201"/>
      <c r="J796" s="201"/>
      <c r="K796" s="201"/>
      <c r="L796" s="201"/>
      <c r="M796" s="201"/>
      <c r="N796" s="201"/>
      <c r="O796" s="201"/>
      <c r="P796" s="201"/>
      <c r="Q796" s="201"/>
      <c r="R796" s="201"/>
      <c r="S796" s="201"/>
      <c r="T796" s="201"/>
      <c r="U796" s="201"/>
      <c r="V796" s="5"/>
      <c r="W796" s="201"/>
      <c r="X796" s="201"/>
      <c r="Y796" s="201"/>
      <c r="Z796" s="201"/>
    </row>
    <row r="797" spans="1:26" ht="15.75" customHeight="1">
      <c r="A797" s="201"/>
      <c r="B797" s="201"/>
      <c r="C797" s="201"/>
      <c r="D797" s="201"/>
      <c r="E797" s="201"/>
      <c r="F797" s="201"/>
      <c r="G797" s="201"/>
      <c r="H797" s="201"/>
      <c r="I797" s="201"/>
      <c r="J797" s="201"/>
      <c r="K797" s="201"/>
      <c r="L797" s="201"/>
      <c r="M797" s="201"/>
      <c r="N797" s="201"/>
      <c r="O797" s="201"/>
      <c r="P797" s="201"/>
      <c r="Q797" s="201"/>
      <c r="R797" s="201"/>
      <c r="S797" s="201"/>
      <c r="T797" s="201"/>
      <c r="U797" s="201"/>
      <c r="V797" s="5"/>
      <c r="W797" s="201"/>
      <c r="X797" s="201"/>
      <c r="Y797" s="201"/>
      <c r="Z797" s="201"/>
    </row>
    <row r="798" spans="1:26" ht="15.75" customHeight="1">
      <c r="A798" s="201"/>
      <c r="B798" s="201"/>
      <c r="C798" s="201"/>
      <c r="D798" s="201"/>
      <c r="E798" s="201"/>
      <c r="F798" s="201"/>
      <c r="G798" s="201"/>
      <c r="H798" s="201"/>
      <c r="I798" s="201"/>
      <c r="J798" s="201"/>
      <c r="K798" s="201"/>
      <c r="L798" s="201"/>
      <c r="M798" s="201"/>
      <c r="N798" s="201"/>
      <c r="O798" s="201"/>
      <c r="P798" s="201"/>
      <c r="Q798" s="201"/>
      <c r="R798" s="201"/>
      <c r="S798" s="201"/>
      <c r="T798" s="201"/>
      <c r="U798" s="201"/>
      <c r="V798" s="5"/>
      <c r="W798" s="201"/>
      <c r="X798" s="201"/>
      <c r="Y798" s="201"/>
      <c r="Z798" s="201"/>
    </row>
    <row r="799" spans="1:26" ht="15.75" customHeight="1">
      <c r="A799" s="201"/>
      <c r="B799" s="201"/>
      <c r="C799" s="201"/>
      <c r="D799" s="201"/>
      <c r="E799" s="201"/>
      <c r="F799" s="201"/>
      <c r="G799" s="201"/>
      <c r="H799" s="201"/>
      <c r="I799" s="201"/>
      <c r="J799" s="201"/>
      <c r="K799" s="201"/>
      <c r="L799" s="201"/>
      <c r="M799" s="201"/>
      <c r="N799" s="201"/>
      <c r="O799" s="201"/>
      <c r="P799" s="201"/>
      <c r="Q799" s="201"/>
      <c r="R799" s="201"/>
      <c r="S799" s="201"/>
      <c r="T799" s="201"/>
      <c r="U799" s="201"/>
      <c r="V799" s="5"/>
      <c r="W799" s="201"/>
      <c r="X799" s="201"/>
      <c r="Y799" s="201"/>
      <c r="Z799" s="201"/>
    </row>
    <row r="800" spans="1:26" ht="15.75" customHeight="1">
      <c r="A800" s="201"/>
      <c r="B800" s="201"/>
      <c r="C800" s="201"/>
      <c r="D800" s="201"/>
      <c r="E800" s="201"/>
      <c r="F800" s="201"/>
      <c r="G800" s="201"/>
      <c r="H800" s="201"/>
      <c r="I800" s="201"/>
      <c r="J800" s="201"/>
      <c r="K800" s="201"/>
      <c r="L800" s="201"/>
      <c r="M800" s="201"/>
      <c r="N800" s="201"/>
      <c r="O800" s="201"/>
      <c r="P800" s="201"/>
      <c r="Q800" s="201"/>
      <c r="R800" s="201"/>
      <c r="S800" s="201"/>
      <c r="T800" s="201"/>
      <c r="U800" s="201"/>
      <c r="V800" s="5"/>
      <c r="W800" s="201"/>
      <c r="X800" s="201"/>
      <c r="Y800" s="201"/>
      <c r="Z800" s="201"/>
    </row>
    <row r="801" spans="1:26" ht="15.75" customHeight="1">
      <c r="A801" s="201"/>
      <c r="B801" s="201"/>
      <c r="C801" s="201"/>
      <c r="D801" s="201"/>
      <c r="E801" s="201"/>
      <c r="F801" s="201"/>
      <c r="G801" s="201"/>
      <c r="H801" s="201"/>
      <c r="I801" s="201"/>
      <c r="J801" s="201"/>
      <c r="K801" s="201"/>
      <c r="L801" s="201"/>
      <c r="M801" s="201"/>
      <c r="N801" s="201"/>
      <c r="O801" s="201"/>
      <c r="P801" s="201"/>
      <c r="Q801" s="201"/>
      <c r="R801" s="201"/>
      <c r="S801" s="201"/>
      <c r="T801" s="201"/>
      <c r="U801" s="201"/>
      <c r="V801" s="5"/>
      <c r="W801" s="201"/>
      <c r="X801" s="201"/>
      <c r="Y801" s="201"/>
      <c r="Z801" s="201"/>
    </row>
    <row r="802" spans="1:26" ht="15.75" customHeight="1">
      <c r="A802" s="201"/>
      <c r="B802" s="201"/>
      <c r="C802" s="201"/>
      <c r="D802" s="201"/>
      <c r="E802" s="201"/>
      <c r="F802" s="201"/>
      <c r="G802" s="201"/>
      <c r="H802" s="201"/>
      <c r="I802" s="201"/>
      <c r="J802" s="201"/>
      <c r="K802" s="201"/>
      <c r="L802" s="201"/>
      <c r="M802" s="201"/>
      <c r="N802" s="201"/>
      <c r="O802" s="201"/>
      <c r="P802" s="201"/>
      <c r="Q802" s="201"/>
      <c r="R802" s="201"/>
      <c r="S802" s="201"/>
      <c r="T802" s="201"/>
      <c r="U802" s="201"/>
      <c r="V802" s="5"/>
      <c r="W802" s="201"/>
      <c r="X802" s="201"/>
      <c r="Y802" s="201"/>
      <c r="Z802" s="201"/>
    </row>
    <row r="803" spans="1:26" ht="15.75" customHeight="1">
      <c r="A803" s="201"/>
      <c r="B803" s="201"/>
      <c r="C803" s="201"/>
      <c r="D803" s="201"/>
      <c r="E803" s="201"/>
      <c r="F803" s="201"/>
      <c r="G803" s="201"/>
      <c r="H803" s="201"/>
      <c r="I803" s="201"/>
      <c r="J803" s="201"/>
      <c r="K803" s="201"/>
      <c r="L803" s="201"/>
      <c r="M803" s="201"/>
      <c r="N803" s="201"/>
      <c r="O803" s="201"/>
      <c r="P803" s="201"/>
      <c r="Q803" s="201"/>
      <c r="R803" s="201"/>
      <c r="S803" s="201"/>
      <c r="T803" s="201"/>
      <c r="U803" s="201"/>
      <c r="V803" s="5"/>
      <c r="W803" s="201"/>
      <c r="X803" s="201"/>
      <c r="Y803" s="201"/>
      <c r="Z803" s="201"/>
    </row>
    <row r="804" spans="1:26" ht="15.75" customHeight="1">
      <c r="A804" s="201"/>
      <c r="B804" s="201"/>
      <c r="C804" s="201"/>
      <c r="D804" s="201"/>
      <c r="E804" s="201"/>
      <c r="F804" s="201"/>
      <c r="G804" s="201"/>
      <c r="H804" s="201"/>
      <c r="I804" s="201"/>
      <c r="J804" s="201"/>
      <c r="K804" s="201"/>
      <c r="L804" s="201"/>
      <c r="M804" s="201"/>
      <c r="N804" s="201"/>
      <c r="O804" s="201"/>
      <c r="P804" s="201"/>
      <c r="Q804" s="201"/>
      <c r="R804" s="201"/>
      <c r="S804" s="201"/>
      <c r="T804" s="201"/>
      <c r="U804" s="201"/>
      <c r="V804" s="5"/>
      <c r="W804" s="201"/>
      <c r="X804" s="201"/>
      <c r="Y804" s="201"/>
      <c r="Z804" s="201"/>
    </row>
    <row r="805" spans="1:26" ht="15.75" customHeight="1">
      <c r="A805" s="201"/>
      <c r="B805" s="201"/>
      <c r="C805" s="201"/>
      <c r="D805" s="201"/>
      <c r="E805" s="201"/>
      <c r="F805" s="201"/>
      <c r="G805" s="201"/>
      <c r="H805" s="201"/>
      <c r="I805" s="201"/>
      <c r="J805" s="201"/>
      <c r="K805" s="201"/>
      <c r="L805" s="201"/>
      <c r="M805" s="201"/>
      <c r="N805" s="201"/>
      <c r="O805" s="201"/>
      <c r="P805" s="201"/>
      <c r="Q805" s="201"/>
      <c r="R805" s="201"/>
      <c r="S805" s="201"/>
      <c r="T805" s="201"/>
      <c r="U805" s="201"/>
      <c r="V805" s="5"/>
      <c r="W805" s="201"/>
      <c r="X805" s="201"/>
      <c r="Y805" s="201"/>
      <c r="Z805" s="201"/>
    </row>
    <row r="806" spans="1:26" ht="15.75" customHeight="1">
      <c r="A806" s="201"/>
      <c r="B806" s="201"/>
      <c r="C806" s="201"/>
      <c r="D806" s="201"/>
      <c r="E806" s="201"/>
      <c r="F806" s="201"/>
      <c r="G806" s="201"/>
      <c r="H806" s="201"/>
      <c r="I806" s="201"/>
      <c r="J806" s="201"/>
      <c r="K806" s="201"/>
      <c r="L806" s="201"/>
      <c r="M806" s="201"/>
      <c r="N806" s="201"/>
      <c r="O806" s="201"/>
      <c r="P806" s="201"/>
      <c r="Q806" s="201"/>
      <c r="R806" s="201"/>
      <c r="S806" s="201"/>
      <c r="T806" s="201"/>
      <c r="U806" s="201"/>
      <c r="V806" s="5"/>
      <c r="W806" s="201"/>
      <c r="X806" s="201"/>
      <c r="Y806" s="201"/>
      <c r="Z806" s="201"/>
    </row>
    <row r="807" spans="1:26" ht="15.75" customHeight="1">
      <c r="A807" s="201"/>
      <c r="B807" s="201"/>
      <c r="C807" s="201"/>
      <c r="D807" s="201"/>
      <c r="E807" s="201"/>
      <c r="F807" s="201"/>
      <c r="G807" s="201"/>
      <c r="H807" s="201"/>
      <c r="I807" s="201"/>
      <c r="J807" s="201"/>
      <c r="K807" s="201"/>
      <c r="L807" s="201"/>
      <c r="M807" s="201"/>
      <c r="N807" s="201"/>
      <c r="O807" s="201"/>
      <c r="P807" s="201"/>
      <c r="Q807" s="201"/>
      <c r="R807" s="201"/>
      <c r="S807" s="201"/>
      <c r="T807" s="201"/>
      <c r="U807" s="201"/>
      <c r="V807" s="5"/>
      <c r="W807" s="201"/>
      <c r="X807" s="201"/>
      <c r="Y807" s="201"/>
      <c r="Z807" s="201"/>
    </row>
    <row r="808" spans="1:26" ht="15.75" customHeight="1">
      <c r="A808" s="201"/>
      <c r="B808" s="201"/>
      <c r="C808" s="201"/>
      <c r="D808" s="201"/>
      <c r="E808" s="201"/>
      <c r="F808" s="201"/>
      <c r="G808" s="201"/>
      <c r="H808" s="201"/>
      <c r="I808" s="201"/>
      <c r="J808" s="201"/>
      <c r="K808" s="201"/>
      <c r="L808" s="201"/>
      <c r="M808" s="201"/>
      <c r="N808" s="201"/>
      <c r="O808" s="201"/>
      <c r="P808" s="201"/>
      <c r="Q808" s="201"/>
      <c r="R808" s="201"/>
      <c r="S808" s="201"/>
      <c r="T808" s="201"/>
      <c r="U808" s="201"/>
      <c r="V808" s="5"/>
      <c r="W808" s="201"/>
      <c r="X808" s="201"/>
      <c r="Y808" s="201"/>
      <c r="Z808" s="201"/>
    </row>
    <row r="809" spans="1:26" ht="15.75" customHeight="1">
      <c r="A809" s="201"/>
      <c r="B809" s="201"/>
      <c r="C809" s="201"/>
      <c r="D809" s="201"/>
      <c r="E809" s="201"/>
      <c r="F809" s="201"/>
      <c r="G809" s="201"/>
      <c r="H809" s="201"/>
      <c r="I809" s="201"/>
      <c r="J809" s="201"/>
      <c r="K809" s="201"/>
      <c r="L809" s="201"/>
      <c r="M809" s="201"/>
      <c r="N809" s="201"/>
      <c r="O809" s="201"/>
      <c r="P809" s="201"/>
      <c r="Q809" s="201"/>
      <c r="R809" s="201"/>
      <c r="S809" s="201"/>
      <c r="T809" s="201"/>
      <c r="U809" s="201"/>
      <c r="V809" s="5"/>
      <c r="W809" s="201"/>
      <c r="X809" s="201"/>
      <c r="Y809" s="201"/>
      <c r="Z809" s="201"/>
    </row>
    <row r="810" spans="1:26" ht="15.75" customHeight="1">
      <c r="A810" s="201"/>
      <c r="B810" s="201"/>
      <c r="C810" s="201"/>
      <c r="D810" s="201"/>
      <c r="E810" s="201"/>
      <c r="F810" s="201"/>
      <c r="G810" s="201"/>
      <c r="H810" s="201"/>
      <c r="I810" s="201"/>
      <c r="J810" s="201"/>
      <c r="K810" s="201"/>
      <c r="L810" s="201"/>
      <c r="M810" s="201"/>
      <c r="N810" s="201"/>
      <c r="O810" s="201"/>
      <c r="P810" s="201"/>
      <c r="Q810" s="201"/>
      <c r="R810" s="201"/>
      <c r="S810" s="201"/>
      <c r="T810" s="201"/>
      <c r="U810" s="201"/>
      <c r="V810" s="5"/>
      <c r="W810" s="201"/>
      <c r="X810" s="201"/>
      <c r="Y810" s="201"/>
      <c r="Z810" s="201"/>
    </row>
    <row r="811" spans="1:26" ht="15.75" customHeight="1">
      <c r="A811" s="201"/>
      <c r="B811" s="201"/>
      <c r="C811" s="201"/>
      <c r="D811" s="201"/>
      <c r="E811" s="201"/>
      <c r="F811" s="201"/>
      <c r="G811" s="201"/>
      <c r="H811" s="201"/>
      <c r="I811" s="201"/>
      <c r="J811" s="201"/>
      <c r="K811" s="201"/>
      <c r="L811" s="201"/>
      <c r="M811" s="201"/>
      <c r="N811" s="201"/>
      <c r="O811" s="201"/>
      <c r="P811" s="201"/>
      <c r="Q811" s="201"/>
      <c r="R811" s="201"/>
      <c r="S811" s="201"/>
      <c r="T811" s="201"/>
      <c r="U811" s="201"/>
      <c r="V811" s="5"/>
      <c r="W811" s="201"/>
      <c r="X811" s="201"/>
      <c r="Y811" s="201"/>
      <c r="Z811" s="201"/>
    </row>
    <row r="812" spans="1:26" ht="15.75" customHeight="1">
      <c r="A812" s="201"/>
      <c r="B812" s="201"/>
      <c r="C812" s="201"/>
      <c r="D812" s="201"/>
      <c r="E812" s="201"/>
      <c r="F812" s="201"/>
      <c r="G812" s="201"/>
      <c r="H812" s="201"/>
      <c r="I812" s="201"/>
      <c r="J812" s="201"/>
      <c r="K812" s="201"/>
      <c r="L812" s="201"/>
      <c r="M812" s="201"/>
      <c r="N812" s="201"/>
      <c r="O812" s="201"/>
      <c r="P812" s="201"/>
      <c r="Q812" s="201"/>
      <c r="R812" s="201"/>
      <c r="S812" s="201"/>
      <c r="T812" s="201"/>
      <c r="U812" s="201"/>
      <c r="V812" s="5"/>
      <c r="W812" s="201"/>
      <c r="X812" s="201"/>
      <c r="Y812" s="201"/>
      <c r="Z812" s="201"/>
    </row>
    <row r="813" spans="1:26" ht="15.75" customHeight="1">
      <c r="A813" s="201"/>
      <c r="B813" s="201"/>
      <c r="C813" s="201"/>
      <c r="D813" s="201"/>
      <c r="E813" s="201"/>
      <c r="F813" s="201"/>
      <c r="G813" s="201"/>
      <c r="H813" s="201"/>
      <c r="I813" s="201"/>
      <c r="J813" s="201"/>
      <c r="K813" s="201"/>
      <c r="L813" s="201"/>
      <c r="M813" s="201"/>
      <c r="N813" s="201"/>
      <c r="O813" s="201"/>
      <c r="P813" s="201"/>
      <c r="Q813" s="201"/>
      <c r="R813" s="201"/>
      <c r="S813" s="201"/>
      <c r="T813" s="201"/>
      <c r="U813" s="201"/>
      <c r="V813" s="5"/>
      <c r="W813" s="201"/>
      <c r="X813" s="201"/>
      <c r="Y813" s="201"/>
      <c r="Z813" s="201"/>
    </row>
    <row r="814" spans="1:26" ht="15.75" customHeight="1">
      <c r="A814" s="201"/>
      <c r="B814" s="201"/>
      <c r="C814" s="201"/>
      <c r="D814" s="201"/>
      <c r="E814" s="201"/>
      <c r="F814" s="201"/>
      <c r="G814" s="201"/>
      <c r="H814" s="201"/>
      <c r="I814" s="201"/>
      <c r="J814" s="201"/>
      <c r="K814" s="201"/>
      <c r="L814" s="201"/>
      <c r="M814" s="201"/>
      <c r="N814" s="201"/>
      <c r="O814" s="201"/>
      <c r="P814" s="201"/>
      <c r="Q814" s="201"/>
      <c r="R814" s="201"/>
      <c r="S814" s="201"/>
      <c r="T814" s="201"/>
      <c r="U814" s="201"/>
      <c r="V814" s="5"/>
      <c r="W814" s="201"/>
      <c r="X814" s="201"/>
      <c r="Y814" s="201"/>
      <c r="Z814" s="201"/>
    </row>
    <row r="815" spans="1:26" ht="15.75" customHeight="1">
      <c r="A815" s="201"/>
      <c r="B815" s="201"/>
      <c r="C815" s="201"/>
      <c r="D815" s="201"/>
      <c r="E815" s="201"/>
      <c r="F815" s="201"/>
      <c r="G815" s="201"/>
      <c r="H815" s="201"/>
      <c r="I815" s="201"/>
      <c r="J815" s="201"/>
      <c r="K815" s="201"/>
      <c r="L815" s="201"/>
      <c r="M815" s="201"/>
      <c r="N815" s="201"/>
      <c r="O815" s="201"/>
      <c r="P815" s="201"/>
      <c r="Q815" s="201"/>
      <c r="R815" s="201"/>
      <c r="S815" s="201"/>
      <c r="T815" s="201"/>
      <c r="U815" s="201"/>
      <c r="V815" s="5"/>
      <c r="W815" s="201"/>
      <c r="X815" s="201"/>
      <c r="Y815" s="201"/>
      <c r="Z815" s="201"/>
    </row>
    <row r="816" spans="1:26" ht="15.75" customHeight="1">
      <c r="A816" s="201"/>
      <c r="B816" s="201"/>
      <c r="C816" s="201"/>
      <c r="D816" s="201"/>
      <c r="E816" s="201"/>
      <c r="F816" s="201"/>
      <c r="G816" s="201"/>
      <c r="H816" s="201"/>
      <c r="I816" s="201"/>
      <c r="J816" s="201"/>
      <c r="K816" s="201"/>
      <c r="L816" s="201"/>
      <c r="M816" s="201"/>
      <c r="N816" s="201"/>
      <c r="O816" s="201"/>
      <c r="P816" s="201"/>
      <c r="Q816" s="201"/>
      <c r="R816" s="201"/>
      <c r="S816" s="201"/>
      <c r="T816" s="201"/>
      <c r="U816" s="201"/>
      <c r="V816" s="5"/>
      <c r="W816" s="201"/>
      <c r="X816" s="201"/>
      <c r="Y816" s="201"/>
      <c r="Z816" s="201"/>
    </row>
    <row r="817" spans="1:26" ht="15.75" customHeight="1">
      <c r="A817" s="201"/>
      <c r="B817" s="201"/>
      <c r="C817" s="201"/>
      <c r="D817" s="201"/>
      <c r="E817" s="201"/>
      <c r="F817" s="201"/>
      <c r="G817" s="201"/>
      <c r="H817" s="201"/>
      <c r="I817" s="201"/>
      <c r="J817" s="201"/>
      <c r="K817" s="201"/>
      <c r="L817" s="201"/>
      <c r="M817" s="201"/>
      <c r="N817" s="201"/>
      <c r="O817" s="201"/>
      <c r="P817" s="201"/>
      <c r="Q817" s="201"/>
      <c r="R817" s="201"/>
      <c r="S817" s="201"/>
      <c r="T817" s="201"/>
      <c r="U817" s="201"/>
      <c r="V817" s="5"/>
      <c r="W817" s="201"/>
      <c r="X817" s="201"/>
      <c r="Y817" s="201"/>
      <c r="Z817" s="201"/>
    </row>
    <row r="818" spans="1:26" ht="15.75" customHeight="1">
      <c r="A818" s="201"/>
      <c r="B818" s="201"/>
      <c r="C818" s="201"/>
      <c r="D818" s="201"/>
      <c r="E818" s="201"/>
      <c r="F818" s="201"/>
      <c r="G818" s="201"/>
      <c r="H818" s="201"/>
      <c r="I818" s="201"/>
      <c r="J818" s="201"/>
      <c r="K818" s="201"/>
      <c r="L818" s="201"/>
      <c r="M818" s="201"/>
      <c r="N818" s="201"/>
      <c r="O818" s="201"/>
      <c r="P818" s="201"/>
      <c r="Q818" s="201"/>
      <c r="R818" s="201"/>
      <c r="S818" s="201"/>
      <c r="T818" s="201"/>
      <c r="U818" s="201"/>
      <c r="V818" s="5"/>
      <c r="W818" s="201"/>
      <c r="X818" s="201"/>
      <c r="Y818" s="201"/>
      <c r="Z818" s="201"/>
    </row>
    <row r="819" spans="1:26" ht="15.75" customHeight="1">
      <c r="A819" s="201"/>
      <c r="B819" s="201"/>
      <c r="C819" s="201"/>
      <c r="D819" s="201"/>
      <c r="E819" s="201"/>
      <c r="F819" s="201"/>
      <c r="G819" s="201"/>
      <c r="H819" s="201"/>
      <c r="I819" s="201"/>
      <c r="J819" s="201"/>
      <c r="K819" s="201"/>
      <c r="L819" s="201"/>
      <c r="M819" s="201"/>
      <c r="N819" s="201"/>
      <c r="O819" s="201"/>
      <c r="P819" s="201"/>
      <c r="Q819" s="201"/>
      <c r="R819" s="201"/>
      <c r="S819" s="201"/>
      <c r="T819" s="201"/>
      <c r="U819" s="201"/>
      <c r="V819" s="5"/>
      <c r="W819" s="201"/>
      <c r="X819" s="201"/>
      <c r="Y819" s="201"/>
      <c r="Z819" s="201"/>
    </row>
    <row r="820" spans="1:26" ht="15.75" customHeight="1">
      <c r="A820" s="201"/>
      <c r="B820" s="201"/>
      <c r="C820" s="201"/>
      <c r="D820" s="201"/>
      <c r="E820" s="201"/>
      <c r="F820" s="201"/>
      <c r="G820" s="201"/>
      <c r="H820" s="201"/>
      <c r="I820" s="201"/>
      <c r="J820" s="201"/>
      <c r="K820" s="201"/>
      <c r="L820" s="201"/>
      <c r="M820" s="201"/>
      <c r="N820" s="201"/>
      <c r="O820" s="201"/>
      <c r="P820" s="201"/>
      <c r="Q820" s="201"/>
      <c r="R820" s="201"/>
      <c r="S820" s="201"/>
      <c r="T820" s="201"/>
      <c r="U820" s="201"/>
      <c r="V820" s="5"/>
      <c r="W820" s="201"/>
      <c r="X820" s="201"/>
      <c r="Y820" s="201"/>
      <c r="Z820" s="201"/>
    </row>
    <row r="821" spans="1:26" ht="15.75" customHeight="1">
      <c r="A821" s="201"/>
      <c r="B821" s="201"/>
      <c r="C821" s="201"/>
      <c r="D821" s="201"/>
      <c r="E821" s="201"/>
      <c r="F821" s="201"/>
      <c r="G821" s="201"/>
      <c r="H821" s="201"/>
      <c r="I821" s="201"/>
      <c r="J821" s="201"/>
      <c r="K821" s="201"/>
      <c r="L821" s="201"/>
      <c r="M821" s="201"/>
      <c r="N821" s="201"/>
      <c r="O821" s="201"/>
      <c r="P821" s="201"/>
      <c r="Q821" s="201"/>
      <c r="R821" s="201"/>
      <c r="S821" s="201"/>
      <c r="T821" s="201"/>
      <c r="U821" s="201"/>
      <c r="V821" s="5"/>
      <c r="W821" s="201"/>
      <c r="X821" s="201"/>
      <c r="Y821" s="201"/>
      <c r="Z821" s="201"/>
    </row>
    <row r="822" spans="1:26" ht="15.75" customHeight="1">
      <c r="A822" s="201"/>
      <c r="B822" s="201"/>
      <c r="C822" s="201"/>
      <c r="D822" s="201"/>
      <c r="E822" s="201"/>
      <c r="F822" s="201"/>
      <c r="G822" s="201"/>
      <c r="H822" s="201"/>
      <c r="I822" s="201"/>
      <c r="J822" s="201"/>
      <c r="K822" s="201"/>
      <c r="L822" s="201"/>
      <c r="M822" s="201"/>
      <c r="N822" s="201"/>
      <c r="O822" s="201"/>
      <c r="P822" s="201"/>
      <c r="Q822" s="201"/>
      <c r="R822" s="201"/>
      <c r="S822" s="201"/>
      <c r="T822" s="201"/>
      <c r="U822" s="201"/>
      <c r="V822" s="5"/>
      <c r="W822" s="201"/>
      <c r="X822" s="201"/>
      <c r="Y822" s="201"/>
      <c r="Z822" s="201"/>
    </row>
    <row r="823" spans="1:26" ht="15.75" customHeight="1">
      <c r="A823" s="201"/>
      <c r="B823" s="201"/>
      <c r="C823" s="201"/>
      <c r="D823" s="201"/>
      <c r="E823" s="201"/>
      <c r="F823" s="201"/>
      <c r="G823" s="201"/>
      <c r="H823" s="201"/>
      <c r="I823" s="201"/>
      <c r="J823" s="201"/>
      <c r="K823" s="201"/>
      <c r="L823" s="201"/>
      <c r="M823" s="201"/>
      <c r="N823" s="201"/>
      <c r="O823" s="201"/>
      <c r="P823" s="201"/>
      <c r="Q823" s="201"/>
      <c r="R823" s="201"/>
      <c r="S823" s="201"/>
      <c r="T823" s="201"/>
      <c r="U823" s="201"/>
      <c r="V823" s="5"/>
      <c r="W823" s="201"/>
      <c r="X823" s="201"/>
      <c r="Y823" s="201"/>
      <c r="Z823" s="201"/>
    </row>
    <row r="824" spans="1:26" ht="15.75" customHeight="1">
      <c r="A824" s="201"/>
      <c r="B824" s="201"/>
      <c r="C824" s="201"/>
      <c r="D824" s="201"/>
      <c r="E824" s="201"/>
      <c r="F824" s="201"/>
      <c r="G824" s="201"/>
      <c r="H824" s="201"/>
      <c r="I824" s="201"/>
      <c r="J824" s="201"/>
      <c r="K824" s="201"/>
      <c r="L824" s="201"/>
      <c r="M824" s="201"/>
      <c r="N824" s="201"/>
      <c r="O824" s="201"/>
      <c r="P824" s="201"/>
      <c r="Q824" s="201"/>
      <c r="R824" s="201"/>
      <c r="S824" s="201"/>
      <c r="T824" s="201"/>
      <c r="U824" s="201"/>
      <c r="V824" s="5"/>
      <c r="W824" s="201"/>
      <c r="X824" s="201"/>
      <c r="Y824" s="201"/>
      <c r="Z824" s="201"/>
    </row>
    <row r="825" spans="1:26" ht="15.75" customHeight="1">
      <c r="A825" s="201"/>
      <c r="B825" s="201"/>
      <c r="C825" s="201"/>
      <c r="D825" s="201"/>
      <c r="E825" s="201"/>
      <c r="F825" s="201"/>
      <c r="G825" s="201"/>
      <c r="H825" s="201"/>
      <c r="I825" s="201"/>
      <c r="J825" s="201"/>
      <c r="K825" s="201"/>
      <c r="L825" s="201"/>
      <c r="M825" s="201"/>
      <c r="N825" s="201"/>
      <c r="O825" s="201"/>
      <c r="P825" s="201"/>
      <c r="Q825" s="201"/>
      <c r="R825" s="201"/>
      <c r="S825" s="201"/>
      <c r="T825" s="201"/>
      <c r="U825" s="201"/>
      <c r="V825" s="5"/>
      <c r="W825" s="201"/>
      <c r="X825" s="201"/>
      <c r="Y825" s="201"/>
      <c r="Z825" s="201"/>
    </row>
    <row r="826" spans="1:26" ht="15.75" customHeight="1">
      <c r="A826" s="201"/>
      <c r="B826" s="201"/>
      <c r="C826" s="201"/>
      <c r="D826" s="201"/>
      <c r="E826" s="201"/>
      <c r="F826" s="201"/>
      <c r="G826" s="201"/>
      <c r="H826" s="201"/>
      <c r="I826" s="201"/>
      <c r="J826" s="201"/>
      <c r="K826" s="201"/>
      <c r="L826" s="201"/>
      <c r="M826" s="201"/>
      <c r="N826" s="201"/>
      <c r="O826" s="201"/>
      <c r="P826" s="201"/>
      <c r="Q826" s="201"/>
      <c r="R826" s="201"/>
      <c r="S826" s="201"/>
      <c r="T826" s="201"/>
      <c r="U826" s="201"/>
      <c r="V826" s="5"/>
      <c r="W826" s="201"/>
      <c r="X826" s="201"/>
      <c r="Y826" s="201"/>
      <c r="Z826" s="201"/>
    </row>
    <row r="827" spans="1:26" ht="15.75" customHeight="1">
      <c r="A827" s="201"/>
      <c r="B827" s="201"/>
      <c r="C827" s="201"/>
      <c r="D827" s="201"/>
      <c r="E827" s="201"/>
      <c r="F827" s="201"/>
      <c r="G827" s="201"/>
      <c r="H827" s="201"/>
      <c r="I827" s="201"/>
      <c r="J827" s="201"/>
      <c r="K827" s="201"/>
      <c r="L827" s="201"/>
      <c r="M827" s="201"/>
      <c r="N827" s="201"/>
      <c r="O827" s="201"/>
      <c r="P827" s="201"/>
      <c r="Q827" s="201"/>
      <c r="R827" s="201"/>
      <c r="S827" s="201"/>
      <c r="T827" s="201"/>
      <c r="U827" s="201"/>
      <c r="V827" s="5"/>
      <c r="W827" s="201"/>
      <c r="X827" s="201"/>
      <c r="Y827" s="201"/>
      <c r="Z827" s="201"/>
    </row>
    <row r="828" spans="1:26" ht="15.75" customHeight="1">
      <c r="A828" s="201"/>
      <c r="B828" s="201"/>
      <c r="C828" s="201"/>
      <c r="D828" s="201"/>
      <c r="E828" s="201"/>
      <c r="F828" s="201"/>
      <c r="G828" s="201"/>
      <c r="H828" s="201"/>
      <c r="I828" s="201"/>
      <c r="J828" s="201"/>
      <c r="K828" s="201"/>
      <c r="L828" s="201"/>
      <c r="M828" s="201"/>
      <c r="N828" s="201"/>
      <c r="O828" s="201"/>
      <c r="P828" s="201"/>
      <c r="Q828" s="201"/>
      <c r="R828" s="201"/>
      <c r="S828" s="201"/>
      <c r="T828" s="201"/>
      <c r="U828" s="201"/>
      <c r="V828" s="5"/>
      <c r="W828" s="201"/>
      <c r="X828" s="201"/>
      <c r="Y828" s="201"/>
      <c r="Z828" s="201"/>
    </row>
    <row r="829" spans="1:26" ht="15.75" customHeight="1">
      <c r="A829" s="201"/>
      <c r="B829" s="201"/>
      <c r="C829" s="201"/>
      <c r="D829" s="201"/>
      <c r="E829" s="201"/>
      <c r="F829" s="201"/>
      <c r="G829" s="201"/>
      <c r="H829" s="201"/>
      <c r="I829" s="201"/>
      <c r="J829" s="201"/>
      <c r="K829" s="201"/>
      <c r="L829" s="201"/>
      <c r="M829" s="201"/>
      <c r="N829" s="201"/>
      <c r="O829" s="201"/>
      <c r="P829" s="201"/>
      <c r="Q829" s="201"/>
      <c r="R829" s="201"/>
      <c r="S829" s="201"/>
      <c r="T829" s="201"/>
      <c r="U829" s="201"/>
      <c r="V829" s="5"/>
      <c r="W829" s="201"/>
      <c r="X829" s="201"/>
      <c r="Y829" s="201"/>
      <c r="Z829" s="201"/>
    </row>
    <row r="830" spans="1:26" ht="15.75" customHeight="1">
      <c r="A830" s="201"/>
      <c r="B830" s="201"/>
      <c r="C830" s="201"/>
      <c r="D830" s="201"/>
      <c r="E830" s="201"/>
      <c r="F830" s="201"/>
      <c r="G830" s="201"/>
      <c r="H830" s="201"/>
      <c r="I830" s="201"/>
      <c r="J830" s="201"/>
      <c r="K830" s="201"/>
      <c r="L830" s="201"/>
      <c r="M830" s="201"/>
      <c r="N830" s="201"/>
      <c r="O830" s="201"/>
      <c r="P830" s="201"/>
      <c r="Q830" s="201"/>
      <c r="R830" s="201"/>
      <c r="S830" s="201"/>
      <c r="T830" s="201"/>
      <c r="U830" s="201"/>
      <c r="V830" s="5"/>
      <c r="W830" s="201"/>
      <c r="X830" s="201"/>
      <c r="Y830" s="201"/>
      <c r="Z830" s="201"/>
    </row>
    <row r="831" spans="1:26" ht="15.75" customHeight="1">
      <c r="A831" s="201"/>
      <c r="B831" s="201"/>
      <c r="C831" s="201"/>
      <c r="D831" s="201"/>
      <c r="E831" s="201"/>
      <c r="F831" s="201"/>
      <c r="G831" s="201"/>
      <c r="H831" s="201"/>
      <c r="I831" s="201"/>
      <c r="J831" s="201"/>
      <c r="K831" s="201"/>
      <c r="L831" s="201"/>
      <c r="M831" s="201"/>
      <c r="N831" s="201"/>
      <c r="O831" s="201"/>
      <c r="P831" s="201"/>
      <c r="Q831" s="201"/>
      <c r="R831" s="201"/>
      <c r="S831" s="201"/>
      <c r="T831" s="201"/>
      <c r="U831" s="201"/>
      <c r="V831" s="5"/>
      <c r="W831" s="201"/>
      <c r="X831" s="201"/>
      <c r="Y831" s="201"/>
      <c r="Z831" s="201"/>
    </row>
    <row r="832" spans="1:26" ht="15.75" customHeight="1">
      <c r="A832" s="201"/>
      <c r="B832" s="201"/>
      <c r="C832" s="201"/>
      <c r="D832" s="201"/>
      <c r="E832" s="201"/>
      <c r="F832" s="201"/>
      <c r="G832" s="201"/>
      <c r="H832" s="201"/>
      <c r="I832" s="201"/>
      <c r="J832" s="201"/>
      <c r="K832" s="201"/>
      <c r="L832" s="201"/>
      <c r="M832" s="201"/>
      <c r="N832" s="201"/>
      <c r="O832" s="201"/>
      <c r="P832" s="201"/>
      <c r="Q832" s="201"/>
      <c r="R832" s="201"/>
      <c r="S832" s="201"/>
      <c r="T832" s="201"/>
      <c r="U832" s="201"/>
      <c r="V832" s="5"/>
      <c r="W832" s="201"/>
      <c r="X832" s="201"/>
      <c r="Y832" s="201"/>
      <c r="Z832" s="201"/>
    </row>
    <row r="833" spans="1:26" ht="15.75" customHeight="1">
      <c r="A833" s="201"/>
      <c r="B833" s="201"/>
      <c r="C833" s="201"/>
      <c r="D833" s="201"/>
      <c r="E833" s="201"/>
      <c r="F833" s="201"/>
      <c r="G833" s="201"/>
      <c r="H833" s="201"/>
      <c r="I833" s="201"/>
      <c r="J833" s="201"/>
      <c r="K833" s="201"/>
      <c r="L833" s="201"/>
      <c r="M833" s="201"/>
      <c r="N833" s="201"/>
      <c r="O833" s="201"/>
      <c r="P833" s="201"/>
      <c r="Q833" s="201"/>
      <c r="R833" s="201"/>
      <c r="S833" s="201"/>
      <c r="T833" s="201"/>
      <c r="U833" s="201"/>
      <c r="V833" s="5"/>
      <c r="W833" s="201"/>
      <c r="X833" s="201"/>
      <c r="Y833" s="201"/>
      <c r="Z833" s="201"/>
    </row>
    <row r="834" spans="1:26" ht="15.75" customHeight="1">
      <c r="A834" s="201"/>
      <c r="B834" s="201"/>
      <c r="C834" s="201"/>
      <c r="D834" s="201"/>
      <c r="E834" s="201"/>
      <c r="F834" s="201"/>
      <c r="G834" s="201"/>
      <c r="H834" s="201"/>
      <c r="I834" s="201"/>
      <c r="J834" s="201"/>
      <c r="K834" s="201"/>
      <c r="L834" s="201"/>
      <c r="M834" s="201"/>
      <c r="N834" s="201"/>
      <c r="O834" s="201"/>
      <c r="P834" s="201"/>
      <c r="Q834" s="201"/>
      <c r="R834" s="201"/>
      <c r="S834" s="201"/>
      <c r="T834" s="201"/>
      <c r="U834" s="201"/>
      <c r="V834" s="5"/>
      <c r="W834" s="201"/>
      <c r="X834" s="201"/>
      <c r="Y834" s="201"/>
      <c r="Z834" s="201"/>
    </row>
    <row r="835" spans="1:26" ht="15.75" customHeight="1">
      <c r="A835" s="201"/>
      <c r="B835" s="201"/>
      <c r="C835" s="201"/>
      <c r="D835" s="201"/>
      <c r="E835" s="201"/>
      <c r="F835" s="201"/>
      <c r="G835" s="201"/>
      <c r="H835" s="201"/>
      <c r="I835" s="201"/>
      <c r="J835" s="201"/>
      <c r="K835" s="201"/>
      <c r="L835" s="201"/>
      <c r="M835" s="201"/>
      <c r="N835" s="201"/>
      <c r="O835" s="201"/>
      <c r="P835" s="201"/>
      <c r="Q835" s="201"/>
      <c r="R835" s="201"/>
      <c r="S835" s="201"/>
      <c r="T835" s="201"/>
      <c r="U835" s="201"/>
      <c r="V835" s="5"/>
      <c r="W835" s="201"/>
      <c r="X835" s="201"/>
      <c r="Y835" s="201"/>
      <c r="Z835" s="201"/>
    </row>
    <row r="836" spans="1:26" ht="15.75" customHeight="1">
      <c r="A836" s="201"/>
      <c r="B836" s="201"/>
      <c r="C836" s="201"/>
      <c r="D836" s="201"/>
      <c r="E836" s="201"/>
      <c r="F836" s="201"/>
      <c r="G836" s="201"/>
      <c r="H836" s="201"/>
      <c r="I836" s="201"/>
      <c r="J836" s="201"/>
      <c r="K836" s="201"/>
      <c r="L836" s="201"/>
      <c r="M836" s="201"/>
      <c r="N836" s="201"/>
      <c r="O836" s="201"/>
      <c r="P836" s="201"/>
      <c r="Q836" s="201"/>
      <c r="R836" s="201"/>
      <c r="S836" s="201"/>
      <c r="T836" s="201"/>
      <c r="U836" s="201"/>
      <c r="V836" s="5"/>
      <c r="W836" s="201"/>
      <c r="X836" s="201"/>
      <c r="Y836" s="201"/>
      <c r="Z836" s="201"/>
    </row>
    <row r="837" spans="1:26" ht="15.75" customHeight="1">
      <c r="A837" s="201"/>
      <c r="B837" s="201"/>
      <c r="C837" s="201"/>
      <c r="D837" s="201"/>
      <c r="E837" s="201"/>
      <c r="F837" s="201"/>
      <c r="G837" s="201"/>
      <c r="H837" s="201"/>
      <c r="I837" s="201"/>
      <c r="J837" s="201"/>
      <c r="K837" s="201"/>
      <c r="L837" s="201"/>
      <c r="M837" s="201"/>
      <c r="N837" s="201"/>
      <c r="O837" s="201"/>
      <c r="P837" s="201"/>
      <c r="Q837" s="201"/>
      <c r="R837" s="201"/>
      <c r="S837" s="201"/>
      <c r="T837" s="201"/>
      <c r="U837" s="201"/>
      <c r="V837" s="5"/>
      <c r="W837" s="201"/>
      <c r="X837" s="201"/>
      <c r="Y837" s="201"/>
      <c r="Z837" s="201"/>
    </row>
    <row r="838" spans="1:26" ht="15.75" customHeight="1">
      <c r="A838" s="201"/>
      <c r="B838" s="201"/>
      <c r="C838" s="201"/>
      <c r="D838" s="201"/>
      <c r="E838" s="201"/>
      <c r="F838" s="201"/>
      <c r="G838" s="201"/>
      <c r="H838" s="201"/>
      <c r="I838" s="201"/>
      <c r="J838" s="201"/>
      <c r="K838" s="201"/>
      <c r="L838" s="201"/>
      <c r="M838" s="201"/>
      <c r="N838" s="201"/>
      <c r="O838" s="201"/>
      <c r="P838" s="201"/>
      <c r="Q838" s="201"/>
      <c r="R838" s="201"/>
      <c r="S838" s="201"/>
      <c r="T838" s="201"/>
      <c r="U838" s="201"/>
      <c r="V838" s="5"/>
      <c r="W838" s="201"/>
      <c r="X838" s="201"/>
      <c r="Y838" s="201"/>
      <c r="Z838" s="201"/>
    </row>
    <row r="839" spans="1:26" ht="15.75" customHeight="1">
      <c r="A839" s="201"/>
      <c r="B839" s="201"/>
      <c r="C839" s="201"/>
      <c r="D839" s="201"/>
      <c r="E839" s="201"/>
      <c r="F839" s="201"/>
      <c r="G839" s="201"/>
      <c r="H839" s="201"/>
      <c r="I839" s="201"/>
      <c r="J839" s="201"/>
      <c r="K839" s="201"/>
      <c r="L839" s="201"/>
      <c r="M839" s="201"/>
      <c r="N839" s="201"/>
      <c r="O839" s="201"/>
      <c r="P839" s="201"/>
      <c r="Q839" s="201"/>
      <c r="R839" s="201"/>
      <c r="S839" s="201"/>
      <c r="T839" s="201"/>
      <c r="U839" s="201"/>
      <c r="V839" s="5"/>
      <c r="W839" s="201"/>
      <c r="X839" s="201"/>
      <c r="Y839" s="201"/>
      <c r="Z839" s="201"/>
    </row>
    <row r="840" spans="1:26" ht="15.75" customHeight="1">
      <c r="A840" s="201"/>
      <c r="B840" s="201"/>
      <c r="C840" s="201"/>
      <c r="D840" s="201"/>
      <c r="E840" s="201"/>
      <c r="F840" s="201"/>
      <c r="G840" s="201"/>
      <c r="H840" s="201"/>
      <c r="I840" s="201"/>
      <c r="J840" s="201"/>
      <c r="K840" s="201"/>
      <c r="L840" s="201"/>
      <c r="M840" s="201"/>
      <c r="N840" s="201"/>
      <c r="O840" s="201"/>
      <c r="P840" s="201"/>
      <c r="Q840" s="201"/>
      <c r="R840" s="201"/>
      <c r="S840" s="201"/>
      <c r="T840" s="201"/>
      <c r="U840" s="201"/>
      <c r="V840" s="5"/>
      <c r="W840" s="201"/>
      <c r="X840" s="201"/>
      <c r="Y840" s="201"/>
      <c r="Z840" s="201"/>
    </row>
    <row r="841" spans="1:26" ht="15.75" customHeight="1">
      <c r="A841" s="201"/>
      <c r="B841" s="201"/>
      <c r="C841" s="201"/>
      <c r="D841" s="201"/>
      <c r="E841" s="201"/>
      <c r="F841" s="201"/>
      <c r="G841" s="201"/>
      <c r="H841" s="201"/>
      <c r="I841" s="201"/>
      <c r="J841" s="201"/>
      <c r="K841" s="201"/>
      <c r="L841" s="201"/>
      <c r="M841" s="201"/>
      <c r="N841" s="201"/>
      <c r="O841" s="201"/>
      <c r="P841" s="201"/>
      <c r="Q841" s="201"/>
      <c r="R841" s="201"/>
      <c r="S841" s="201"/>
      <c r="T841" s="201"/>
      <c r="U841" s="201"/>
      <c r="V841" s="5"/>
      <c r="W841" s="201"/>
      <c r="X841" s="201"/>
      <c r="Y841" s="201"/>
      <c r="Z841" s="201"/>
    </row>
    <row r="842" spans="1:26" ht="15.75" customHeight="1">
      <c r="A842" s="201"/>
      <c r="B842" s="201"/>
      <c r="C842" s="201"/>
      <c r="D842" s="201"/>
      <c r="E842" s="201"/>
      <c r="F842" s="201"/>
      <c r="G842" s="201"/>
      <c r="H842" s="201"/>
      <c r="I842" s="201"/>
      <c r="J842" s="201"/>
      <c r="K842" s="201"/>
      <c r="L842" s="201"/>
      <c r="M842" s="201"/>
      <c r="N842" s="201"/>
      <c r="O842" s="201"/>
      <c r="P842" s="201"/>
      <c r="Q842" s="201"/>
      <c r="R842" s="201"/>
      <c r="S842" s="201"/>
      <c r="T842" s="201"/>
      <c r="U842" s="201"/>
      <c r="V842" s="5"/>
      <c r="W842" s="201"/>
      <c r="X842" s="201"/>
      <c r="Y842" s="201"/>
      <c r="Z842" s="201"/>
    </row>
    <row r="843" spans="1:26" ht="15.75" customHeight="1">
      <c r="A843" s="201"/>
      <c r="B843" s="201"/>
      <c r="C843" s="201"/>
      <c r="D843" s="201"/>
      <c r="E843" s="201"/>
      <c r="F843" s="201"/>
      <c r="G843" s="201"/>
      <c r="H843" s="201"/>
      <c r="I843" s="201"/>
      <c r="J843" s="201"/>
      <c r="K843" s="201"/>
      <c r="L843" s="201"/>
      <c r="M843" s="201"/>
      <c r="N843" s="201"/>
      <c r="O843" s="201"/>
      <c r="P843" s="201"/>
      <c r="Q843" s="201"/>
      <c r="R843" s="201"/>
      <c r="S843" s="201"/>
      <c r="T843" s="201"/>
      <c r="U843" s="201"/>
      <c r="V843" s="5"/>
      <c r="W843" s="201"/>
      <c r="X843" s="201"/>
      <c r="Y843" s="201"/>
      <c r="Z843" s="201"/>
    </row>
    <row r="844" spans="1:26" ht="15.75" customHeight="1">
      <c r="A844" s="201"/>
      <c r="B844" s="201"/>
      <c r="C844" s="201"/>
      <c r="D844" s="201"/>
      <c r="E844" s="201"/>
      <c r="F844" s="201"/>
      <c r="G844" s="201"/>
      <c r="H844" s="201"/>
      <c r="I844" s="201"/>
      <c r="J844" s="201"/>
      <c r="K844" s="201"/>
      <c r="L844" s="201"/>
      <c r="M844" s="201"/>
      <c r="N844" s="201"/>
      <c r="O844" s="201"/>
      <c r="P844" s="201"/>
      <c r="Q844" s="201"/>
      <c r="R844" s="201"/>
      <c r="S844" s="201"/>
      <c r="T844" s="201"/>
      <c r="U844" s="201"/>
      <c r="V844" s="5"/>
      <c r="W844" s="201"/>
      <c r="X844" s="201"/>
      <c r="Y844" s="201"/>
      <c r="Z844" s="201"/>
    </row>
    <row r="845" spans="1:26" ht="15.75" customHeight="1">
      <c r="A845" s="201"/>
      <c r="B845" s="201"/>
      <c r="C845" s="201"/>
      <c r="D845" s="201"/>
      <c r="E845" s="201"/>
      <c r="F845" s="201"/>
      <c r="G845" s="201"/>
      <c r="H845" s="201"/>
      <c r="I845" s="201"/>
      <c r="J845" s="201"/>
      <c r="K845" s="201"/>
      <c r="L845" s="201"/>
      <c r="M845" s="201"/>
      <c r="N845" s="201"/>
      <c r="O845" s="201"/>
      <c r="P845" s="201"/>
      <c r="Q845" s="201"/>
      <c r="R845" s="201"/>
      <c r="S845" s="201"/>
      <c r="T845" s="201"/>
      <c r="U845" s="201"/>
      <c r="V845" s="5"/>
      <c r="W845" s="201"/>
      <c r="X845" s="201"/>
      <c r="Y845" s="201"/>
      <c r="Z845" s="201"/>
    </row>
    <row r="846" spans="1:26" ht="15.75" customHeight="1">
      <c r="A846" s="201"/>
      <c r="B846" s="201"/>
      <c r="C846" s="201"/>
      <c r="D846" s="201"/>
      <c r="E846" s="201"/>
      <c r="F846" s="201"/>
      <c r="G846" s="201"/>
      <c r="H846" s="201"/>
      <c r="I846" s="201"/>
      <c r="J846" s="201"/>
      <c r="K846" s="201"/>
      <c r="L846" s="201"/>
      <c r="M846" s="201"/>
      <c r="N846" s="201"/>
      <c r="O846" s="201"/>
      <c r="P846" s="201"/>
      <c r="Q846" s="201"/>
      <c r="R846" s="201"/>
      <c r="S846" s="201"/>
      <c r="T846" s="201"/>
      <c r="U846" s="201"/>
      <c r="V846" s="5"/>
      <c r="W846" s="201"/>
      <c r="X846" s="201"/>
      <c r="Y846" s="201"/>
      <c r="Z846" s="201"/>
    </row>
    <row r="847" spans="1:26" ht="15.75" customHeight="1">
      <c r="A847" s="201"/>
      <c r="B847" s="201"/>
      <c r="C847" s="201"/>
      <c r="D847" s="201"/>
      <c r="E847" s="201"/>
      <c r="F847" s="201"/>
      <c r="G847" s="201"/>
      <c r="H847" s="201"/>
      <c r="I847" s="201"/>
      <c r="J847" s="201"/>
      <c r="K847" s="201"/>
      <c r="L847" s="201"/>
      <c r="M847" s="201"/>
      <c r="N847" s="201"/>
      <c r="O847" s="201"/>
      <c r="P847" s="201"/>
      <c r="Q847" s="201"/>
      <c r="R847" s="201"/>
      <c r="S847" s="201"/>
      <c r="T847" s="201"/>
      <c r="U847" s="201"/>
      <c r="V847" s="5"/>
      <c r="W847" s="201"/>
      <c r="X847" s="201"/>
      <c r="Y847" s="201"/>
      <c r="Z847" s="201"/>
    </row>
    <row r="848" spans="1:26" ht="15.75" customHeight="1">
      <c r="A848" s="201"/>
      <c r="B848" s="201"/>
      <c r="C848" s="201"/>
      <c r="D848" s="201"/>
      <c r="E848" s="201"/>
      <c r="F848" s="201"/>
      <c r="G848" s="201"/>
      <c r="H848" s="201"/>
      <c r="I848" s="201"/>
      <c r="J848" s="201"/>
      <c r="K848" s="201"/>
      <c r="L848" s="201"/>
      <c r="M848" s="201"/>
      <c r="N848" s="201"/>
      <c r="O848" s="201"/>
      <c r="P848" s="201"/>
      <c r="Q848" s="201"/>
      <c r="R848" s="201"/>
      <c r="S848" s="201"/>
      <c r="T848" s="201"/>
      <c r="U848" s="201"/>
      <c r="V848" s="5"/>
      <c r="W848" s="201"/>
      <c r="X848" s="201"/>
      <c r="Y848" s="201"/>
      <c r="Z848" s="201"/>
    </row>
    <row r="849" spans="1:26" ht="15.75" customHeight="1">
      <c r="A849" s="201"/>
      <c r="B849" s="201"/>
      <c r="C849" s="201"/>
      <c r="D849" s="201"/>
      <c r="E849" s="201"/>
      <c r="F849" s="201"/>
      <c r="G849" s="201"/>
      <c r="H849" s="201"/>
      <c r="I849" s="201"/>
      <c r="J849" s="201"/>
      <c r="K849" s="201"/>
      <c r="L849" s="201"/>
      <c r="M849" s="201"/>
      <c r="N849" s="201"/>
      <c r="O849" s="201"/>
      <c r="P849" s="201"/>
      <c r="Q849" s="201"/>
      <c r="R849" s="201"/>
      <c r="S849" s="201"/>
      <c r="T849" s="201"/>
      <c r="U849" s="201"/>
      <c r="V849" s="5"/>
      <c r="W849" s="201"/>
      <c r="X849" s="201"/>
      <c r="Y849" s="201"/>
      <c r="Z849" s="201"/>
    </row>
    <row r="850" spans="1:26" ht="15.75" customHeight="1">
      <c r="A850" s="201"/>
      <c r="B850" s="201"/>
      <c r="C850" s="201"/>
      <c r="D850" s="201"/>
      <c r="E850" s="201"/>
      <c r="F850" s="201"/>
      <c r="G850" s="201"/>
      <c r="H850" s="201"/>
      <c r="I850" s="201"/>
      <c r="J850" s="201"/>
      <c r="K850" s="201"/>
      <c r="L850" s="201"/>
      <c r="M850" s="201"/>
      <c r="N850" s="201"/>
      <c r="O850" s="201"/>
      <c r="P850" s="201"/>
      <c r="Q850" s="201"/>
      <c r="R850" s="201"/>
      <c r="S850" s="201"/>
      <c r="T850" s="201"/>
      <c r="U850" s="201"/>
      <c r="V850" s="5"/>
      <c r="W850" s="201"/>
      <c r="X850" s="201"/>
      <c r="Y850" s="201"/>
      <c r="Z850" s="201"/>
    </row>
    <row r="851" spans="1:26" ht="15.75" customHeight="1">
      <c r="A851" s="201"/>
      <c r="B851" s="201"/>
      <c r="C851" s="201"/>
      <c r="D851" s="201"/>
      <c r="E851" s="201"/>
      <c r="F851" s="201"/>
      <c r="G851" s="201"/>
      <c r="H851" s="201"/>
      <c r="I851" s="201"/>
      <c r="J851" s="201"/>
      <c r="K851" s="201"/>
      <c r="L851" s="201"/>
      <c r="M851" s="201"/>
      <c r="N851" s="201"/>
      <c r="O851" s="201"/>
      <c r="P851" s="201"/>
      <c r="Q851" s="201"/>
      <c r="R851" s="201"/>
      <c r="S851" s="201"/>
      <c r="T851" s="201"/>
      <c r="U851" s="201"/>
      <c r="V851" s="5"/>
      <c r="W851" s="201"/>
      <c r="X851" s="201"/>
      <c r="Y851" s="201"/>
      <c r="Z851" s="201"/>
    </row>
    <row r="852" spans="1:26" ht="15.75" customHeight="1">
      <c r="A852" s="201"/>
      <c r="B852" s="201"/>
      <c r="C852" s="201"/>
      <c r="D852" s="201"/>
      <c r="E852" s="201"/>
      <c r="F852" s="201"/>
      <c r="G852" s="201"/>
      <c r="H852" s="201"/>
      <c r="I852" s="201"/>
      <c r="J852" s="201"/>
      <c r="K852" s="201"/>
      <c r="L852" s="201"/>
      <c r="M852" s="201"/>
      <c r="N852" s="201"/>
      <c r="O852" s="201"/>
      <c r="P852" s="201"/>
      <c r="Q852" s="201"/>
      <c r="R852" s="201"/>
      <c r="S852" s="201"/>
      <c r="T852" s="201"/>
      <c r="U852" s="201"/>
      <c r="V852" s="5"/>
      <c r="W852" s="201"/>
      <c r="X852" s="201"/>
      <c r="Y852" s="201"/>
      <c r="Z852" s="201"/>
    </row>
    <row r="853" spans="1:26" ht="15.75" customHeight="1">
      <c r="A853" s="201"/>
      <c r="B853" s="201"/>
      <c r="C853" s="201"/>
      <c r="D853" s="201"/>
      <c r="E853" s="201"/>
      <c r="F853" s="201"/>
      <c r="G853" s="201"/>
      <c r="H853" s="201"/>
      <c r="I853" s="201"/>
      <c r="J853" s="201"/>
      <c r="K853" s="201"/>
      <c r="L853" s="201"/>
      <c r="M853" s="201"/>
      <c r="N853" s="201"/>
      <c r="O853" s="201"/>
      <c r="P853" s="201"/>
      <c r="Q853" s="201"/>
      <c r="R853" s="201"/>
      <c r="S853" s="201"/>
      <c r="T853" s="201"/>
      <c r="U853" s="201"/>
      <c r="V853" s="5"/>
      <c r="W853" s="201"/>
      <c r="X853" s="201"/>
      <c r="Y853" s="201"/>
      <c r="Z853" s="201"/>
    </row>
    <row r="854" spans="1:26" ht="15.75" customHeight="1">
      <c r="A854" s="201"/>
      <c r="B854" s="201"/>
      <c r="C854" s="201"/>
      <c r="D854" s="201"/>
      <c r="E854" s="201"/>
      <c r="F854" s="201"/>
      <c r="G854" s="201"/>
      <c r="H854" s="201"/>
      <c r="I854" s="201"/>
      <c r="J854" s="201"/>
      <c r="K854" s="201"/>
      <c r="L854" s="201"/>
      <c r="M854" s="201"/>
      <c r="N854" s="201"/>
      <c r="O854" s="201"/>
      <c r="P854" s="201"/>
      <c r="Q854" s="201"/>
      <c r="R854" s="201"/>
      <c r="S854" s="201"/>
      <c r="T854" s="201"/>
      <c r="U854" s="201"/>
      <c r="V854" s="5"/>
      <c r="W854" s="201"/>
      <c r="X854" s="201"/>
      <c r="Y854" s="201"/>
      <c r="Z854" s="201"/>
    </row>
    <row r="855" spans="1:26" ht="15.75" customHeight="1">
      <c r="A855" s="201"/>
      <c r="B855" s="201"/>
      <c r="C855" s="201"/>
      <c r="D855" s="201"/>
      <c r="E855" s="201"/>
      <c r="F855" s="201"/>
      <c r="G855" s="201"/>
      <c r="H855" s="201"/>
      <c r="I855" s="201"/>
      <c r="J855" s="201"/>
      <c r="K855" s="201"/>
      <c r="L855" s="201"/>
      <c r="M855" s="201"/>
      <c r="N855" s="201"/>
      <c r="O855" s="201"/>
      <c r="P855" s="201"/>
      <c r="Q855" s="201"/>
      <c r="R855" s="201"/>
      <c r="S855" s="201"/>
      <c r="T855" s="201"/>
      <c r="U855" s="201"/>
      <c r="V855" s="5"/>
      <c r="W855" s="201"/>
      <c r="X855" s="201"/>
      <c r="Y855" s="201"/>
      <c r="Z855" s="201"/>
    </row>
    <row r="856" spans="1:26" ht="15.75" customHeight="1">
      <c r="A856" s="201"/>
      <c r="B856" s="201"/>
      <c r="C856" s="201"/>
      <c r="D856" s="201"/>
      <c r="E856" s="201"/>
      <c r="F856" s="201"/>
      <c r="G856" s="201"/>
      <c r="H856" s="201"/>
      <c r="I856" s="201"/>
      <c r="J856" s="201"/>
      <c r="K856" s="201"/>
      <c r="L856" s="201"/>
      <c r="M856" s="201"/>
      <c r="N856" s="201"/>
      <c r="O856" s="201"/>
      <c r="P856" s="201"/>
      <c r="Q856" s="201"/>
      <c r="R856" s="201"/>
      <c r="S856" s="201"/>
      <c r="T856" s="201"/>
      <c r="U856" s="201"/>
      <c r="V856" s="5"/>
      <c r="W856" s="201"/>
      <c r="X856" s="201"/>
      <c r="Y856" s="201"/>
      <c r="Z856" s="201"/>
    </row>
    <row r="857" spans="1:26" ht="15.75" customHeight="1">
      <c r="A857" s="201"/>
      <c r="B857" s="201"/>
      <c r="C857" s="201"/>
      <c r="D857" s="201"/>
      <c r="E857" s="201"/>
      <c r="F857" s="201"/>
      <c r="G857" s="201"/>
      <c r="H857" s="201"/>
      <c r="I857" s="201"/>
      <c r="J857" s="201"/>
      <c r="K857" s="201"/>
      <c r="L857" s="201"/>
      <c r="M857" s="201"/>
      <c r="N857" s="201"/>
      <c r="O857" s="201"/>
      <c r="P857" s="201"/>
      <c r="Q857" s="201"/>
      <c r="R857" s="201"/>
      <c r="S857" s="201"/>
      <c r="T857" s="201"/>
      <c r="U857" s="201"/>
      <c r="V857" s="5"/>
      <c r="W857" s="201"/>
      <c r="X857" s="201"/>
      <c r="Y857" s="201"/>
      <c r="Z857" s="201"/>
    </row>
    <row r="858" spans="1:26" ht="15.75" customHeight="1">
      <c r="A858" s="201"/>
      <c r="B858" s="201"/>
      <c r="C858" s="201"/>
      <c r="D858" s="201"/>
      <c r="E858" s="201"/>
      <c r="F858" s="201"/>
      <c r="G858" s="201"/>
      <c r="H858" s="201"/>
      <c r="I858" s="201"/>
      <c r="J858" s="201"/>
      <c r="K858" s="201"/>
      <c r="L858" s="201"/>
      <c r="M858" s="201"/>
      <c r="N858" s="201"/>
      <c r="O858" s="201"/>
      <c r="P858" s="201"/>
      <c r="Q858" s="201"/>
      <c r="R858" s="201"/>
      <c r="S858" s="201"/>
      <c r="T858" s="201"/>
      <c r="U858" s="201"/>
      <c r="V858" s="5"/>
      <c r="W858" s="201"/>
      <c r="X858" s="201"/>
      <c r="Y858" s="201"/>
      <c r="Z858" s="201"/>
    </row>
    <row r="859" spans="1:26" ht="15.75" customHeight="1">
      <c r="A859" s="201"/>
      <c r="B859" s="201"/>
      <c r="C859" s="201"/>
      <c r="D859" s="201"/>
      <c r="E859" s="201"/>
      <c r="F859" s="201"/>
      <c r="G859" s="201"/>
      <c r="H859" s="201"/>
      <c r="I859" s="201"/>
      <c r="J859" s="201"/>
      <c r="K859" s="201"/>
      <c r="L859" s="201"/>
      <c r="M859" s="201"/>
      <c r="N859" s="201"/>
      <c r="O859" s="201"/>
      <c r="P859" s="201"/>
      <c r="Q859" s="201"/>
      <c r="R859" s="201"/>
      <c r="S859" s="201"/>
      <c r="T859" s="201"/>
      <c r="U859" s="201"/>
      <c r="V859" s="5"/>
      <c r="W859" s="201"/>
      <c r="X859" s="201"/>
      <c r="Y859" s="201"/>
      <c r="Z859" s="201"/>
    </row>
    <row r="860" spans="1:26" ht="15.75" customHeight="1">
      <c r="A860" s="201"/>
      <c r="B860" s="201"/>
      <c r="C860" s="201"/>
      <c r="D860" s="201"/>
      <c r="E860" s="201"/>
      <c r="F860" s="201"/>
      <c r="G860" s="201"/>
      <c r="H860" s="201"/>
      <c r="I860" s="201"/>
      <c r="J860" s="201"/>
      <c r="K860" s="201"/>
      <c r="L860" s="201"/>
      <c r="M860" s="201"/>
      <c r="N860" s="201"/>
      <c r="O860" s="201"/>
      <c r="P860" s="201"/>
      <c r="Q860" s="201"/>
      <c r="R860" s="201"/>
      <c r="S860" s="201"/>
      <c r="T860" s="201"/>
      <c r="U860" s="201"/>
      <c r="V860" s="5"/>
      <c r="W860" s="201"/>
      <c r="X860" s="201"/>
      <c r="Y860" s="201"/>
      <c r="Z860" s="201"/>
    </row>
    <row r="861" spans="1:26" ht="15.75" customHeight="1">
      <c r="A861" s="201"/>
      <c r="B861" s="201"/>
      <c r="C861" s="201"/>
      <c r="D861" s="201"/>
      <c r="E861" s="201"/>
      <c r="F861" s="201"/>
      <c r="G861" s="201"/>
      <c r="H861" s="201"/>
      <c r="I861" s="201"/>
      <c r="J861" s="201"/>
      <c r="K861" s="201"/>
      <c r="L861" s="201"/>
      <c r="M861" s="201"/>
      <c r="N861" s="201"/>
      <c r="O861" s="201"/>
      <c r="P861" s="201"/>
      <c r="Q861" s="201"/>
      <c r="R861" s="201"/>
      <c r="S861" s="201"/>
      <c r="T861" s="201"/>
      <c r="U861" s="201"/>
      <c r="V861" s="5"/>
      <c r="W861" s="201"/>
      <c r="X861" s="201"/>
      <c r="Y861" s="201"/>
      <c r="Z861" s="201"/>
    </row>
    <row r="862" spans="1:26" ht="15.75" customHeight="1">
      <c r="A862" s="201"/>
      <c r="B862" s="201"/>
      <c r="C862" s="201"/>
      <c r="D862" s="201"/>
      <c r="E862" s="201"/>
      <c r="F862" s="201"/>
      <c r="G862" s="201"/>
      <c r="H862" s="201"/>
      <c r="I862" s="201"/>
      <c r="J862" s="201"/>
      <c r="K862" s="201"/>
      <c r="L862" s="201"/>
      <c r="M862" s="201"/>
      <c r="N862" s="201"/>
      <c r="O862" s="201"/>
      <c r="P862" s="201"/>
      <c r="Q862" s="201"/>
      <c r="R862" s="201"/>
      <c r="S862" s="201"/>
      <c r="T862" s="201"/>
      <c r="U862" s="201"/>
      <c r="V862" s="5"/>
      <c r="W862" s="201"/>
      <c r="X862" s="201"/>
      <c r="Y862" s="201"/>
      <c r="Z862" s="201"/>
    </row>
    <row r="863" spans="1:26" ht="15.75" customHeight="1">
      <c r="A863" s="201"/>
      <c r="B863" s="201"/>
      <c r="C863" s="201"/>
      <c r="D863" s="201"/>
      <c r="E863" s="201"/>
      <c r="F863" s="201"/>
      <c r="G863" s="201"/>
      <c r="H863" s="201"/>
      <c r="I863" s="201"/>
      <c r="J863" s="201"/>
      <c r="K863" s="201"/>
      <c r="L863" s="201"/>
      <c r="M863" s="201"/>
      <c r="N863" s="201"/>
      <c r="O863" s="201"/>
      <c r="P863" s="201"/>
      <c r="Q863" s="201"/>
      <c r="R863" s="201"/>
      <c r="S863" s="201"/>
      <c r="T863" s="201"/>
      <c r="U863" s="201"/>
      <c r="V863" s="5"/>
      <c r="W863" s="201"/>
      <c r="X863" s="201"/>
      <c r="Y863" s="201"/>
      <c r="Z863" s="201"/>
    </row>
    <row r="864" spans="1:26" ht="15.75" customHeight="1">
      <c r="A864" s="201"/>
      <c r="B864" s="201"/>
      <c r="C864" s="201"/>
      <c r="D864" s="201"/>
      <c r="E864" s="201"/>
      <c r="F864" s="201"/>
      <c r="G864" s="201"/>
      <c r="H864" s="201"/>
      <c r="I864" s="201"/>
      <c r="J864" s="201"/>
      <c r="K864" s="201"/>
      <c r="L864" s="201"/>
      <c r="M864" s="201"/>
      <c r="N864" s="201"/>
      <c r="O864" s="201"/>
      <c r="P864" s="201"/>
      <c r="Q864" s="201"/>
      <c r="R864" s="201"/>
      <c r="S864" s="201"/>
      <c r="T864" s="201"/>
      <c r="U864" s="201"/>
      <c r="V864" s="5"/>
      <c r="W864" s="201"/>
      <c r="X864" s="201"/>
      <c r="Y864" s="201"/>
      <c r="Z864" s="201"/>
    </row>
    <row r="865" spans="1:26" ht="15.75" customHeight="1">
      <c r="A865" s="201"/>
      <c r="B865" s="201"/>
      <c r="C865" s="201"/>
      <c r="D865" s="201"/>
      <c r="E865" s="201"/>
      <c r="F865" s="201"/>
      <c r="G865" s="201"/>
      <c r="H865" s="201"/>
      <c r="I865" s="201"/>
      <c r="J865" s="201"/>
      <c r="K865" s="201"/>
      <c r="L865" s="201"/>
      <c r="M865" s="201"/>
      <c r="N865" s="201"/>
      <c r="O865" s="201"/>
      <c r="P865" s="201"/>
      <c r="Q865" s="201"/>
      <c r="R865" s="201"/>
      <c r="S865" s="201"/>
      <c r="T865" s="201"/>
      <c r="U865" s="201"/>
      <c r="V865" s="5"/>
      <c r="W865" s="201"/>
      <c r="X865" s="201"/>
      <c r="Y865" s="201"/>
      <c r="Z865" s="201"/>
    </row>
    <row r="866" spans="1:26" ht="15.75" customHeight="1">
      <c r="A866" s="201"/>
      <c r="B866" s="201"/>
      <c r="C866" s="201"/>
      <c r="D866" s="201"/>
      <c r="E866" s="201"/>
      <c r="F866" s="201"/>
      <c r="G866" s="201"/>
      <c r="H866" s="201"/>
      <c r="I866" s="201"/>
      <c r="J866" s="201"/>
      <c r="K866" s="201"/>
      <c r="L866" s="201"/>
      <c r="M866" s="201"/>
      <c r="N866" s="201"/>
      <c r="O866" s="201"/>
      <c r="P866" s="201"/>
      <c r="Q866" s="201"/>
      <c r="R866" s="201"/>
      <c r="S866" s="201"/>
      <c r="T866" s="201"/>
      <c r="U866" s="201"/>
      <c r="V866" s="5"/>
      <c r="W866" s="201"/>
      <c r="X866" s="201"/>
      <c r="Y866" s="201"/>
      <c r="Z866" s="201"/>
    </row>
    <row r="867" spans="1:26" ht="15.75" customHeight="1">
      <c r="A867" s="201"/>
      <c r="B867" s="201"/>
      <c r="C867" s="201"/>
      <c r="D867" s="201"/>
      <c r="E867" s="201"/>
      <c r="F867" s="201"/>
      <c r="G867" s="201"/>
      <c r="H867" s="201"/>
      <c r="I867" s="201"/>
      <c r="J867" s="201"/>
      <c r="K867" s="201"/>
      <c r="L867" s="201"/>
      <c r="M867" s="201"/>
      <c r="N867" s="201"/>
      <c r="O867" s="201"/>
      <c r="P867" s="201"/>
      <c r="Q867" s="201"/>
      <c r="R867" s="201"/>
      <c r="S867" s="201"/>
      <c r="T867" s="201"/>
      <c r="U867" s="201"/>
      <c r="V867" s="5"/>
      <c r="W867" s="201"/>
      <c r="X867" s="201"/>
      <c r="Y867" s="201"/>
      <c r="Z867" s="201"/>
    </row>
    <row r="868" spans="1:26" ht="15.75" customHeight="1">
      <c r="A868" s="201"/>
      <c r="B868" s="201"/>
      <c r="C868" s="201"/>
      <c r="D868" s="201"/>
      <c r="E868" s="201"/>
      <c r="F868" s="201"/>
      <c r="G868" s="201"/>
      <c r="H868" s="201"/>
      <c r="I868" s="201"/>
      <c r="J868" s="201"/>
      <c r="K868" s="201"/>
      <c r="L868" s="201"/>
      <c r="M868" s="201"/>
      <c r="N868" s="201"/>
      <c r="O868" s="201"/>
      <c r="P868" s="201"/>
      <c r="Q868" s="201"/>
      <c r="R868" s="201"/>
      <c r="S868" s="201"/>
      <c r="T868" s="201"/>
      <c r="U868" s="201"/>
      <c r="V868" s="5"/>
      <c r="W868" s="201"/>
      <c r="X868" s="201"/>
      <c r="Y868" s="201"/>
      <c r="Z868" s="201"/>
    </row>
    <row r="869" spans="1:26" ht="15.75" customHeight="1">
      <c r="A869" s="201"/>
      <c r="B869" s="201"/>
      <c r="C869" s="201"/>
      <c r="D869" s="201"/>
      <c r="E869" s="201"/>
      <c r="F869" s="201"/>
      <c r="G869" s="201"/>
      <c r="H869" s="201"/>
      <c r="I869" s="201"/>
      <c r="J869" s="201"/>
      <c r="K869" s="201"/>
      <c r="L869" s="201"/>
      <c r="M869" s="201"/>
      <c r="N869" s="201"/>
      <c r="O869" s="201"/>
      <c r="P869" s="201"/>
      <c r="Q869" s="201"/>
      <c r="R869" s="201"/>
      <c r="S869" s="201"/>
      <c r="T869" s="201"/>
      <c r="U869" s="201"/>
      <c r="V869" s="5"/>
      <c r="W869" s="201"/>
      <c r="X869" s="201"/>
      <c r="Y869" s="201"/>
      <c r="Z869" s="201"/>
    </row>
    <row r="870" spans="1:26" ht="15.75" customHeight="1">
      <c r="A870" s="201"/>
      <c r="B870" s="201"/>
      <c r="C870" s="201"/>
      <c r="D870" s="201"/>
      <c r="E870" s="201"/>
      <c r="F870" s="201"/>
      <c r="G870" s="201"/>
      <c r="H870" s="201"/>
      <c r="I870" s="201"/>
      <c r="J870" s="201"/>
      <c r="K870" s="201"/>
      <c r="L870" s="201"/>
      <c r="M870" s="201"/>
      <c r="N870" s="201"/>
      <c r="O870" s="201"/>
      <c r="P870" s="201"/>
      <c r="Q870" s="201"/>
      <c r="R870" s="201"/>
      <c r="S870" s="201"/>
      <c r="T870" s="201"/>
      <c r="U870" s="201"/>
      <c r="V870" s="5"/>
      <c r="W870" s="201"/>
      <c r="X870" s="201"/>
      <c r="Y870" s="201"/>
      <c r="Z870" s="201"/>
    </row>
    <row r="871" spans="1:26" ht="15.75" customHeight="1">
      <c r="A871" s="201"/>
      <c r="B871" s="201"/>
      <c r="C871" s="201"/>
      <c r="D871" s="201"/>
      <c r="E871" s="201"/>
      <c r="F871" s="201"/>
      <c r="G871" s="201"/>
      <c r="H871" s="201"/>
      <c r="I871" s="201"/>
      <c r="J871" s="201"/>
      <c r="K871" s="201"/>
      <c r="L871" s="201"/>
      <c r="M871" s="201"/>
      <c r="N871" s="201"/>
      <c r="O871" s="201"/>
      <c r="P871" s="201"/>
      <c r="Q871" s="201"/>
      <c r="R871" s="201"/>
      <c r="S871" s="201"/>
      <c r="T871" s="201"/>
      <c r="U871" s="201"/>
      <c r="V871" s="5"/>
      <c r="W871" s="201"/>
      <c r="X871" s="201"/>
      <c r="Y871" s="201"/>
      <c r="Z871" s="201"/>
    </row>
    <row r="872" spans="1:26" ht="15.75" customHeight="1">
      <c r="A872" s="201"/>
      <c r="B872" s="201"/>
      <c r="C872" s="201"/>
      <c r="D872" s="201"/>
      <c r="E872" s="201"/>
      <c r="F872" s="201"/>
      <c r="G872" s="201"/>
      <c r="H872" s="201"/>
      <c r="I872" s="201"/>
      <c r="J872" s="201"/>
      <c r="K872" s="201"/>
      <c r="L872" s="201"/>
      <c r="M872" s="201"/>
      <c r="N872" s="201"/>
      <c r="O872" s="201"/>
      <c r="P872" s="201"/>
      <c r="Q872" s="201"/>
      <c r="R872" s="201"/>
      <c r="S872" s="201"/>
      <c r="T872" s="201"/>
      <c r="U872" s="201"/>
      <c r="V872" s="5"/>
      <c r="W872" s="201"/>
      <c r="X872" s="201"/>
      <c r="Y872" s="201"/>
      <c r="Z872" s="201"/>
    </row>
    <row r="873" spans="1:26" ht="15.75" customHeight="1">
      <c r="A873" s="201"/>
      <c r="B873" s="201"/>
      <c r="C873" s="201"/>
      <c r="D873" s="201"/>
      <c r="E873" s="201"/>
      <c r="F873" s="201"/>
      <c r="G873" s="201"/>
      <c r="H873" s="201"/>
      <c r="I873" s="201"/>
      <c r="J873" s="201"/>
      <c r="K873" s="201"/>
      <c r="L873" s="201"/>
      <c r="M873" s="201"/>
      <c r="N873" s="201"/>
      <c r="O873" s="201"/>
      <c r="P873" s="201"/>
      <c r="Q873" s="201"/>
      <c r="R873" s="201"/>
      <c r="S873" s="201"/>
      <c r="T873" s="201"/>
      <c r="U873" s="201"/>
      <c r="V873" s="5"/>
      <c r="W873" s="201"/>
      <c r="X873" s="201"/>
      <c r="Y873" s="201"/>
      <c r="Z873" s="201"/>
    </row>
    <row r="874" spans="1:26" ht="15.75" customHeight="1">
      <c r="A874" s="201"/>
      <c r="B874" s="201"/>
      <c r="C874" s="201"/>
      <c r="D874" s="201"/>
      <c r="E874" s="201"/>
      <c r="F874" s="201"/>
      <c r="G874" s="201"/>
      <c r="H874" s="201"/>
      <c r="I874" s="201"/>
      <c r="J874" s="201"/>
      <c r="K874" s="201"/>
      <c r="L874" s="201"/>
      <c r="M874" s="201"/>
      <c r="N874" s="201"/>
      <c r="O874" s="201"/>
      <c r="P874" s="201"/>
      <c r="Q874" s="201"/>
      <c r="R874" s="201"/>
      <c r="S874" s="201"/>
      <c r="T874" s="201"/>
      <c r="U874" s="201"/>
      <c r="V874" s="5"/>
      <c r="W874" s="201"/>
      <c r="X874" s="201"/>
      <c r="Y874" s="201"/>
      <c r="Z874" s="201"/>
    </row>
    <row r="875" spans="1:26" ht="15.75" customHeight="1">
      <c r="A875" s="201"/>
      <c r="B875" s="201"/>
      <c r="C875" s="201"/>
      <c r="D875" s="201"/>
      <c r="E875" s="201"/>
      <c r="F875" s="201"/>
      <c r="G875" s="201"/>
      <c r="H875" s="201"/>
      <c r="I875" s="201"/>
      <c r="J875" s="201"/>
      <c r="K875" s="201"/>
      <c r="L875" s="201"/>
      <c r="M875" s="201"/>
      <c r="N875" s="201"/>
      <c r="O875" s="201"/>
      <c r="P875" s="201"/>
      <c r="Q875" s="201"/>
      <c r="R875" s="201"/>
      <c r="S875" s="201"/>
      <c r="T875" s="201"/>
      <c r="U875" s="201"/>
      <c r="V875" s="5"/>
      <c r="W875" s="201"/>
      <c r="X875" s="201"/>
      <c r="Y875" s="201"/>
      <c r="Z875" s="201"/>
    </row>
    <row r="876" spans="1:26" ht="15.75" customHeight="1">
      <c r="A876" s="201"/>
      <c r="B876" s="201"/>
      <c r="C876" s="201"/>
      <c r="D876" s="201"/>
      <c r="E876" s="201"/>
      <c r="F876" s="201"/>
      <c r="G876" s="201"/>
      <c r="H876" s="201"/>
      <c r="I876" s="201"/>
      <c r="J876" s="201"/>
      <c r="K876" s="201"/>
      <c r="L876" s="201"/>
      <c r="M876" s="201"/>
      <c r="N876" s="201"/>
      <c r="O876" s="201"/>
      <c r="P876" s="201"/>
      <c r="Q876" s="201"/>
      <c r="R876" s="201"/>
      <c r="S876" s="201"/>
      <c r="T876" s="201"/>
      <c r="U876" s="201"/>
      <c r="V876" s="5"/>
      <c r="W876" s="201"/>
      <c r="X876" s="201"/>
      <c r="Y876" s="201"/>
      <c r="Z876" s="201"/>
    </row>
    <row r="877" spans="1:26" ht="15.75" customHeight="1">
      <c r="A877" s="201"/>
      <c r="B877" s="201"/>
      <c r="C877" s="201"/>
      <c r="D877" s="201"/>
      <c r="E877" s="201"/>
      <c r="F877" s="201"/>
      <c r="G877" s="201"/>
      <c r="H877" s="201"/>
      <c r="I877" s="201"/>
      <c r="J877" s="201"/>
      <c r="K877" s="201"/>
      <c r="L877" s="201"/>
      <c r="M877" s="201"/>
      <c r="N877" s="201"/>
      <c r="O877" s="201"/>
      <c r="P877" s="201"/>
      <c r="Q877" s="201"/>
      <c r="R877" s="201"/>
      <c r="S877" s="201"/>
      <c r="T877" s="201"/>
      <c r="U877" s="201"/>
      <c r="V877" s="5"/>
      <c r="W877" s="201"/>
      <c r="X877" s="201"/>
      <c r="Y877" s="201"/>
      <c r="Z877" s="201"/>
    </row>
    <row r="878" spans="1:26" ht="15.75" customHeight="1">
      <c r="A878" s="201"/>
      <c r="B878" s="201"/>
      <c r="C878" s="201"/>
      <c r="D878" s="201"/>
      <c r="E878" s="201"/>
      <c r="F878" s="201"/>
      <c r="G878" s="201"/>
      <c r="H878" s="201"/>
      <c r="I878" s="201"/>
      <c r="J878" s="201"/>
      <c r="K878" s="201"/>
      <c r="L878" s="201"/>
      <c r="M878" s="201"/>
      <c r="N878" s="201"/>
      <c r="O878" s="201"/>
      <c r="P878" s="201"/>
      <c r="Q878" s="201"/>
      <c r="R878" s="201"/>
      <c r="S878" s="201"/>
      <c r="T878" s="201"/>
      <c r="U878" s="201"/>
      <c r="V878" s="5"/>
      <c r="W878" s="201"/>
      <c r="X878" s="201"/>
      <c r="Y878" s="201"/>
      <c r="Z878" s="201"/>
    </row>
    <row r="879" spans="1:26" ht="15.75" customHeight="1">
      <c r="A879" s="201"/>
      <c r="B879" s="201"/>
      <c r="C879" s="201"/>
      <c r="D879" s="201"/>
      <c r="E879" s="201"/>
      <c r="F879" s="201"/>
      <c r="G879" s="201"/>
      <c r="H879" s="201"/>
      <c r="I879" s="201"/>
      <c r="J879" s="201"/>
      <c r="K879" s="201"/>
      <c r="L879" s="201"/>
      <c r="M879" s="201"/>
      <c r="N879" s="201"/>
      <c r="O879" s="201"/>
      <c r="P879" s="201"/>
      <c r="Q879" s="201"/>
      <c r="R879" s="201"/>
      <c r="S879" s="201"/>
      <c r="T879" s="201"/>
      <c r="U879" s="201"/>
      <c r="V879" s="5"/>
      <c r="W879" s="201"/>
      <c r="X879" s="201"/>
      <c r="Y879" s="201"/>
      <c r="Z879" s="201"/>
    </row>
    <row r="880" spans="1:26" ht="15.75" customHeight="1">
      <c r="A880" s="201"/>
      <c r="B880" s="201"/>
      <c r="C880" s="201"/>
      <c r="D880" s="201"/>
      <c r="E880" s="201"/>
      <c r="F880" s="201"/>
      <c r="G880" s="201"/>
      <c r="H880" s="201"/>
      <c r="I880" s="201"/>
      <c r="J880" s="201"/>
      <c r="K880" s="201"/>
      <c r="L880" s="201"/>
      <c r="M880" s="201"/>
      <c r="N880" s="201"/>
      <c r="O880" s="201"/>
      <c r="P880" s="201"/>
      <c r="Q880" s="201"/>
      <c r="R880" s="201"/>
      <c r="S880" s="201"/>
      <c r="T880" s="201"/>
      <c r="U880" s="201"/>
      <c r="V880" s="5"/>
      <c r="W880" s="201"/>
      <c r="X880" s="201"/>
      <c r="Y880" s="201"/>
      <c r="Z880" s="201"/>
    </row>
    <row r="881" spans="1:26" ht="15.75" customHeight="1">
      <c r="A881" s="201"/>
      <c r="B881" s="201"/>
      <c r="C881" s="201"/>
      <c r="D881" s="201"/>
      <c r="E881" s="201"/>
      <c r="F881" s="201"/>
      <c r="G881" s="201"/>
      <c r="H881" s="201"/>
      <c r="I881" s="201"/>
      <c r="J881" s="201"/>
      <c r="K881" s="201"/>
      <c r="L881" s="201"/>
      <c r="M881" s="201"/>
      <c r="N881" s="201"/>
      <c r="O881" s="201"/>
      <c r="P881" s="201"/>
      <c r="Q881" s="201"/>
      <c r="R881" s="201"/>
      <c r="S881" s="201"/>
      <c r="T881" s="201"/>
      <c r="U881" s="201"/>
      <c r="V881" s="5"/>
      <c r="W881" s="201"/>
      <c r="X881" s="201"/>
      <c r="Y881" s="201"/>
      <c r="Z881" s="201"/>
    </row>
    <row r="882" spans="1:26" ht="15.75" customHeight="1">
      <c r="A882" s="201"/>
      <c r="B882" s="201"/>
      <c r="C882" s="201"/>
      <c r="D882" s="201"/>
      <c r="E882" s="201"/>
      <c r="F882" s="201"/>
      <c r="G882" s="201"/>
      <c r="H882" s="201"/>
      <c r="I882" s="201"/>
      <c r="J882" s="201"/>
      <c r="K882" s="201"/>
      <c r="L882" s="201"/>
      <c r="M882" s="201"/>
      <c r="N882" s="201"/>
      <c r="O882" s="201"/>
      <c r="P882" s="201"/>
      <c r="Q882" s="201"/>
      <c r="R882" s="201"/>
      <c r="S882" s="201"/>
      <c r="T882" s="201"/>
      <c r="U882" s="201"/>
      <c r="V882" s="5"/>
      <c r="W882" s="201"/>
      <c r="X882" s="201"/>
      <c r="Y882" s="201"/>
      <c r="Z882" s="201"/>
    </row>
    <row r="883" spans="1:26" ht="15.75" customHeight="1">
      <c r="A883" s="201"/>
      <c r="B883" s="201"/>
      <c r="C883" s="201"/>
      <c r="D883" s="201"/>
      <c r="E883" s="201"/>
      <c r="F883" s="201"/>
      <c r="G883" s="201"/>
      <c r="H883" s="201"/>
      <c r="I883" s="201"/>
      <c r="J883" s="201"/>
      <c r="K883" s="201"/>
      <c r="L883" s="201"/>
      <c r="M883" s="201"/>
      <c r="N883" s="201"/>
      <c r="O883" s="201"/>
      <c r="P883" s="201"/>
      <c r="Q883" s="201"/>
      <c r="R883" s="201"/>
      <c r="S883" s="201"/>
      <c r="T883" s="201"/>
      <c r="U883" s="201"/>
      <c r="V883" s="5"/>
      <c r="W883" s="201"/>
      <c r="X883" s="201"/>
      <c r="Y883" s="201"/>
      <c r="Z883" s="201"/>
    </row>
    <row r="884" spans="1:26" ht="15.75" customHeight="1">
      <c r="A884" s="201"/>
      <c r="B884" s="201"/>
      <c r="C884" s="201"/>
      <c r="D884" s="201"/>
      <c r="E884" s="201"/>
      <c r="F884" s="201"/>
      <c r="G884" s="201"/>
      <c r="H884" s="201"/>
      <c r="I884" s="201"/>
      <c r="J884" s="201"/>
      <c r="K884" s="201"/>
      <c r="L884" s="201"/>
      <c r="M884" s="201"/>
      <c r="N884" s="201"/>
      <c r="O884" s="201"/>
      <c r="P884" s="201"/>
      <c r="Q884" s="201"/>
      <c r="R884" s="201"/>
      <c r="S884" s="201"/>
      <c r="T884" s="201"/>
      <c r="U884" s="201"/>
      <c r="V884" s="5"/>
      <c r="W884" s="201"/>
      <c r="X884" s="201"/>
      <c r="Y884" s="201"/>
      <c r="Z884" s="201"/>
    </row>
    <row r="885" spans="1:26" ht="15.75" customHeight="1">
      <c r="A885" s="201"/>
      <c r="B885" s="201"/>
      <c r="C885" s="201"/>
      <c r="D885" s="201"/>
      <c r="E885" s="201"/>
      <c r="F885" s="201"/>
      <c r="G885" s="201"/>
      <c r="H885" s="201"/>
      <c r="I885" s="201"/>
      <c r="J885" s="201"/>
      <c r="K885" s="201"/>
      <c r="L885" s="201"/>
      <c r="M885" s="201"/>
      <c r="N885" s="201"/>
      <c r="O885" s="201"/>
      <c r="P885" s="201"/>
      <c r="Q885" s="201"/>
      <c r="R885" s="201"/>
      <c r="S885" s="201"/>
      <c r="T885" s="201"/>
      <c r="U885" s="201"/>
      <c r="V885" s="5"/>
      <c r="W885" s="201"/>
      <c r="X885" s="201"/>
      <c r="Y885" s="201"/>
      <c r="Z885" s="201"/>
    </row>
    <row r="886" spans="1:26" ht="15.75" customHeight="1">
      <c r="A886" s="201"/>
      <c r="B886" s="201"/>
      <c r="C886" s="201"/>
      <c r="D886" s="201"/>
      <c r="E886" s="201"/>
      <c r="F886" s="201"/>
      <c r="G886" s="201"/>
      <c r="H886" s="201"/>
      <c r="I886" s="201"/>
      <c r="J886" s="201"/>
      <c r="K886" s="201"/>
      <c r="L886" s="201"/>
      <c r="M886" s="201"/>
      <c r="N886" s="201"/>
      <c r="O886" s="201"/>
      <c r="P886" s="201"/>
      <c r="Q886" s="201"/>
      <c r="R886" s="201"/>
      <c r="S886" s="201"/>
      <c r="T886" s="201"/>
      <c r="U886" s="201"/>
      <c r="V886" s="5"/>
      <c r="W886" s="201"/>
      <c r="X886" s="201"/>
      <c r="Y886" s="201"/>
      <c r="Z886" s="201"/>
    </row>
    <row r="887" spans="1:26" ht="15.75" customHeight="1">
      <c r="A887" s="201"/>
      <c r="B887" s="201"/>
      <c r="C887" s="201"/>
      <c r="D887" s="201"/>
      <c r="E887" s="201"/>
      <c r="F887" s="201"/>
      <c r="G887" s="201"/>
      <c r="H887" s="201"/>
      <c r="I887" s="201"/>
      <c r="J887" s="201"/>
      <c r="K887" s="201"/>
      <c r="L887" s="201"/>
      <c r="M887" s="201"/>
      <c r="N887" s="201"/>
      <c r="O887" s="201"/>
      <c r="P887" s="201"/>
      <c r="Q887" s="201"/>
      <c r="R887" s="201"/>
      <c r="S887" s="201"/>
      <c r="T887" s="201"/>
      <c r="U887" s="201"/>
      <c r="V887" s="5"/>
      <c r="W887" s="201"/>
      <c r="X887" s="201"/>
      <c r="Y887" s="201"/>
      <c r="Z887" s="201"/>
    </row>
    <row r="888" spans="1:26" ht="15.75" customHeight="1">
      <c r="A888" s="201"/>
      <c r="B888" s="201"/>
      <c r="C888" s="201"/>
      <c r="D888" s="201"/>
      <c r="E888" s="201"/>
      <c r="F888" s="201"/>
      <c r="G888" s="201"/>
      <c r="H888" s="201"/>
      <c r="I888" s="201"/>
      <c r="J888" s="201"/>
      <c r="K888" s="201"/>
      <c r="L888" s="201"/>
      <c r="M888" s="201"/>
      <c r="N888" s="201"/>
      <c r="O888" s="201"/>
      <c r="P888" s="201"/>
      <c r="Q888" s="201"/>
      <c r="R888" s="201"/>
      <c r="S888" s="201"/>
      <c r="T888" s="201"/>
      <c r="U888" s="201"/>
      <c r="V888" s="5"/>
      <c r="W888" s="201"/>
      <c r="X888" s="201"/>
      <c r="Y888" s="201"/>
      <c r="Z888" s="201"/>
    </row>
    <row r="889" spans="1:26" ht="15.75" customHeight="1">
      <c r="A889" s="201"/>
      <c r="B889" s="201"/>
      <c r="C889" s="201"/>
      <c r="D889" s="201"/>
      <c r="E889" s="201"/>
      <c r="F889" s="201"/>
      <c r="G889" s="201"/>
      <c r="H889" s="201"/>
      <c r="I889" s="201"/>
      <c r="J889" s="201"/>
      <c r="K889" s="201"/>
      <c r="L889" s="201"/>
      <c r="M889" s="201"/>
      <c r="N889" s="201"/>
      <c r="O889" s="201"/>
      <c r="P889" s="201"/>
      <c r="Q889" s="201"/>
      <c r="R889" s="201"/>
      <c r="S889" s="201"/>
      <c r="T889" s="201"/>
      <c r="U889" s="201"/>
      <c r="V889" s="5"/>
      <c r="W889" s="201"/>
      <c r="X889" s="201"/>
      <c r="Y889" s="201"/>
      <c r="Z889" s="201"/>
    </row>
    <row r="890" spans="1:26" ht="15.75" customHeight="1">
      <c r="A890" s="201"/>
      <c r="B890" s="201"/>
      <c r="C890" s="201"/>
      <c r="D890" s="201"/>
      <c r="E890" s="201"/>
      <c r="F890" s="201"/>
      <c r="G890" s="201"/>
      <c r="H890" s="201"/>
      <c r="I890" s="201"/>
      <c r="J890" s="201"/>
      <c r="K890" s="201"/>
      <c r="L890" s="201"/>
      <c r="M890" s="201"/>
      <c r="N890" s="201"/>
      <c r="O890" s="201"/>
      <c r="P890" s="201"/>
      <c r="Q890" s="201"/>
      <c r="R890" s="201"/>
      <c r="S890" s="201"/>
      <c r="T890" s="201"/>
      <c r="U890" s="201"/>
      <c r="V890" s="5"/>
      <c r="W890" s="201"/>
      <c r="X890" s="201"/>
      <c r="Y890" s="201"/>
      <c r="Z890" s="201"/>
    </row>
    <row r="891" spans="1:26" ht="15.75" customHeight="1">
      <c r="A891" s="201"/>
      <c r="B891" s="201"/>
      <c r="C891" s="201"/>
      <c r="D891" s="201"/>
      <c r="E891" s="201"/>
      <c r="F891" s="201"/>
      <c r="G891" s="201"/>
      <c r="H891" s="201"/>
      <c r="I891" s="201"/>
      <c r="J891" s="201"/>
      <c r="K891" s="201"/>
      <c r="L891" s="201"/>
      <c r="M891" s="201"/>
      <c r="N891" s="201"/>
      <c r="O891" s="201"/>
      <c r="P891" s="201"/>
      <c r="Q891" s="201"/>
      <c r="R891" s="201"/>
      <c r="S891" s="201"/>
      <c r="T891" s="201"/>
      <c r="U891" s="201"/>
      <c r="V891" s="5"/>
      <c r="W891" s="201"/>
      <c r="X891" s="201"/>
      <c r="Y891" s="201"/>
      <c r="Z891" s="201"/>
    </row>
    <row r="892" spans="1:26" ht="15.75" customHeight="1">
      <c r="A892" s="201"/>
      <c r="B892" s="201"/>
      <c r="C892" s="201"/>
      <c r="D892" s="201"/>
      <c r="E892" s="201"/>
      <c r="F892" s="201"/>
      <c r="G892" s="201"/>
      <c r="H892" s="201"/>
      <c r="I892" s="201"/>
      <c r="J892" s="201"/>
      <c r="K892" s="201"/>
      <c r="L892" s="201"/>
      <c r="M892" s="201"/>
      <c r="N892" s="201"/>
      <c r="O892" s="201"/>
      <c r="P892" s="201"/>
      <c r="Q892" s="201"/>
      <c r="R892" s="201"/>
      <c r="S892" s="201"/>
      <c r="T892" s="201"/>
      <c r="U892" s="201"/>
      <c r="V892" s="5"/>
      <c r="W892" s="201"/>
      <c r="X892" s="201"/>
      <c r="Y892" s="201"/>
      <c r="Z892" s="201"/>
    </row>
    <row r="893" spans="1:26" ht="15.75" customHeight="1">
      <c r="A893" s="201"/>
      <c r="B893" s="201"/>
      <c r="C893" s="201"/>
      <c r="D893" s="201"/>
      <c r="E893" s="201"/>
      <c r="F893" s="201"/>
      <c r="G893" s="201"/>
      <c r="H893" s="201"/>
      <c r="I893" s="201"/>
      <c r="J893" s="201"/>
      <c r="K893" s="201"/>
      <c r="L893" s="201"/>
      <c r="M893" s="201"/>
      <c r="N893" s="201"/>
      <c r="O893" s="201"/>
      <c r="P893" s="201"/>
      <c r="Q893" s="201"/>
      <c r="R893" s="201"/>
      <c r="S893" s="201"/>
      <c r="T893" s="201"/>
      <c r="U893" s="201"/>
      <c r="V893" s="5"/>
      <c r="W893" s="201"/>
      <c r="X893" s="201"/>
      <c r="Y893" s="201"/>
      <c r="Z893" s="201"/>
    </row>
    <row r="894" spans="1:26" ht="15.75" customHeight="1">
      <c r="A894" s="201"/>
      <c r="B894" s="201"/>
      <c r="C894" s="201"/>
      <c r="D894" s="201"/>
      <c r="E894" s="201"/>
      <c r="F894" s="201"/>
      <c r="G894" s="201"/>
      <c r="H894" s="201"/>
      <c r="I894" s="201"/>
      <c r="J894" s="201"/>
      <c r="K894" s="201"/>
      <c r="L894" s="201"/>
      <c r="M894" s="201"/>
      <c r="N894" s="201"/>
      <c r="O894" s="201"/>
      <c r="P894" s="201"/>
      <c r="Q894" s="201"/>
      <c r="R894" s="201"/>
      <c r="S894" s="201"/>
      <c r="T894" s="201"/>
      <c r="U894" s="201"/>
      <c r="V894" s="5"/>
      <c r="W894" s="201"/>
      <c r="X894" s="201"/>
      <c r="Y894" s="201"/>
      <c r="Z894" s="201"/>
    </row>
    <row r="895" spans="1:26" ht="15.75" customHeight="1">
      <c r="A895" s="201"/>
      <c r="B895" s="201"/>
      <c r="C895" s="201"/>
      <c r="D895" s="201"/>
      <c r="E895" s="201"/>
      <c r="F895" s="201"/>
      <c r="G895" s="201"/>
      <c r="H895" s="201"/>
      <c r="I895" s="201"/>
      <c r="J895" s="201"/>
      <c r="K895" s="201"/>
      <c r="L895" s="201"/>
      <c r="M895" s="201"/>
      <c r="N895" s="201"/>
      <c r="O895" s="201"/>
      <c r="P895" s="201"/>
      <c r="Q895" s="201"/>
      <c r="R895" s="201"/>
      <c r="S895" s="201"/>
      <c r="T895" s="201"/>
      <c r="U895" s="201"/>
      <c r="V895" s="5"/>
      <c r="W895" s="201"/>
      <c r="X895" s="201"/>
      <c r="Y895" s="201"/>
      <c r="Z895" s="201"/>
    </row>
    <row r="896" spans="1:26" ht="15.75" customHeight="1">
      <c r="A896" s="201"/>
      <c r="B896" s="201"/>
      <c r="C896" s="201"/>
      <c r="D896" s="201"/>
      <c r="E896" s="201"/>
      <c r="F896" s="201"/>
      <c r="G896" s="201"/>
      <c r="H896" s="201"/>
      <c r="I896" s="201"/>
      <c r="J896" s="201"/>
      <c r="K896" s="201"/>
      <c r="L896" s="201"/>
      <c r="M896" s="201"/>
      <c r="N896" s="201"/>
      <c r="O896" s="201"/>
      <c r="P896" s="201"/>
      <c r="Q896" s="201"/>
      <c r="R896" s="201"/>
      <c r="S896" s="201"/>
      <c r="T896" s="201"/>
      <c r="U896" s="201"/>
      <c r="V896" s="5"/>
      <c r="W896" s="201"/>
      <c r="X896" s="201"/>
      <c r="Y896" s="201"/>
      <c r="Z896" s="201"/>
    </row>
    <row r="897" spans="1:26" ht="15.75" customHeight="1">
      <c r="A897" s="201"/>
      <c r="B897" s="201"/>
      <c r="C897" s="201"/>
      <c r="D897" s="201"/>
      <c r="E897" s="201"/>
      <c r="F897" s="201"/>
      <c r="G897" s="201"/>
      <c r="H897" s="201"/>
      <c r="I897" s="201"/>
      <c r="J897" s="201"/>
      <c r="K897" s="201"/>
      <c r="L897" s="201"/>
      <c r="M897" s="201"/>
      <c r="N897" s="201"/>
      <c r="O897" s="201"/>
      <c r="P897" s="201"/>
      <c r="Q897" s="201"/>
      <c r="R897" s="201"/>
      <c r="S897" s="201"/>
      <c r="T897" s="201"/>
      <c r="U897" s="201"/>
      <c r="V897" s="5"/>
      <c r="W897" s="201"/>
      <c r="X897" s="201"/>
      <c r="Y897" s="201"/>
      <c r="Z897" s="201"/>
    </row>
    <row r="898" spans="1:26" ht="15.75" customHeight="1">
      <c r="A898" s="201"/>
      <c r="B898" s="201"/>
      <c r="C898" s="201"/>
      <c r="D898" s="201"/>
      <c r="E898" s="201"/>
      <c r="F898" s="201"/>
      <c r="G898" s="201"/>
      <c r="H898" s="201"/>
      <c r="I898" s="201"/>
      <c r="J898" s="201"/>
      <c r="K898" s="201"/>
      <c r="L898" s="201"/>
      <c r="M898" s="201"/>
      <c r="N898" s="201"/>
      <c r="O898" s="201"/>
      <c r="P898" s="201"/>
      <c r="Q898" s="201"/>
      <c r="R898" s="201"/>
      <c r="S898" s="201"/>
      <c r="T898" s="201"/>
      <c r="U898" s="201"/>
      <c r="V898" s="5"/>
      <c r="W898" s="201"/>
      <c r="X898" s="201"/>
      <c r="Y898" s="201"/>
      <c r="Z898" s="201"/>
    </row>
    <row r="899" spans="1:26" ht="15.75" customHeight="1">
      <c r="A899" s="201"/>
      <c r="B899" s="201"/>
      <c r="C899" s="201"/>
      <c r="D899" s="201"/>
      <c r="E899" s="201"/>
      <c r="F899" s="201"/>
      <c r="G899" s="201"/>
      <c r="H899" s="201"/>
      <c r="I899" s="201"/>
      <c r="J899" s="201"/>
      <c r="K899" s="201"/>
      <c r="L899" s="201"/>
      <c r="M899" s="201"/>
      <c r="N899" s="201"/>
      <c r="O899" s="201"/>
      <c r="P899" s="201"/>
      <c r="Q899" s="201"/>
      <c r="R899" s="201"/>
      <c r="S899" s="201"/>
      <c r="T899" s="201"/>
      <c r="U899" s="201"/>
      <c r="V899" s="5"/>
      <c r="W899" s="201"/>
      <c r="X899" s="201"/>
      <c r="Y899" s="201"/>
      <c r="Z899" s="201"/>
    </row>
    <row r="900" spans="1:26" ht="15.75" customHeight="1">
      <c r="A900" s="201"/>
      <c r="B900" s="201"/>
      <c r="C900" s="201"/>
      <c r="D900" s="201"/>
      <c r="E900" s="201"/>
      <c r="F900" s="201"/>
      <c r="G900" s="201"/>
      <c r="H900" s="201"/>
      <c r="I900" s="201"/>
      <c r="J900" s="201"/>
      <c r="K900" s="201"/>
      <c r="L900" s="201"/>
      <c r="M900" s="201"/>
      <c r="N900" s="201"/>
      <c r="O900" s="201"/>
      <c r="P900" s="201"/>
      <c r="Q900" s="201"/>
      <c r="R900" s="201"/>
      <c r="S900" s="201"/>
      <c r="T900" s="201"/>
      <c r="U900" s="201"/>
      <c r="V900" s="5"/>
      <c r="W900" s="201"/>
      <c r="X900" s="201"/>
      <c r="Y900" s="201"/>
      <c r="Z900" s="201"/>
    </row>
    <row r="901" spans="1:26" ht="15.75" customHeight="1">
      <c r="A901" s="201"/>
      <c r="B901" s="201"/>
      <c r="C901" s="201"/>
      <c r="D901" s="201"/>
      <c r="E901" s="201"/>
      <c r="F901" s="201"/>
      <c r="G901" s="201"/>
      <c r="H901" s="201"/>
      <c r="I901" s="201"/>
      <c r="J901" s="201"/>
      <c r="K901" s="201"/>
      <c r="L901" s="201"/>
      <c r="M901" s="201"/>
      <c r="N901" s="201"/>
      <c r="O901" s="201"/>
      <c r="P901" s="201"/>
      <c r="Q901" s="201"/>
      <c r="R901" s="201"/>
      <c r="S901" s="201"/>
      <c r="T901" s="201"/>
      <c r="U901" s="201"/>
      <c r="V901" s="5"/>
      <c r="W901" s="201"/>
      <c r="X901" s="201"/>
      <c r="Y901" s="201"/>
      <c r="Z901" s="201"/>
    </row>
    <row r="902" spans="1:26" ht="15.75" customHeight="1">
      <c r="A902" s="201"/>
      <c r="B902" s="201"/>
      <c r="C902" s="201"/>
      <c r="D902" s="201"/>
      <c r="E902" s="201"/>
      <c r="F902" s="201"/>
      <c r="G902" s="201"/>
      <c r="H902" s="201"/>
      <c r="I902" s="201"/>
      <c r="J902" s="201"/>
      <c r="K902" s="201"/>
      <c r="L902" s="201"/>
      <c r="M902" s="201"/>
      <c r="N902" s="201"/>
      <c r="O902" s="201"/>
      <c r="P902" s="201"/>
      <c r="Q902" s="201"/>
      <c r="R902" s="201"/>
      <c r="S902" s="201"/>
      <c r="T902" s="201"/>
      <c r="U902" s="201"/>
      <c r="V902" s="5"/>
      <c r="W902" s="201"/>
      <c r="X902" s="201"/>
      <c r="Y902" s="201"/>
      <c r="Z902" s="201"/>
    </row>
    <row r="903" spans="1:26" ht="15.75" customHeight="1">
      <c r="A903" s="201"/>
      <c r="B903" s="201"/>
      <c r="C903" s="201"/>
      <c r="D903" s="201"/>
      <c r="E903" s="201"/>
      <c r="F903" s="201"/>
      <c r="G903" s="201"/>
      <c r="H903" s="201"/>
      <c r="I903" s="201"/>
      <c r="J903" s="201"/>
      <c r="K903" s="201"/>
      <c r="L903" s="201"/>
      <c r="M903" s="201"/>
      <c r="N903" s="201"/>
      <c r="O903" s="201"/>
      <c r="P903" s="201"/>
      <c r="Q903" s="201"/>
      <c r="R903" s="201"/>
      <c r="S903" s="201"/>
      <c r="T903" s="201"/>
      <c r="U903" s="201"/>
      <c r="V903" s="5"/>
      <c r="W903" s="201"/>
      <c r="X903" s="201"/>
      <c r="Y903" s="201"/>
      <c r="Z903" s="201"/>
    </row>
    <row r="904" spans="1:26" ht="15.75" customHeight="1">
      <c r="A904" s="201"/>
      <c r="B904" s="201"/>
      <c r="C904" s="201"/>
      <c r="D904" s="201"/>
      <c r="E904" s="201"/>
      <c r="F904" s="201"/>
      <c r="G904" s="201"/>
      <c r="H904" s="201"/>
      <c r="I904" s="201"/>
      <c r="J904" s="201"/>
      <c r="K904" s="201"/>
      <c r="L904" s="201"/>
      <c r="M904" s="201"/>
      <c r="N904" s="201"/>
      <c r="O904" s="201"/>
      <c r="P904" s="201"/>
      <c r="Q904" s="201"/>
      <c r="R904" s="201"/>
      <c r="S904" s="201"/>
      <c r="T904" s="201"/>
      <c r="U904" s="201"/>
      <c r="V904" s="5"/>
      <c r="W904" s="201"/>
      <c r="X904" s="201"/>
      <c r="Y904" s="201"/>
      <c r="Z904" s="201"/>
    </row>
    <row r="905" spans="1:26" ht="15.75" customHeight="1">
      <c r="A905" s="201"/>
      <c r="B905" s="201"/>
      <c r="C905" s="201"/>
      <c r="D905" s="201"/>
      <c r="E905" s="201"/>
      <c r="F905" s="201"/>
      <c r="G905" s="201"/>
      <c r="H905" s="201"/>
      <c r="I905" s="201"/>
      <c r="J905" s="201"/>
      <c r="K905" s="201"/>
      <c r="L905" s="201"/>
      <c r="M905" s="201"/>
      <c r="N905" s="201"/>
      <c r="O905" s="201"/>
      <c r="P905" s="201"/>
      <c r="Q905" s="201"/>
      <c r="R905" s="201"/>
      <c r="S905" s="201"/>
      <c r="T905" s="201"/>
      <c r="U905" s="201"/>
      <c r="V905" s="5"/>
      <c r="W905" s="201"/>
      <c r="X905" s="201"/>
      <c r="Y905" s="201"/>
      <c r="Z905" s="201"/>
    </row>
    <row r="906" spans="1:26" ht="15.75" customHeight="1">
      <c r="A906" s="201"/>
      <c r="B906" s="201"/>
      <c r="C906" s="201"/>
      <c r="D906" s="201"/>
      <c r="E906" s="201"/>
      <c r="F906" s="201"/>
      <c r="G906" s="201"/>
      <c r="H906" s="201"/>
      <c r="I906" s="201"/>
      <c r="J906" s="201"/>
      <c r="K906" s="201"/>
      <c r="L906" s="201"/>
      <c r="M906" s="201"/>
      <c r="N906" s="201"/>
      <c r="O906" s="201"/>
      <c r="P906" s="201"/>
      <c r="Q906" s="201"/>
      <c r="R906" s="201"/>
      <c r="S906" s="201"/>
      <c r="T906" s="201"/>
      <c r="U906" s="201"/>
      <c r="V906" s="5"/>
      <c r="W906" s="201"/>
      <c r="X906" s="201"/>
      <c r="Y906" s="201"/>
      <c r="Z906" s="201"/>
    </row>
    <row r="907" spans="1:26" ht="15.75" customHeight="1">
      <c r="A907" s="201"/>
      <c r="B907" s="201"/>
      <c r="C907" s="201"/>
      <c r="D907" s="201"/>
      <c r="E907" s="201"/>
      <c r="F907" s="201"/>
      <c r="G907" s="201"/>
      <c r="H907" s="201"/>
      <c r="I907" s="201"/>
      <c r="J907" s="201"/>
      <c r="K907" s="201"/>
      <c r="L907" s="201"/>
      <c r="M907" s="201"/>
      <c r="N907" s="201"/>
      <c r="O907" s="201"/>
      <c r="P907" s="201"/>
      <c r="Q907" s="201"/>
      <c r="R907" s="201"/>
      <c r="S907" s="201"/>
      <c r="T907" s="201"/>
      <c r="U907" s="201"/>
      <c r="V907" s="5"/>
      <c r="W907" s="201"/>
      <c r="X907" s="201"/>
      <c r="Y907" s="201"/>
      <c r="Z907" s="201"/>
    </row>
    <row r="908" spans="1:26" ht="15.75" customHeight="1">
      <c r="A908" s="201"/>
      <c r="B908" s="201"/>
      <c r="C908" s="201"/>
      <c r="D908" s="201"/>
      <c r="E908" s="201"/>
      <c r="F908" s="201"/>
      <c r="G908" s="201"/>
      <c r="H908" s="201"/>
      <c r="I908" s="201"/>
      <c r="J908" s="201"/>
      <c r="K908" s="201"/>
      <c r="L908" s="201"/>
      <c r="M908" s="201"/>
      <c r="N908" s="201"/>
      <c r="O908" s="201"/>
      <c r="P908" s="201"/>
      <c r="Q908" s="201"/>
      <c r="R908" s="201"/>
      <c r="S908" s="201"/>
      <c r="T908" s="201"/>
      <c r="U908" s="201"/>
      <c r="V908" s="5"/>
      <c r="W908" s="201"/>
      <c r="X908" s="201"/>
      <c r="Y908" s="201"/>
      <c r="Z908" s="201"/>
    </row>
    <row r="909" spans="1:26" ht="15.75" customHeight="1">
      <c r="A909" s="201"/>
      <c r="B909" s="201"/>
      <c r="C909" s="201"/>
      <c r="D909" s="201"/>
      <c r="E909" s="201"/>
      <c r="F909" s="201"/>
      <c r="G909" s="201"/>
      <c r="H909" s="201"/>
      <c r="I909" s="201"/>
      <c r="J909" s="201"/>
      <c r="K909" s="201"/>
      <c r="L909" s="201"/>
      <c r="M909" s="201"/>
      <c r="N909" s="201"/>
      <c r="O909" s="201"/>
      <c r="P909" s="201"/>
      <c r="Q909" s="201"/>
      <c r="R909" s="201"/>
      <c r="S909" s="201"/>
      <c r="T909" s="201"/>
      <c r="U909" s="201"/>
      <c r="V909" s="5"/>
      <c r="W909" s="201"/>
      <c r="X909" s="201"/>
      <c r="Y909" s="201"/>
      <c r="Z909" s="201"/>
    </row>
    <row r="910" spans="1:26" ht="15.75" customHeight="1">
      <c r="A910" s="201"/>
      <c r="B910" s="201"/>
      <c r="C910" s="201"/>
      <c r="D910" s="201"/>
      <c r="E910" s="201"/>
      <c r="F910" s="201"/>
      <c r="G910" s="201"/>
      <c r="H910" s="201"/>
      <c r="I910" s="201"/>
      <c r="J910" s="201"/>
      <c r="K910" s="201"/>
      <c r="L910" s="201"/>
      <c r="M910" s="201"/>
      <c r="N910" s="201"/>
      <c r="O910" s="201"/>
      <c r="P910" s="201"/>
      <c r="Q910" s="201"/>
      <c r="R910" s="201"/>
      <c r="S910" s="201"/>
      <c r="T910" s="201"/>
      <c r="U910" s="201"/>
      <c r="V910" s="5"/>
      <c r="W910" s="201"/>
      <c r="X910" s="201"/>
      <c r="Y910" s="201"/>
      <c r="Z910" s="201"/>
    </row>
    <row r="911" spans="1:26" ht="15.75" customHeight="1">
      <c r="A911" s="201"/>
      <c r="B911" s="201"/>
      <c r="C911" s="201"/>
      <c r="D911" s="201"/>
      <c r="E911" s="201"/>
      <c r="F911" s="201"/>
      <c r="G911" s="201"/>
      <c r="H911" s="201"/>
      <c r="I911" s="201"/>
      <c r="J911" s="201"/>
      <c r="K911" s="201"/>
      <c r="L911" s="201"/>
      <c r="M911" s="201"/>
      <c r="N911" s="201"/>
      <c r="O911" s="201"/>
      <c r="P911" s="201"/>
      <c r="Q911" s="201"/>
      <c r="R911" s="201"/>
      <c r="S911" s="201"/>
      <c r="T911" s="201"/>
      <c r="U911" s="201"/>
      <c r="V911" s="5"/>
      <c r="W911" s="201"/>
      <c r="X911" s="201"/>
      <c r="Y911" s="201"/>
      <c r="Z911" s="201"/>
    </row>
    <row r="912" spans="1:26" ht="15.75" customHeight="1">
      <c r="A912" s="201"/>
      <c r="B912" s="201"/>
      <c r="C912" s="201"/>
      <c r="D912" s="201"/>
      <c r="E912" s="201"/>
      <c r="F912" s="201"/>
      <c r="G912" s="201"/>
      <c r="H912" s="201"/>
      <c r="I912" s="201"/>
      <c r="J912" s="201"/>
      <c r="K912" s="201"/>
      <c r="L912" s="201"/>
      <c r="M912" s="201"/>
      <c r="N912" s="201"/>
      <c r="O912" s="201"/>
      <c r="P912" s="201"/>
      <c r="Q912" s="201"/>
      <c r="R912" s="201"/>
      <c r="S912" s="201"/>
      <c r="T912" s="201"/>
      <c r="U912" s="201"/>
      <c r="V912" s="5"/>
      <c r="W912" s="201"/>
      <c r="X912" s="201"/>
      <c r="Y912" s="201"/>
      <c r="Z912" s="201"/>
    </row>
    <row r="913" spans="1:26" ht="15.75" customHeight="1">
      <c r="A913" s="201"/>
      <c r="B913" s="201"/>
      <c r="C913" s="201"/>
      <c r="D913" s="201"/>
      <c r="E913" s="201"/>
      <c r="F913" s="201"/>
      <c r="G913" s="201"/>
      <c r="H913" s="201"/>
      <c r="I913" s="201"/>
      <c r="J913" s="201"/>
      <c r="K913" s="201"/>
      <c r="L913" s="201"/>
      <c r="M913" s="201"/>
      <c r="N913" s="201"/>
      <c r="O913" s="201"/>
      <c r="P913" s="201"/>
      <c r="Q913" s="201"/>
      <c r="R913" s="201"/>
      <c r="S913" s="201"/>
      <c r="T913" s="201"/>
      <c r="U913" s="201"/>
      <c r="V913" s="5"/>
      <c r="W913" s="201"/>
      <c r="X913" s="201"/>
      <c r="Y913" s="201"/>
      <c r="Z913" s="201"/>
    </row>
    <row r="914" spans="1:26" ht="15.75" customHeight="1">
      <c r="A914" s="201"/>
      <c r="B914" s="201"/>
      <c r="C914" s="201"/>
      <c r="D914" s="201"/>
      <c r="E914" s="201"/>
      <c r="F914" s="201"/>
      <c r="G914" s="201"/>
      <c r="H914" s="201"/>
      <c r="I914" s="201"/>
      <c r="J914" s="201"/>
      <c r="K914" s="201"/>
      <c r="L914" s="201"/>
      <c r="M914" s="201"/>
      <c r="N914" s="201"/>
      <c r="O914" s="201"/>
      <c r="P914" s="201"/>
      <c r="Q914" s="201"/>
      <c r="R914" s="201"/>
      <c r="S914" s="201"/>
      <c r="T914" s="201"/>
      <c r="U914" s="201"/>
      <c r="V914" s="5"/>
      <c r="W914" s="201"/>
      <c r="X914" s="201"/>
      <c r="Y914" s="201"/>
      <c r="Z914" s="201"/>
    </row>
    <row r="915" spans="1:26" ht="15.75" customHeight="1">
      <c r="A915" s="201"/>
      <c r="B915" s="201"/>
      <c r="C915" s="201"/>
      <c r="D915" s="201"/>
      <c r="E915" s="201"/>
      <c r="F915" s="201"/>
      <c r="G915" s="201"/>
      <c r="H915" s="201"/>
      <c r="I915" s="201"/>
      <c r="J915" s="201"/>
      <c r="K915" s="201"/>
      <c r="L915" s="201"/>
      <c r="M915" s="201"/>
      <c r="N915" s="201"/>
      <c r="O915" s="201"/>
      <c r="P915" s="201"/>
      <c r="Q915" s="201"/>
      <c r="R915" s="201"/>
      <c r="S915" s="201"/>
      <c r="T915" s="201"/>
      <c r="U915" s="201"/>
      <c r="V915" s="5"/>
      <c r="W915" s="201"/>
      <c r="X915" s="201"/>
      <c r="Y915" s="201"/>
      <c r="Z915" s="201"/>
    </row>
    <row r="916" spans="1:26" ht="15.75" customHeight="1">
      <c r="A916" s="201"/>
      <c r="B916" s="201"/>
      <c r="C916" s="201"/>
      <c r="D916" s="201"/>
      <c r="E916" s="201"/>
      <c r="F916" s="201"/>
      <c r="G916" s="201"/>
      <c r="H916" s="201"/>
      <c r="I916" s="201"/>
      <c r="J916" s="201"/>
      <c r="K916" s="201"/>
      <c r="L916" s="201"/>
      <c r="M916" s="201"/>
      <c r="N916" s="201"/>
      <c r="O916" s="201"/>
      <c r="P916" s="201"/>
      <c r="Q916" s="201"/>
      <c r="R916" s="201"/>
      <c r="S916" s="201"/>
      <c r="T916" s="201"/>
      <c r="U916" s="201"/>
      <c r="V916" s="5"/>
      <c r="W916" s="201"/>
      <c r="X916" s="201"/>
      <c r="Y916" s="201"/>
      <c r="Z916" s="201"/>
    </row>
    <row r="917" spans="1:26" ht="15.75" customHeight="1">
      <c r="A917" s="201"/>
      <c r="B917" s="201"/>
      <c r="C917" s="201"/>
      <c r="D917" s="201"/>
      <c r="E917" s="201"/>
      <c r="F917" s="201"/>
      <c r="G917" s="201"/>
      <c r="H917" s="201"/>
      <c r="I917" s="201"/>
      <c r="J917" s="201"/>
      <c r="K917" s="201"/>
      <c r="L917" s="201"/>
      <c r="M917" s="201"/>
      <c r="N917" s="201"/>
      <c r="O917" s="201"/>
      <c r="P917" s="201"/>
      <c r="Q917" s="201"/>
      <c r="R917" s="201"/>
      <c r="S917" s="201"/>
      <c r="T917" s="201"/>
      <c r="U917" s="201"/>
      <c r="V917" s="5"/>
      <c r="W917" s="201"/>
      <c r="X917" s="201"/>
      <c r="Y917" s="201"/>
      <c r="Z917" s="201"/>
    </row>
    <row r="918" spans="1:26" ht="15.75" customHeight="1">
      <c r="A918" s="201"/>
      <c r="B918" s="201"/>
      <c r="C918" s="201"/>
      <c r="D918" s="201"/>
      <c r="E918" s="201"/>
      <c r="F918" s="201"/>
      <c r="G918" s="201"/>
      <c r="H918" s="201"/>
      <c r="I918" s="201"/>
      <c r="J918" s="201"/>
      <c r="K918" s="201"/>
      <c r="L918" s="201"/>
      <c r="M918" s="201"/>
      <c r="N918" s="201"/>
      <c r="O918" s="201"/>
      <c r="P918" s="201"/>
      <c r="Q918" s="201"/>
      <c r="R918" s="201"/>
      <c r="S918" s="201"/>
      <c r="T918" s="201"/>
      <c r="U918" s="201"/>
      <c r="V918" s="5"/>
      <c r="W918" s="201"/>
      <c r="X918" s="201"/>
      <c r="Y918" s="201"/>
      <c r="Z918" s="201"/>
    </row>
    <row r="919" spans="1:26" ht="15.75" customHeight="1">
      <c r="A919" s="201"/>
      <c r="B919" s="201"/>
      <c r="C919" s="201"/>
      <c r="D919" s="201"/>
      <c r="E919" s="201"/>
      <c r="F919" s="201"/>
      <c r="G919" s="201"/>
      <c r="H919" s="201"/>
      <c r="I919" s="201"/>
      <c r="J919" s="201"/>
      <c r="K919" s="201"/>
      <c r="L919" s="201"/>
      <c r="M919" s="201"/>
      <c r="N919" s="201"/>
      <c r="O919" s="201"/>
      <c r="P919" s="201"/>
      <c r="Q919" s="201"/>
      <c r="R919" s="201"/>
      <c r="S919" s="201"/>
      <c r="T919" s="201"/>
      <c r="U919" s="201"/>
      <c r="V919" s="5"/>
      <c r="W919" s="201"/>
      <c r="X919" s="201"/>
      <c r="Y919" s="201"/>
      <c r="Z919" s="201"/>
    </row>
    <row r="920" spans="1:26" ht="15.75" customHeight="1">
      <c r="A920" s="201"/>
      <c r="B920" s="201"/>
      <c r="C920" s="201"/>
      <c r="D920" s="201"/>
      <c r="E920" s="201"/>
      <c r="F920" s="201"/>
      <c r="G920" s="201"/>
      <c r="H920" s="201"/>
      <c r="I920" s="201"/>
      <c r="J920" s="201"/>
      <c r="K920" s="201"/>
      <c r="L920" s="201"/>
      <c r="M920" s="201"/>
      <c r="N920" s="201"/>
      <c r="O920" s="201"/>
      <c r="P920" s="201"/>
      <c r="Q920" s="201"/>
      <c r="R920" s="201"/>
      <c r="S920" s="201"/>
      <c r="T920" s="201"/>
      <c r="U920" s="201"/>
      <c r="V920" s="5"/>
      <c r="W920" s="201"/>
      <c r="X920" s="201"/>
      <c r="Y920" s="201"/>
      <c r="Z920" s="201"/>
    </row>
    <row r="921" spans="1:26" ht="15.75" customHeight="1">
      <c r="A921" s="201"/>
      <c r="B921" s="201"/>
      <c r="C921" s="201"/>
      <c r="D921" s="201"/>
      <c r="E921" s="201"/>
      <c r="F921" s="201"/>
      <c r="G921" s="201"/>
      <c r="H921" s="201"/>
      <c r="I921" s="201"/>
      <c r="J921" s="201"/>
      <c r="K921" s="201"/>
      <c r="L921" s="201"/>
      <c r="M921" s="201"/>
      <c r="N921" s="201"/>
      <c r="O921" s="201"/>
      <c r="P921" s="201"/>
      <c r="Q921" s="201"/>
      <c r="R921" s="201"/>
      <c r="S921" s="201"/>
      <c r="T921" s="201"/>
      <c r="U921" s="201"/>
      <c r="V921" s="5"/>
      <c r="W921" s="201"/>
      <c r="X921" s="201"/>
      <c r="Y921" s="201"/>
      <c r="Z921" s="201"/>
    </row>
    <row r="922" spans="1:26" ht="15.75" customHeight="1">
      <c r="A922" s="201"/>
      <c r="B922" s="201"/>
      <c r="C922" s="201"/>
      <c r="D922" s="201"/>
      <c r="E922" s="201"/>
      <c r="F922" s="201"/>
      <c r="G922" s="201"/>
      <c r="H922" s="201"/>
      <c r="I922" s="201"/>
      <c r="J922" s="201"/>
      <c r="K922" s="201"/>
      <c r="L922" s="201"/>
      <c r="M922" s="201"/>
      <c r="N922" s="201"/>
      <c r="O922" s="201"/>
      <c r="P922" s="201"/>
      <c r="Q922" s="201"/>
      <c r="R922" s="201"/>
      <c r="S922" s="201"/>
      <c r="T922" s="201"/>
      <c r="U922" s="201"/>
      <c r="V922" s="5"/>
      <c r="W922" s="201"/>
      <c r="X922" s="201"/>
      <c r="Y922" s="201"/>
      <c r="Z922" s="201"/>
    </row>
    <row r="923" spans="1:26" ht="15.75" customHeight="1">
      <c r="A923" s="201"/>
      <c r="B923" s="201"/>
      <c r="C923" s="201"/>
      <c r="D923" s="201"/>
      <c r="E923" s="201"/>
      <c r="F923" s="201"/>
      <c r="G923" s="201"/>
      <c r="H923" s="201"/>
      <c r="I923" s="201"/>
      <c r="J923" s="201"/>
      <c r="K923" s="201"/>
      <c r="L923" s="201"/>
      <c r="M923" s="201"/>
      <c r="N923" s="201"/>
      <c r="O923" s="201"/>
      <c r="P923" s="201"/>
      <c r="Q923" s="201"/>
      <c r="R923" s="201"/>
      <c r="S923" s="201"/>
      <c r="T923" s="201"/>
      <c r="U923" s="201"/>
      <c r="V923" s="5"/>
      <c r="W923" s="201"/>
      <c r="X923" s="201"/>
      <c r="Y923" s="201"/>
      <c r="Z923" s="201"/>
    </row>
    <row r="924" spans="1:26" ht="15.75" customHeight="1">
      <c r="A924" s="201"/>
      <c r="B924" s="201"/>
      <c r="C924" s="201"/>
      <c r="D924" s="201"/>
      <c r="E924" s="201"/>
      <c r="F924" s="201"/>
      <c r="G924" s="201"/>
      <c r="H924" s="201"/>
      <c r="I924" s="201"/>
      <c r="J924" s="201"/>
      <c r="K924" s="201"/>
      <c r="L924" s="201"/>
      <c r="M924" s="201"/>
      <c r="N924" s="201"/>
      <c r="O924" s="201"/>
      <c r="P924" s="201"/>
      <c r="Q924" s="201"/>
      <c r="R924" s="201"/>
      <c r="S924" s="201"/>
      <c r="T924" s="201"/>
      <c r="U924" s="201"/>
      <c r="V924" s="5"/>
      <c r="W924" s="201"/>
      <c r="X924" s="201"/>
      <c r="Y924" s="201"/>
      <c r="Z924" s="201"/>
    </row>
    <row r="925" spans="1:26" ht="15.75" customHeight="1">
      <c r="A925" s="201"/>
      <c r="B925" s="201"/>
      <c r="C925" s="201"/>
      <c r="D925" s="201"/>
      <c r="E925" s="201"/>
      <c r="F925" s="201"/>
      <c r="G925" s="201"/>
      <c r="H925" s="201"/>
      <c r="I925" s="201"/>
      <c r="J925" s="201"/>
      <c r="K925" s="201"/>
      <c r="L925" s="201"/>
      <c r="M925" s="201"/>
      <c r="N925" s="201"/>
      <c r="O925" s="201"/>
      <c r="P925" s="201"/>
      <c r="Q925" s="201"/>
      <c r="R925" s="201"/>
      <c r="S925" s="201"/>
      <c r="T925" s="201"/>
      <c r="U925" s="201"/>
      <c r="V925" s="5"/>
      <c r="W925" s="201"/>
      <c r="X925" s="201"/>
      <c r="Y925" s="201"/>
      <c r="Z925" s="201"/>
    </row>
    <row r="926" spans="1:26" ht="15.75" customHeight="1">
      <c r="A926" s="201"/>
      <c r="B926" s="201"/>
      <c r="C926" s="201"/>
      <c r="D926" s="201"/>
      <c r="E926" s="201"/>
      <c r="F926" s="201"/>
      <c r="G926" s="201"/>
      <c r="H926" s="201"/>
      <c r="I926" s="201"/>
      <c r="J926" s="201"/>
      <c r="K926" s="201"/>
      <c r="L926" s="201"/>
      <c r="M926" s="201"/>
      <c r="N926" s="201"/>
      <c r="O926" s="201"/>
      <c r="P926" s="201"/>
      <c r="Q926" s="201"/>
      <c r="R926" s="201"/>
      <c r="S926" s="201"/>
      <c r="T926" s="201"/>
      <c r="U926" s="201"/>
      <c r="V926" s="5"/>
      <c r="W926" s="201"/>
      <c r="X926" s="201"/>
      <c r="Y926" s="201"/>
      <c r="Z926" s="201"/>
    </row>
    <row r="927" spans="1:26" ht="15.75" customHeight="1">
      <c r="A927" s="201"/>
      <c r="B927" s="201"/>
      <c r="C927" s="201"/>
      <c r="D927" s="201"/>
      <c r="E927" s="201"/>
      <c r="F927" s="201"/>
      <c r="G927" s="201"/>
      <c r="H927" s="201"/>
      <c r="I927" s="201"/>
      <c r="J927" s="201"/>
      <c r="K927" s="201"/>
      <c r="L927" s="201"/>
      <c r="M927" s="201"/>
      <c r="N927" s="201"/>
      <c r="O927" s="201"/>
      <c r="P927" s="201"/>
      <c r="Q927" s="201"/>
      <c r="R927" s="201"/>
      <c r="S927" s="201"/>
      <c r="T927" s="201"/>
      <c r="U927" s="201"/>
      <c r="V927" s="5"/>
      <c r="W927" s="201"/>
      <c r="X927" s="201"/>
      <c r="Y927" s="201"/>
      <c r="Z927" s="201"/>
    </row>
    <row r="928" spans="1:26" ht="15.75" customHeight="1">
      <c r="A928" s="201"/>
      <c r="B928" s="201"/>
      <c r="C928" s="201"/>
      <c r="D928" s="201"/>
      <c r="E928" s="201"/>
      <c r="F928" s="201"/>
      <c r="G928" s="201"/>
      <c r="H928" s="201"/>
      <c r="I928" s="201"/>
      <c r="J928" s="201"/>
      <c r="K928" s="201"/>
      <c r="L928" s="201"/>
      <c r="M928" s="201"/>
      <c r="N928" s="201"/>
      <c r="O928" s="201"/>
      <c r="P928" s="201"/>
      <c r="Q928" s="201"/>
      <c r="R928" s="201"/>
      <c r="S928" s="201"/>
      <c r="T928" s="201"/>
      <c r="U928" s="201"/>
      <c r="V928" s="5"/>
      <c r="W928" s="201"/>
      <c r="X928" s="201"/>
      <c r="Y928" s="201"/>
      <c r="Z928" s="201"/>
    </row>
    <row r="929" spans="1:26" ht="15.75" customHeight="1">
      <c r="A929" s="201"/>
      <c r="B929" s="201"/>
      <c r="C929" s="201"/>
      <c r="D929" s="201"/>
      <c r="E929" s="201"/>
      <c r="F929" s="201"/>
      <c r="G929" s="201"/>
      <c r="H929" s="201"/>
      <c r="I929" s="201"/>
      <c r="J929" s="201"/>
      <c r="K929" s="201"/>
      <c r="L929" s="201"/>
      <c r="M929" s="201"/>
      <c r="N929" s="201"/>
      <c r="O929" s="201"/>
      <c r="P929" s="201"/>
      <c r="Q929" s="201"/>
      <c r="R929" s="201"/>
      <c r="S929" s="201"/>
      <c r="T929" s="201"/>
      <c r="U929" s="201"/>
      <c r="V929" s="5"/>
      <c r="W929" s="201"/>
      <c r="X929" s="201"/>
      <c r="Y929" s="201"/>
      <c r="Z929" s="201"/>
    </row>
    <row r="930" spans="1:26" ht="15.75" customHeight="1">
      <c r="A930" s="201"/>
      <c r="B930" s="201"/>
      <c r="C930" s="201"/>
      <c r="D930" s="201"/>
      <c r="E930" s="201"/>
      <c r="F930" s="201"/>
      <c r="G930" s="201"/>
      <c r="H930" s="201"/>
      <c r="I930" s="201"/>
      <c r="J930" s="201"/>
      <c r="K930" s="201"/>
      <c r="L930" s="201"/>
      <c r="M930" s="201"/>
      <c r="N930" s="201"/>
      <c r="O930" s="201"/>
      <c r="P930" s="201"/>
      <c r="Q930" s="201"/>
      <c r="R930" s="201"/>
      <c r="S930" s="201"/>
      <c r="T930" s="201"/>
      <c r="U930" s="201"/>
      <c r="V930" s="5"/>
      <c r="W930" s="201"/>
      <c r="X930" s="201"/>
      <c r="Y930" s="201"/>
      <c r="Z930" s="201"/>
    </row>
    <row r="931" spans="1:26" ht="15.75" customHeight="1">
      <c r="A931" s="201"/>
      <c r="B931" s="201"/>
      <c r="C931" s="201"/>
      <c r="D931" s="201"/>
      <c r="E931" s="201"/>
      <c r="F931" s="201"/>
      <c r="G931" s="201"/>
      <c r="H931" s="201"/>
      <c r="I931" s="201"/>
      <c r="J931" s="201"/>
      <c r="K931" s="201"/>
      <c r="L931" s="201"/>
      <c r="M931" s="201"/>
      <c r="N931" s="201"/>
      <c r="O931" s="201"/>
      <c r="P931" s="201"/>
      <c r="Q931" s="201"/>
      <c r="R931" s="201"/>
      <c r="S931" s="201"/>
      <c r="T931" s="201"/>
      <c r="U931" s="201"/>
      <c r="V931" s="5"/>
      <c r="W931" s="201"/>
      <c r="X931" s="201"/>
      <c r="Y931" s="201"/>
      <c r="Z931" s="201"/>
    </row>
    <row r="932" spans="1:26" ht="15.75" customHeight="1">
      <c r="A932" s="201"/>
      <c r="B932" s="201"/>
      <c r="C932" s="201"/>
      <c r="D932" s="201"/>
      <c r="E932" s="201"/>
      <c r="F932" s="201"/>
      <c r="G932" s="201"/>
      <c r="H932" s="201"/>
      <c r="I932" s="201"/>
      <c r="J932" s="201"/>
      <c r="K932" s="201"/>
      <c r="L932" s="201"/>
      <c r="M932" s="201"/>
      <c r="N932" s="201"/>
      <c r="O932" s="201"/>
      <c r="P932" s="201"/>
      <c r="Q932" s="201"/>
      <c r="R932" s="201"/>
      <c r="S932" s="201"/>
      <c r="T932" s="201"/>
      <c r="U932" s="201"/>
      <c r="V932" s="5"/>
      <c r="W932" s="201"/>
      <c r="X932" s="201"/>
      <c r="Y932" s="201"/>
      <c r="Z932" s="201"/>
    </row>
    <row r="933" spans="1:26" ht="15.75" customHeight="1">
      <c r="A933" s="201"/>
      <c r="B933" s="201"/>
      <c r="C933" s="201"/>
      <c r="D933" s="201"/>
      <c r="E933" s="201"/>
      <c r="F933" s="201"/>
      <c r="G933" s="201"/>
      <c r="H933" s="201"/>
      <c r="I933" s="201"/>
      <c r="J933" s="201"/>
      <c r="K933" s="201"/>
      <c r="L933" s="201"/>
      <c r="M933" s="201"/>
      <c r="N933" s="201"/>
      <c r="O933" s="201"/>
      <c r="P933" s="201"/>
      <c r="Q933" s="201"/>
      <c r="R933" s="201"/>
      <c r="S933" s="201"/>
      <c r="T933" s="201"/>
      <c r="U933" s="201"/>
      <c r="V933" s="5"/>
      <c r="W933" s="201"/>
      <c r="X933" s="201"/>
      <c r="Y933" s="201"/>
      <c r="Z933" s="201"/>
    </row>
    <row r="934" spans="1:26" ht="15.75" customHeight="1">
      <c r="A934" s="201"/>
      <c r="B934" s="201"/>
      <c r="C934" s="201"/>
      <c r="D934" s="201"/>
      <c r="E934" s="201"/>
      <c r="F934" s="201"/>
      <c r="G934" s="201"/>
      <c r="H934" s="201"/>
      <c r="I934" s="201"/>
      <c r="J934" s="201"/>
      <c r="K934" s="201"/>
      <c r="L934" s="201"/>
      <c r="M934" s="201"/>
      <c r="N934" s="201"/>
      <c r="O934" s="201"/>
      <c r="P934" s="201"/>
      <c r="Q934" s="201"/>
      <c r="R934" s="201"/>
      <c r="S934" s="201"/>
      <c r="T934" s="201"/>
      <c r="U934" s="201"/>
      <c r="V934" s="5"/>
      <c r="W934" s="201"/>
      <c r="X934" s="201"/>
      <c r="Y934" s="201"/>
      <c r="Z934" s="201"/>
    </row>
    <row r="935" spans="1:26" ht="15.75" customHeight="1">
      <c r="A935" s="201"/>
      <c r="B935" s="201"/>
      <c r="C935" s="201"/>
      <c r="D935" s="201"/>
      <c r="E935" s="201"/>
      <c r="F935" s="201"/>
      <c r="G935" s="201"/>
      <c r="H935" s="201"/>
      <c r="I935" s="201"/>
      <c r="J935" s="201"/>
      <c r="K935" s="201"/>
      <c r="L935" s="201"/>
      <c r="M935" s="201"/>
      <c r="N935" s="201"/>
      <c r="O935" s="201"/>
      <c r="P935" s="201"/>
      <c r="Q935" s="201"/>
      <c r="R935" s="201"/>
      <c r="S935" s="201"/>
      <c r="T935" s="201"/>
      <c r="U935" s="201"/>
      <c r="V935" s="5"/>
      <c r="W935" s="201"/>
      <c r="X935" s="201"/>
      <c r="Y935" s="201"/>
      <c r="Z935" s="201"/>
    </row>
    <row r="936" spans="1:26" ht="15.75" customHeight="1">
      <c r="A936" s="201"/>
      <c r="B936" s="201"/>
      <c r="C936" s="201"/>
      <c r="D936" s="201"/>
      <c r="E936" s="201"/>
      <c r="F936" s="201"/>
      <c r="G936" s="201"/>
      <c r="H936" s="201"/>
      <c r="I936" s="201"/>
      <c r="J936" s="201"/>
      <c r="K936" s="201"/>
      <c r="L936" s="201"/>
      <c r="M936" s="201"/>
      <c r="N936" s="201"/>
      <c r="O936" s="201"/>
      <c r="P936" s="201"/>
      <c r="Q936" s="201"/>
      <c r="R936" s="201"/>
      <c r="S936" s="201"/>
      <c r="T936" s="201"/>
      <c r="U936" s="201"/>
      <c r="V936" s="5"/>
      <c r="W936" s="201"/>
      <c r="X936" s="201"/>
      <c r="Y936" s="201"/>
      <c r="Z936" s="201"/>
    </row>
    <row r="937" spans="1:26" ht="15.75" customHeight="1">
      <c r="A937" s="201"/>
      <c r="B937" s="201"/>
      <c r="C937" s="201"/>
      <c r="D937" s="201"/>
      <c r="E937" s="201"/>
      <c r="F937" s="201"/>
      <c r="G937" s="201"/>
      <c r="H937" s="201"/>
      <c r="I937" s="201"/>
      <c r="J937" s="201"/>
      <c r="K937" s="201"/>
      <c r="L937" s="201"/>
      <c r="M937" s="201"/>
      <c r="N937" s="201"/>
      <c r="O937" s="201"/>
      <c r="P937" s="201"/>
      <c r="Q937" s="201"/>
      <c r="R937" s="201"/>
      <c r="S937" s="201"/>
      <c r="T937" s="201"/>
      <c r="U937" s="201"/>
      <c r="V937" s="5"/>
      <c r="W937" s="201"/>
      <c r="X937" s="201"/>
      <c r="Y937" s="201"/>
      <c r="Z937" s="201"/>
    </row>
    <row r="938" spans="1:26" ht="15.75" customHeight="1">
      <c r="A938" s="201"/>
      <c r="B938" s="201"/>
      <c r="C938" s="201"/>
      <c r="D938" s="201"/>
      <c r="E938" s="201"/>
      <c r="F938" s="201"/>
      <c r="G938" s="201"/>
      <c r="H938" s="201"/>
      <c r="I938" s="201"/>
      <c r="J938" s="201"/>
      <c r="K938" s="201"/>
      <c r="L938" s="201"/>
      <c r="M938" s="201"/>
      <c r="N938" s="201"/>
      <c r="O938" s="201"/>
      <c r="P938" s="201"/>
      <c r="Q938" s="201"/>
      <c r="R938" s="201"/>
      <c r="S938" s="201"/>
      <c r="T938" s="201"/>
      <c r="U938" s="201"/>
      <c r="V938" s="5"/>
      <c r="W938" s="201"/>
      <c r="X938" s="201"/>
      <c r="Y938" s="201"/>
      <c r="Z938" s="201"/>
    </row>
    <row r="939" spans="1:26" ht="15.75" customHeight="1">
      <c r="A939" s="201"/>
      <c r="B939" s="201"/>
      <c r="C939" s="201"/>
      <c r="D939" s="201"/>
      <c r="E939" s="201"/>
      <c r="F939" s="201"/>
      <c r="G939" s="201"/>
      <c r="H939" s="201"/>
      <c r="I939" s="201"/>
      <c r="J939" s="201"/>
      <c r="K939" s="201"/>
      <c r="L939" s="201"/>
      <c r="M939" s="201"/>
      <c r="N939" s="201"/>
      <c r="O939" s="201"/>
      <c r="P939" s="201"/>
      <c r="Q939" s="201"/>
      <c r="R939" s="201"/>
      <c r="S939" s="201"/>
      <c r="T939" s="201"/>
      <c r="U939" s="201"/>
      <c r="V939" s="5"/>
      <c r="W939" s="201"/>
      <c r="X939" s="201"/>
      <c r="Y939" s="201"/>
      <c r="Z939" s="201"/>
    </row>
    <row r="940" spans="1:26" ht="15.75" customHeight="1">
      <c r="A940" s="201"/>
      <c r="B940" s="201"/>
      <c r="C940" s="201"/>
      <c r="D940" s="201"/>
      <c r="E940" s="201"/>
      <c r="F940" s="201"/>
      <c r="G940" s="201"/>
      <c r="H940" s="201"/>
      <c r="I940" s="201"/>
      <c r="J940" s="201"/>
      <c r="K940" s="201"/>
      <c r="L940" s="201"/>
      <c r="M940" s="201"/>
      <c r="N940" s="201"/>
      <c r="O940" s="201"/>
      <c r="P940" s="201"/>
      <c r="Q940" s="201"/>
      <c r="R940" s="201"/>
      <c r="S940" s="201"/>
      <c r="T940" s="201"/>
      <c r="U940" s="201"/>
      <c r="V940" s="5"/>
      <c r="W940" s="201"/>
      <c r="X940" s="201"/>
      <c r="Y940" s="201"/>
      <c r="Z940" s="201"/>
    </row>
    <row r="941" spans="1:26" ht="15.75" customHeight="1">
      <c r="A941" s="201"/>
      <c r="B941" s="201"/>
      <c r="C941" s="201"/>
      <c r="D941" s="201"/>
      <c r="E941" s="201"/>
      <c r="F941" s="201"/>
      <c r="G941" s="201"/>
      <c r="H941" s="201"/>
      <c r="I941" s="201"/>
      <c r="J941" s="201"/>
      <c r="K941" s="201"/>
      <c r="L941" s="201"/>
      <c r="M941" s="201"/>
      <c r="N941" s="201"/>
      <c r="O941" s="201"/>
      <c r="P941" s="201"/>
      <c r="Q941" s="201"/>
      <c r="R941" s="201"/>
      <c r="S941" s="201"/>
      <c r="T941" s="201"/>
      <c r="U941" s="201"/>
      <c r="V941" s="5"/>
      <c r="W941" s="201"/>
      <c r="X941" s="201"/>
      <c r="Y941" s="201"/>
      <c r="Z941" s="201"/>
    </row>
    <row r="942" spans="1:26" ht="15.75" customHeight="1">
      <c r="A942" s="201"/>
      <c r="B942" s="201"/>
      <c r="C942" s="201"/>
      <c r="D942" s="201"/>
      <c r="E942" s="201"/>
      <c r="F942" s="201"/>
      <c r="G942" s="201"/>
      <c r="H942" s="201"/>
      <c r="I942" s="201"/>
      <c r="J942" s="201"/>
      <c r="K942" s="201"/>
      <c r="L942" s="201"/>
      <c r="M942" s="201"/>
      <c r="N942" s="201"/>
      <c r="O942" s="201"/>
      <c r="P942" s="201"/>
      <c r="Q942" s="201"/>
      <c r="R942" s="201"/>
      <c r="S942" s="201"/>
      <c r="T942" s="201"/>
      <c r="U942" s="201"/>
      <c r="V942" s="5"/>
      <c r="W942" s="201"/>
      <c r="X942" s="201"/>
      <c r="Y942" s="201"/>
      <c r="Z942" s="201"/>
    </row>
    <row r="943" spans="1:26" ht="15.75" customHeight="1">
      <c r="A943" s="201"/>
      <c r="B943" s="201"/>
      <c r="C943" s="201"/>
      <c r="D943" s="201"/>
      <c r="E943" s="201"/>
      <c r="F943" s="201"/>
      <c r="G943" s="201"/>
      <c r="H943" s="201"/>
      <c r="I943" s="201"/>
      <c r="J943" s="201"/>
      <c r="K943" s="201"/>
      <c r="L943" s="201"/>
      <c r="M943" s="201"/>
      <c r="N943" s="201"/>
      <c r="O943" s="201"/>
      <c r="P943" s="201"/>
      <c r="Q943" s="201"/>
      <c r="R943" s="201"/>
      <c r="S943" s="201"/>
      <c r="T943" s="201"/>
      <c r="U943" s="201"/>
      <c r="V943" s="5"/>
      <c r="W943" s="201"/>
      <c r="X943" s="201"/>
      <c r="Y943" s="201"/>
      <c r="Z943" s="201"/>
    </row>
    <row r="944" spans="1:26" ht="15.75" customHeight="1">
      <c r="A944" s="201"/>
      <c r="B944" s="201"/>
      <c r="C944" s="201"/>
      <c r="D944" s="201"/>
      <c r="E944" s="201"/>
      <c r="F944" s="201"/>
      <c r="G944" s="201"/>
      <c r="H944" s="201"/>
      <c r="I944" s="201"/>
      <c r="J944" s="201"/>
      <c r="K944" s="201"/>
      <c r="L944" s="201"/>
      <c r="M944" s="201"/>
      <c r="N944" s="201"/>
      <c r="O944" s="201"/>
      <c r="P944" s="201"/>
      <c r="Q944" s="201"/>
      <c r="R944" s="201"/>
      <c r="S944" s="201"/>
      <c r="T944" s="201"/>
      <c r="U944" s="201"/>
      <c r="V944" s="5"/>
      <c r="W944" s="201"/>
      <c r="X944" s="201"/>
      <c r="Y944" s="201"/>
      <c r="Z944" s="201"/>
    </row>
    <row r="945" spans="1:26" ht="15.75" customHeight="1">
      <c r="A945" s="201"/>
      <c r="B945" s="201"/>
      <c r="C945" s="201"/>
      <c r="D945" s="201"/>
      <c r="E945" s="201"/>
      <c r="F945" s="201"/>
      <c r="G945" s="201"/>
      <c r="H945" s="201"/>
      <c r="I945" s="201"/>
      <c r="J945" s="201"/>
      <c r="K945" s="201"/>
      <c r="L945" s="201"/>
      <c r="M945" s="201"/>
      <c r="N945" s="201"/>
      <c r="O945" s="201"/>
      <c r="P945" s="201"/>
      <c r="Q945" s="201"/>
      <c r="R945" s="201"/>
      <c r="S945" s="201"/>
      <c r="T945" s="201"/>
      <c r="U945" s="201"/>
      <c r="V945" s="5"/>
      <c r="W945" s="201"/>
      <c r="X945" s="201"/>
      <c r="Y945" s="201"/>
      <c r="Z945" s="201"/>
    </row>
    <row r="946" spans="1:26" ht="15.75" customHeight="1">
      <c r="A946" s="201"/>
      <c r="B946" s="201"/>
      <c r="C946" s="201"/>
      <c r="D946" s="201"/>
      <c r="E946" s="201"/>
      <c r="F946" s="201"/>
      <c r="G946" s="201"/>
      <c r="H946" s="201"/>
      <c r="I946" s="201"/>
      <c r="J946" s="201"/>
      <c r="K946" s="201"/>
      <c r="L946" s="201"/>
      <c r="M946" s="201"/>
      <c r="N946" s="201"/>
      <c r="O946" s="201"/>
      <c r="P946" s="201"/>
      <c r="Q946" s="201"/>
      <c r="R946" s="201"/>
      <c r="S946" s="201"/>
      <c r="T946" s="201"/>
      <c r="U946" s="201"/>
      <c r="V946" s="5"/>
      <c r="W946" s="201"/>
      <c r="X946" s="201"/>
      <c r="Y946" s="201"/>
      <c r="Z946" s="201"/>
    </row>
    <row r="947" spans="1:26" ht="15.75" customHeight="1">
      <c r="A947" s="201"/>
      <c r="B947" s="201"/>
      <c r="C947" s="201"/>
      <c r="D947" s="201"/>
      <c r="E947" s="201"/>
      <c r="F947" s="201"/>
      <c r="G947" s="201"/>
      <c r="H947" s="201"/>
      <c r="I947" s="201"/>
      <c r="J947" s="201"/>
      <c r="K947" s="201"/>
      <c r="L947" s="201"/>
      <c r="M947" s="201"/>
      <c r="N947" s="201"/>
      <c r="O947" s="201"/>
      <c r="P947" s="201"/>
      <c r="Q947" s="201"/>
      <c r="R947" s="201"/>
      <c r="S947" s="201"/>
      <c r="T947" s="201"/>
      <c r="U947" s="201"/>
      <c r="V947" s="5"/>
      <c r="W947" s="201"/>
      <c r="X947" s="201"/>
      <c r="Y947" s="201"/>
      <c r="Z947" s="201"/>
    </row>
    <row r="948" spans="1:26" ht="15.75" customHeight="1">
      <c r="A948" s="201"/>
      <c r="B948" s="201"/>
      <c r="C948" s="201"/>
      <c r="D948" s="201"/>
      <c r="E948" s="201"/>
      <c r="F948" s="201"/>
      <c r="G948" s="201"/>
      <c r="H948" s="201"/>
      <c r="I948" s="201"/>
      <c r="J948" s="201"/>
      <c r="K948" s="201"/>
      <c r="L948" s="201"/>
      <c r="M948" s="201"/>
      <c r="N948" s="201"/>
      <c r="O948" s="201"/>
      <c r="P948" s="201"/>
      <c r="Q948" s="201"/>
      <c r="R948" s="201"/>
      <c r="S948" s="201"/>
      <c r="T948" s="201"/>
      <c r="U948" s="201"/>
      <c r="V948" s="5"/>
      <c r="W948" s="201"/>
      <c r="X948" s="201"/>
      <c r="Y948" s="201"/>
      <c r="Z948" s="201"/>
    </row>
    <row r="949" spans="1:26" ht="15.75" customHeight="1">
      <c r="A949" s="201"/>
      <c r="B949" s="201"/>
      <c r="C949" s="201"/>
      <c r="D949" s="201"/>
      <c r="E949" s="201"/>
      <c r="F949" s="201"/>
      <c r="G949" s="201"/>
      <c r="H949" s="201"/>
      <c r="I949" s="201"/>
      <c r="J949" s="201"/>
      <c r="K949" s="201"/>
      <c r="L949" s="201"/>
      <c r="M949" s="201"/>
      <c r="N949" s="201"/>
      <c r="O949" s="201"/>
      <c r="P949" s="201"/>
      <c r="Q949" s="201"/>
      <c r="R949" s="201"/>
      <c r="S949" s="201"/>
      <c r="T949" s="201"/>
      <c r="U949" s="201"/>
      <c r="V949" s="5"/>
      <c r="W949" s="201"/>
      <c r="X949" s="201"/>
      <c r="Y949" s="201"/>
      <c r="Z949" s="201"/>
    </row>
    <row r="950" spans="1:26" ht="15.75" customHeight="1">
      <c r="A950" s="201"/>
      <c r="B950" s="201"/>
      <c r="C950" s="201"/>
      <c r="D950" s="201"/>
      <c r="E950" s="201"/>
      <c r="F950" s="201"/>
      <c r="G950" s="201"/>
      <c r="H950" s="201"/>
      <c r="I950" s="201"/>
      <c r="J950" s="201"/>
      <c r="K950" s="201"/>
      <c r="L950" s="201"/>
      <c r="M950" s="201"/>
      <c r="N950" s="201"/>
      <c r="O950" s="201"/>
      <c r="P950" s="201"/>
      <c r="Q950" s="201"/>
      <c r="R950" s="201"/>
      <c r="S950" s="201"/>
      <c r="T950" s="201"/>
      <c r="U950" s="201"/>
      <c r="V950" s="5"/>
      <c r="W950" s="201"/>
      <c r="X950" s="201"/>
      <c r="Y950" s="201"/>
      <c r="Z950" s="201"/>
    </row>
    <row r="951" spans="1:26" ht="15.75" customHeight="1">
      <c r="A951" s="201"/>
      <c r="B951" s="201"/>
      <c r="C951" s="201"/>
      <c r="D951" s="201"/>
      <c r="E951" s="201"/>
      <c r="F951" s="201"/>
      <c r="G951" s="201"/>
      <c r="H951" s="201"/>
      <c r="I951" s="201"/>
      <c r="J951" s="201"/>
      <c r="K951" s="201"/>
      <c r="L951" s="201"/>
      <c r="M951" s="201"/>
      <c r="N951" s="201"/>
      <c r="O951" s="201"/>
      <c r="P951" s="201"/>
      <c r="Q951" s="201"/>
      <c r="R951" s="201"/>
      <c r="S951" s="201"/>
      <c r="T951" s="201"/>
      <c r="U951" s="201"/>
      <c r="V951" s="5"/>
      <c r="W951" s="201"/>
      <c r="X951" s="201"/>
      <c r="Y951" s="201"/>
      <c r="Z951" s="201"/>
    </row>
    <row r="952" spans="1:26" ht="15.75" customHeight="1">
      <c r="A952" s="201"/>
      <c r="B952" s="201"/>
      <c r="C952" s="201"/>
      <c r="D952" s="201"/>
      <c r="E952" s="201"/>
      <c r="F952" s="201"/>
      <c r="G952" s="201"/>
      <c r="H952" s="201"/>
      <c r="I952" s="201"/>
      <c r="J952" s="201"/>
      <c r="K952" s="201"/>
      <c r="L952" s="201"/>
      <c r="M952" s="201"/>
      <c r="N952" s="201"/>
      <c r="O952" s="201"/>
      <c r="P952" s="201"/>
      <c r="Q952" s="201"/>
      <c r="R952" s="201"/>
      <c r="S952" s="201"/>
      <c r="T952" s="201"/>
      <c r="U952" s="201"/>
      <c r="V952" s="5"/>
      <c r="W952" s="201"/>
      <c r="X952" s="201"/>
      <c r="Y952" s="201"/>
      <c r="Z952" s="201"/>
    </row>
    <row r="953" spans="1:26" ht="15.75" customHeight="1">
      <c r="A953" s="201"/>
      <c r="B953" s="201"/>
      <c r="C953" s="201"/>
      <c r="D953" s="201"/>
      <c r="E953" s="201"/>
      <c r="F953" s="201"/>
      <c r="G953" s="201"/>
      <c r="H953" s="201"/>
      <c r="I953" s="201"/>
      <c r="J953" s="201"/>
      <c r="K953" s="201"/>
      <c r="L953" s="201"/>
      <c r="M953" s="201"/>
      <c r="N953" s="201"/>
      <c r="O953" s="201"/>
      <c r="P953" s="201"/>
      <c r="Q953" s="201"/>
      <c r="R953" s="201"/>
      <c r="S953" s="201"/>
      <c r="T953" s="201"/>
      <c r="U953" s="201"/>
      <c r="V953" s="5"/>
      <c r="W953" s="201"/>
      <c r="X953" s="201"/>
      <c r="Y953" s="201"/>
      <c r="Z953" s="201"/>
    </row>
    <row r="954" spans="1:26" ht="15.75" customHeight="1">
      <c r="A954" s="201"/>
      <c r="B954" s="201"/>
      <c r="C954" s="201"/>
      <c r="D954" s="201"/>
      <c r="E954" s="201"/>
      <c r="F954" s="201"/>
      <c r="G954" s="201"/>
      <c r="H954" s="201"/>
      <c r="I954" s="201"/>
      <c r="J954" s="201"/>
      <c r="K954" s="201"/>
      <c r="L954" s="201"/>
      <c r="M954" s="201"/>
      <c r="N954" s="201"/>
      <c r="O954" s="201"/>
      <c r="P954" s="201"/>
      <c r="Q954" s="201"/>
      <c r="R954" s="201"/>
      <c r="S954" s="201"/>
      <c r="T954" s="201"/>
      <c r="U954" s="201"/>
      <c r="V954" s="5"/>
      <c r="W954" s="201"/>
      <c r="X954" s="201"/>
      <c r="Y954" s="201"/>
      <c r="Z954" s="201"/>
    </row>
    <row r="955" spans="1:26" ht="15.75" customHeight="1">
      <c r="A955" s="201"/>
      <c r="B955" s="201"/>
      <c r="C955" s="201"/>
      <c r="D955" s="201"/>
      <c r="E955" s="201"/>
      <c r="F955" s="201"/>
      <c r="G955" s="201"/>
      <c r="H955" s="201"/>
      <c r="I955" s="201"/>
      <c r="J955" s="201"/>
      <c r="K955" s="201"/>
      <c r="L955" s="201"/>
      <c r="M955" s="201"/>
      <c r="N955" s="201"/>
      <c r="O955" s="201"/>
      <c r="P955" s="201"/>
      <c r="Q955" s="201"/>
      <c r="R955" s="201"/>
      <c r="S955" s="201"/>
      <c r="T955" s="201"/>
      <c r="U955" s="201"/>
      <c r="V955" s="5"/>
      <c r="W955" s="201"/>
      <c r="X955" s="201"/>
      <c r="Y955" s="201"/>
      <c r="Z955" s="201"/>
    </row>
    <row r="956" spans="1:26" ht="15.75" customHeight="1">
      <c r="A956" s="201"/>
      <c r="B956" s="201"/>
      <c r="C956" s="201"/>
      <c r="D956" s="201"/>
      <c r="E956" s="201"/>
      <c r="F956" s="201"/>
      <c r="G956" s="201"/>
      <c r="H956" s="201"/>
      <c r="I956" s="201"/>
      <c r="J956" s="201"/>
      <c r="K956" s="201"/>
      <c r="L956" s="201"/>
      <c r="M956" s="201"/>
      <c r="N956" s="201"/>
      <c r="O956" s="201"/>
      <c r="P956" s="201"/>
      <c r="Q956" s="201"/>
      <c r="R956" s="201"/>
      <c r="S956" s="201"/>
      <c r="T956" s="201"/>
      <c r="U956" s="201"/>
      <c r="V956" s="5"/>
      <c r="W956" s="201"/>
      <c r="X956" s="201"/>
      <c r="Y956" s="201"/>
      <c r="Z956" s="201"/>
    </row>
    <row r="957" spans="1:26" ht="15.75" customHeight="1">
      <c r="A957" s="201"/>
      <c r="B957" s="201"/>
      <c r="C957" s="201"/>
      <c r="D957" s="201"/>
      <c r="E957" s="201"/>
      <c r="F957" s="201"/>
      <c r="G957" s="201"/>
      <c r="H957" s="201"/>
      <c r="I957" s="201"/>
      <c r="J957" s="201"/>
      <c r="K957" s="201"/>
      <c r="L957" s="201"/>
      <c r="M957" s="201"/>
      <c r="N957" s="201"/>
      <c r="O957" s="201"/>
      <c r="P957" s="201"/>
      <c r="Q957" s="201"/>
      <c r="R957" s="201"/>
      <c r="S957" s="201"/>
      <c r="T957" s="201"/>
      <c r="U957" s="201"/>
      <c r="V957" s="5"/>
      <c r="W957" s="201"/>
      <c r="X957" s="201"/>
      <c r="Y957" s="201"/>
      <c r="Z957" s="201"/>
    </row>
    <row r="958" spans="1:26" ht="15.75" customHeight="1">
      <c r="A958" s="201"/>
      <c r="B958" s="201"/>
      <c r="C958" s="201"/>
      <c r="D958" s="201"/>
      <c r="E958" s="201"/>
      <c r="F958" s="201"/>
      <c r="G958" s="201"/>
      <c r="H958" s="201"/>
      <c r="I958" s="201"/>
      <c r="J958" s="201"/>
      <c r="K958" s="201"/>
      <c r="L958" s="201"/>
      <c r="M958" s="201"/>
      <c r="N958" s="201"/>
      <c r="O958" s="201"/>
      <c r="P958" s="201"/>
      <c r="Q958" s="201"/>
      <c r="R958" s="201"/>
      <c r="S958" s="201"/>
      <c r="T958" s="201"/>
      <c r="U958" s="201"/>
      <c r="V958" s="5"/>
      <c r="W958" s="201"/>
      <c r="X958" s="201"/>
      <c r="Y958" s="201"/>
      <c r="Z958" s="201"/>
    </row>
    <row r="959" spans="1:26" ht="15.75" customHeight="1">
      <c r="A959" s="201"/>
      <c r="B959" s="201"/>
      <c r="C959" s="201"/>
      <c r="D959" s="201"/>
      <c r="E959" s="201"/>
      <c r="F959" s="201"/>
      <c r="G959" s="201"/>
      <c r="H959" s="201"/>
      <c r="I959" s="201"/>
      <c r="J959" s="201"/>
      <c r="K959" s="201"/>
      <c r="L959" s="201"/>
      <c r="M959" s="201"/>
      <c r="N959" s="201"/>
      <c r="O959" s="201"/>
      <c r="P959" s="201"/>
      <c r="Q959" s="201"/>
      <c r="R959" s="201"/>
      <c r="S959" s="201"/>
      <c r="T959" s="201"/>
      <c r="U959" s="201"/>
      <c r="V959" s="5"/>
      <c r="W959" s="201"/>
      <c r="X959" s="201"/>
      <c r="Y959" s="201"/>
      <c r="Z959" s="201"/>
    </row>
    <row r="960" spans="1:26" ht="15.75" customHeight="1">
      <c r="A960" s="201"/>
      <c r="B960" s="201"/>
      <c r="C960" s="201"/>
      <c r="D960" s="201"/>
      <c r="E960" s="201"/>
      <c r="F960" s="201"/>
      <c r="G960" s="201"/>
      <c r="H960" s="201"/>
      <c r="I960" s="201"/>
      <c r="J960" s="201"/>
      <c r="K960" s="201"/>
      <c r="L960" s="201"/>
      <c r="M960" s="201"/>
      <c r="N960" s="201"/>
      <c r="O960" s="201"/>
      <c r="P960" s="201"/>
      <c r="Q960" s="201"/>
      <c r="R960" s="201"/>
      <c r="S960" s="201"/>
      <c r="T960" s="201"/>
      <c r="U960" s="201"/>
      <c r="V960" s="5"/>
      <c r="W960" s="201"/>
      <c r="X960" s="201"/>
      <c r="Y960" s="201"/>
      <c r="Z960" s="201"/>
    </row>
    <row r="961" spans="1:26" ht="15.75" customHeight="1">
      <c r="A961" s="201"/>
      <c r="B961" s="201"/>
      <c r="C961" s="201"/>
      <c r="D961" s="201"/>
      <c r="E961" s="201"/>
      <c r="F961" s="201"/>
      <c r="G961" s="201"/>
      <c r="H961" s="201"/>
      <c r="I961" s="201"/>
      <c r="J961" s="201"/>
      <c r="K961" s="201"/>
      <c r="L961" s="201"/>
      <c r="M961" s="201"/>
      <c r="N961" s="201"/>
      <c r="O961" s="201"/>
      <c r="P961" s="201"/>
      <c r="Q961" s="201"/>
      <c r="R961" s="201"/>
      <c r="S961" s="201"/>
      <c r="T961" s="201"/>
      <c r="U961" s="201"/>
      <c r="V961" s="5"/>
      <c r="W961" s="201"/>
      <c r="X961" s="201"/>
      <c r="Y961" s="201"/>
      <c r="Z961" s="201"/>
    </row>
    <row r="962" spans="1:26" ht="15.75" customHeight="1">
      <c r="A962" s="201"/>
      <c r="B962" s="201"/>
      <c r="C962" s="201"/>
      <c r="D962" s="201"/>
      <c r="E962" s="201"/>
      <c r="F962" s="201"/>
      <c r="G962" s="201"/>
      <c r="H962" s="201"/>
      <c r="I962" s="201"/>
      <c r="J962" s="201"/>
      <c r="K962" s="201"/>
      <c r="L962" s="201"/>
      <c r="M962" s="201"/>
      <c r="N962" s="201"/>
      <c r="O962" s="201"/>
      <c r="P962" s="201"/>
      <c r="Q962" s="201"/>
      <c r="R962" s="201"/>
      <c r="S962" s="201"/>
      <c r="T962" s="201"/>
      <c r="U962" s="201"/>
      <c r="V962" s="5"/>
      <c r="W962" s="201"/>
      <c r="X962" s="201"/>
      <c r="Y962" s="201"/>
      <c r="Z962" s="201"/>
    </row>
    <row r="963" spans="1:26" ht="15.75" customHeight="1">
      <c r="A963" s="201"/>
      <c r="B963" s="201"/>
      <c r="C963" s="201"/>
      <c r="D963" s="201"/>
      <c r="E963" s="201"/>
      <c r="F963" s="201"/>
      <c r="G963" s="201"/>
      <c r="H963" s="201"/>
      <c r="I963" s="201"/>
      <c r="J963" s="201"/>
      <c r="K963" s="201"/>
      <c r="L963" s="201"/>
      <c r="M963" s="201"/>
      <c r="N963" s="201"/>
      <c r="O963" s="201"/>
      <c r="P963" s="201"/>
      <c r="Q963" s="201"/>
      <c r="R963" s="201"/>
      <c r="S963" s="201"/>
      <c r="T963" s="201"/>
      <c r="U963" s="201"/>
      <c r="V963" s="5"/>
      <c r="W963" s="201"/>
      <c r="X963" s="201"/>
      <c r="Y963" s="201"/>
      <c r="Z963" s="201"/>
    </row>
    <row r="964" spans="1:26" ht="15.75" customHeight="1">
      <c r="A964" s="201"/>
      <c r="B964" s="201"/>
      <c r="C964" s="201"/>
      <c r="D964" s="201"/>
      <c r="E964" s="201"/>
      <c r="F964" s="201"/>
      <c r="G964" s="201"/>
      <c r="H964" s="201"/>
      <c r="I964" s="201"/>
      <c r="J964" s="201"/>
      <c r="K964" s="201"/>
      <c r="L964" s="201"/>
      <c r="M964" s="201"/>
      <c r="N964" s="201"/>
      <c r="O964" s="201"/>
      <c r="P964" s="201"/>
      <c r="Q964" s="201"/>
      <c r="R964" s="201"/>
      <c r="S964" s="201"/>
      <c r="T964" s="201"/>
      <c r="U964" s="201"/>
      <c r="V964" s="5"/>
      <c r="W964" s="201"/>
      <c r="X964" s="201"/>
      <c r="Y964" s="201"/>
      <c r="Z964" s="201"/>
    </row>
    <row r="965" spans="1:26" ht="15.75" customHeight="1">
      <c r="A965" s="201"/>
      <c r="B965" s="201"/>
      <c r="C965" s="201"/>
      <c r="D965" s="201"/>
      <c r="E965" s="201"/>
      <c r="F965" s="201"/>
      <c r="G965" s="201"/>
      <c r="H965" s="201"/>
      <c r="I965" s="201"/>
      <c r="J965" s="201"/>
      <c r="K965" s="201"/>
      <c r="L965" s="201"/>
      <c r="M965" s="201"/>
      <c r="N965" s="201"/>
      <c r="O965" s="201"/>
      <c r="P965" s="201"/>
      <c r="Q965" s="201"/>
      <c r="R965" s="201"/>
      <c r="S965" s="201"/>
      <c r="T965" s="201"/>
      <c r="U965" s="201"/>
      <c r="V965" s="5"/>
      <c r="W965" s="201"/>
      <c r="X965" s="201"/>
      <c r="Y965" s="201"/>
      <c r="Z965" s="201"/>
    </row>
    <row r="966" spans="1:26" ht="15.75" customHeight="1">
      <c r="A966" s="201"/>
      <c r="B966" s="201"/>
      <c r="C966" s="201"/>
      <c r="D966" s="201"/>
      <c r="E966" s="201"/>
      <c r="F966" s="201"/>
      <c r="G966" s="201"/>
      <c r="H966" s="201"/>
      <c r="I966" s="201"/>
      <c r="J966" s="201"/>
      <c r="K966" s="201"/>
      <c r="L966" s="201"/>
      <c r="M966" s="201"/>
      <c r="N966" s="201"/>
      <c r="O966" s="201"/>
      <c r="P966" s="201"/>
      <c r="Q966" s="201"/>
      <c r="R966" s="201"/>
      <c r="S966" s="201"/>
      <c r="T966" s="201"/>
      <c r="U966" s="201"/>
      <c r="V966" s="5"/>
      <c r="W966" s="201"/>
      <c r="X966" s="201"/>
      <c r="Y966" s="201"/>
      <c r="Z966" s="201"/>
    </row>
    <row r="967" spans="1:26" ht="15.75" customHeight="1">
      <c r="A967" s="201"/>
      <c r="B967" s="201"/>
      <c r="C967" s="201"/>
      <c r="D967" s="201"/>
      <c r="E967" s="201"/>
      <c r="F967" s="201"/>
      <c r="G967" s="201"/>
      <c r="H967" s="201"/>
      <c r="I967" s="201"/>
      <c r="J967" s="201"/>
      <c r="K967" s="201"/>
      <c r="L967" s="201"/>
      <c r="M967" s="201"/>
      <c r="N967" s="201"/>
      <c r="O967" s="201"/>
      <c r="P967" s="201"/>
      <c r="Q967" s="201"/>
      <c r="R967" s="201"/>
      <c r="S967" s="201"/>
      <c r="T967" s="201"/>
      <c r="U967" s="201"/>
      <c r="V967" s="5"/>
      <c r="W967" s="201"/>
      <c r="X967" s="201"/>
      <c r="Y967" s="201"/>
      <c r="Z967" s="201"/>
    </row>
    <row r="968" spans="1:26" ht="15.75" customHeight="1">
      <c r="A968" s="201"/>
      <c r="B968" s="201"/>
      <c r="C968" s="201"/>
      <c r="D968" s="201"/>
      <c r="E968" s="201"/>
      <c r="F968" s="201"/>
      <c r="G968" s="201"/>
      <c r="H968" s="201"/>
      <c r="I968" s="201"/>
      <c r="J968" s="201"/>
      <c r="K968" s="201"/>
      <c r="L968" s="201"/>
      <c r="M968" s="201"/>
      <c r="N968" s="201"/>
      <c r="O968" s="201"/>
      <c r="P968" s="201"/>
      <c r="Q968" s="201"/>
      <c r="R968" s="201"/>
      <c r="S968" s="201"/>
      <c r="T968" s="201"/>
      <c r="U968" s="201"/>
      <c r="V968" s="5"/>
      <c r="W968" s="201"/>
      <c r="X968" s="201"/>
      <c r="Y968" s="201"/>
      <c r="Z968" s="201"/>
    </row>
    <row r="969" spans="1:26" ht="15.75" customHeight="1">
      <c r="A969" s="201"/>
      <c r="B969" s="201"/>
      <c r="C969" s="201"/>
      <c r="D969" s="201"/>
      <c r="E969" s="201"/>
      <c r="F969" s="201"/>
      <c r="G969" s="201"/>
      <c r="H969" s="201"/>
      <c r="I969" s="201"/>
      <c r="J969" s="201"/>
      <c r="K969" s="201"/>
      <c r="L969" s="201"/>
      <c r="M969" s="201"/>
      <c r="N969" s="201"/>
      <c r="O969" s="201"/>
      <c r="P969" s="201"/>
      <c r="Q969" s="201"/>
      <c r="R969" s="201"/>
      <c r="S969" s="201"/>
      <c r="T969" s="201"/>
      <c r="U969" s="201"/>
      <c r="V969" s="5"/>
      <c r="W969" s="201"/>
      <c r="X969" s="201"/>
      <c r="Y969" s="201"/>
      <c r="Z969" s="201"/>
    </row>
    <row r="970" spans="1:26" ht="15.75" customHeight="1">
      <c r="A970" s="201"/>
      <c r="B970" s="201"/>
      <c r="C970" s="201"/>
      <c r="D970" s="201"/>
      <c r="E970" s="201"/>
      <c r="F970" s="201"/>
      <c r="G970" s="201"/>
      <c r="H970" s="201"/>
      <c r="I970" s="201"/>
      <c r="J970" s="201"/>
      <c r="K970" s="201"/>
      <c r="L970" s="201"/>
      <c r="M970" s="201"/>
      <c r="N970" s="201"/>
      <c r="O970" s="201"/>
      <c r="P970" s="201"/>
      <c r="Q970" s="201"/>
      <c r="R970" s="201"/>
      <c r="S970" s="201"/>
      <c r="T970" s="201"/>
      <c r="U970" s="201"/>
      <c r="V970" s="5"/>
      <c r="W970" s="201"/>
      <c r="X970" s="201"/>
      <c r="Y970" s="201"/>
      <c r="Z970" s="201"/>
    </row>
    <row r="971" spans="1:26" ht="15.75" customHeight="1">
      <c r="A971" s="201"/>
      <c r="B971" s="201"/>
      <c r="C971" s="201"/>
      <c r="D971" s="201"/>
      <c r="E971" s="201"/>
      <c r="F971" s="201"/>
      <c r="G971" s="201"/>
      <c r="H971" s="201"/>
      <c r="I971" s="201"/>
      <c r="J971" s="201"/>
      <c r="K971" s="201"/>
      <c r="L971" s="201"/>
      <c r="M971" s="201"/>
      <c r="N971" s="201"/>
      <c r="O971" s="201"/>
      <c r="P971" s="201"/>
      <c r="Q971" s="201"/>
      <c r="R971" s="201"/>
      <c r="S971" s="201"/>
      <c r="T971" s="201"/>
      <c r="U971" s="201"/>
      <c r="V971" s="5"/>
      <c r="W971" s="201"/>
      <c r="X971" s="201"/>
      <c r="Y971" s="201"/>
      <c r="Z971" s="201"/>
    </row>
    <row r="972" spans="1:26" ht="15.75" customHeight="1">
      <c r="A972" s="201"/>
      <c r="B972" s="201"/>
      <c r="C972" s="201"/>
      <c r="D972" s="201"/>
      <c r="E972" s="201"/>
      <c r="F972" s="201"/>
      <c r="G972" s="201"/>
      <c r="H972" s="201"/>
      <c r="I972" s="201"/>
      <c r="J972" s="201"/>
      <c r="K972" s="201"/>
      <c r="L972" s="201"/>
      <c r="M972" s="201"/>
      <c r="N972" s="201"/>
      <c r="O972" s="201"/>
      <c r="P972" s="201"/>
      <c r="Q972" s="201"/>
      <c r="R972" s="201"/>
      <c r="S972" s="201"/>
      <c r="T972" s="201"/>
      <c r="U972" s="201"/>
      <c r="V972" s="5"/>
      <c r="W972" s="201"/>
      <c r="X972" s="201"/>
      <c r="Y972" s="201"/>
      <c r="Z972" s="201"/>
    </row>
    <row r="973" spans="1:26" ht="15.75" customHeight="1">
      <c r="A973" s="201"/>
      <c r="B973" s="201"/>
      <c r="C973" s="201"/>
      <c r="D973" s="201"/>
      <c r="E973" s="201"/>
      <c r="F973" s="201"/>
      <c r="G973" s="201"/>
      <c r="H973" s="201"/>
      <c r="I973" s="201"/>
      <c r="J973" s="201"/>
      <c r="K973" s="201"/>
      <c r="L973" s="201"/>
      <c r="M973" s="201"/>
      <c r="N973" s="201"/>
      <c r="O973" s="201"/>
      <c r="P973" s="201"/>
      <c r="Q973" s="201"/>
      <c r="R973" s="201"/>
      <c r="S973" s="201"/>
      <c r="T973" s="201"/>
      <c r="U973" s="201"/>
      <c r="V973" s="5"/>
      <c r="W973" s="201"/>
      <c r="X973" s="201"/>
      <c r="Y973" s="201"/>
      <c r="Z973" s="201"/>
    </row>
    <row r="974" spans="1:26" ht="15.75" customHeight="1">
      <c r="A974" s="201"/>
      <c r="B974" s="201"/>
      <c r="C974" s="201"/>
      <c r="D974" s="201"/>
      <c r="E974" s="201"/>
      <c r="F974" s="201"/>
      <c r="G974" s="201"/>
      <c r="H974" s="201"/>
      <c r="I974" s="201"/>
      <c r="J974" s="201"/>
      <c r="K974" s="201"/>
      <c r="L974" s="201"/>
      <c r="M974" s="201"/>
      <c r="N974" s="201"/>
      <c r="O974" s="201"/>
      <c r="P974" s="201"/>
      <c r="Q974" s="201"/>
      <c r="R974" s="201"/>
      <c r="S974" s="201"/>
      <c r="T974" s="201"/>
      <c r="U974" s="201"/>
      <c r="V974" s="5"/>
      <c r="W974" s="201"/>
      <c r="X974" s="201"/>
      <c r="Y974" s="201"/>
      <c r="Z974" s="201"/>
    </row>
    <row r="975" spans="1:26" ht="15.75" customHeight="1">
      <c r="A975" s="201"/>
      <c r="B975" s="201"/>
      <c r="C975" s="201"/>
      <c r="D975" s="201"/>
      <c r="E975" s="201"/>
      <c r="F975" s="201"/>
      <c r="G975" s="201"/>
      <c r="H975" s="201"/>
      <c r="I975" s="201"/>
      <c r="J975" s="201"/>
      <c r="K975" s="201"/>
      <c r="L975" s="201"/>
      <c r="M975" s="201"/>
      <c r="N975" s="201"/>
      <c r="O975" s="201"/>
      <c r="P975" s="201"/>
      <c r="Q975" s="201"/>
      <c r="R975" s="201"/>
      <c r="S975" s="201"/>
      <c r="T975" s="201"/>
      <c r="U975" s="201"/>
      <c r="V975" s="5"/>
      <c r="W975" s="201"/>
      <c r="X975" s="201"/>
      <c r="Y975" s="201"/>
      <c r="Z975" s="201"/>
    </row>
    <row r="976" spans="1:26" ht="15.75" customHeight="1">
      <c r="A976" s="201"/>
      <c r="B976" s="201"/>
      <c r="C976" s="201"/>
      <c r="D976" s="201"/>
      <c r="E976" s="201"/>
      <c r="F976" s="201"/>
      <c r="G976" s="201"/>
      <c r="H976" s="201"/>
      <c r="I976" s="201"/>
      <c r="J976" s="201"/>
      <c r="K976" s="201"/>
      <c r="L976" s="201"/>
      <c r="M976" s="201"/>
      <c r="N976" s="201"/>
      <c r="O976" s="201"/>
      <c r="P976" s="201"/>
      <c r="Q976" s="201"/>
      <c r="R976" s="201"/>
      <c r="S976" s="201"/>
      <c r="T976" s="201"/>
      <c r="U976" s="201"/>
      <c r="V976" s="5"/>
      <c r="W976" s="201"/>
      <c r="X976" s="201"/>
      <c r="Y976" s="201"/>
      <c r="Z976" s="201"/>
    </row>
    <row r="977" spans="1:26" ht="15.75" customHeight="1">
      <c r="A977" s="201"/>
      <c r="B977" s="201"/>
      <c r="C977" s="201"/>
      <c r="D977" s="201"/>
      <c r="E977" s="201"/>
      <c r="F977" s="201"/>
      <c r="G977" s="201"/>
      <c r="H977" s="201"/>
      <c r="I977" s="201"/>
      <c r="J977" s="201"/>
      <c r="K977" s="201"/>
      <c r="L977" s="201"/>
      <c r="M977" s="201"/>
      <c r="N977" s="201"/>
      <c r="O977" s="201"/>
      <c r="P977" s="201"/>
      <c r="Q977" s="201"/>
      <c r="R977" s="201"/>
      <c r="S977" s="201"/>
      <c r="T977" s="201"/>
      <c r="U977" s="201"/>
      <c r="V977" s="5"/>
      <c r="W977" s="201"/>
      <c r="X977" s="201"/>
      <c r="Y977" s="201"/>
      <c r="Z977" s="201"/>
    </row>
    <row r="978" spans="1:26" ht="15.75" customHeight="1">
      <c r="A978" s="201"/>
      <c r="B978" s="201"/>
      <c r="C978" s="201"/>
      <c r="D978" s="201"/>
      <c r="E978" s="201"/>
      <c r="F978" s="201"/>
      <c r="G978" s="201"/>
      <c r="H978" s="201"/>
      <c r="I978" s="201"/>
      <c r="J978" s="201"/>
      <c r="K978" s="201"/>
      <c r="L978" s="201"/>
      <c r="M978" s="201"/>
      <c r="N978" s="201"/>
      <c r="O978" s="201"/>
      <c r="P978" s="201"/>
      <c r="Q978" s="201"/>
      <c r="R978" s="201"/>
      <c r="S978" s="201"/>
      <c r="T978" s="201"/>
      <c r="U978" s="201"/>
      <c r="V978" s="5"/>
      <c r="W978" s="201"/>
      <c r="X978" s="201"/>
      <c r="Y978" s="201"/>
      <c r="Z978" s="201"/>
    </row>
    <row r="979" spans="1:26" ht="15.75" customHeight="1">
      <c r="A979" s="201"/>
      <c r="B979" s="201"/>
      <c r="C979" s="201"/>
      <c r="D979" s="201"/>
      <c r="E979" s="201"/>
      <c r="F979" s="201"/>
      <c r="G979" s="201"/>
      <c r="H979" s="201"/>
      <c r="I979" s="201"/>
      <c r="J979" s="201"/>
      <c r="K979" s="201"/>
      <c r="L979" s="201"/>
      <c r="M979" s="201"/>
      <c r="N979" s="201"/>
      <c r="O979" s="201"/>
      <c r="P979" s="201"/>
      <c r="Q979" s="201"/>
      <c r="R979" s="201"/>
      <c r="S979" s="201"/>
      <c r="T979" s="201"/>
      <c r="U979" s="201"/>
      <c r="V979" s="5"/>
      <c r="W979" s="201"/>
      <c r="X979" s="201"/>
      <c r="Y979" s="201"/>
      <c r="Z979" s="201"/>
    </row>
    <row r="980" spans="1:26" ht="15.75" customHeight="1">
      <c r="A980" s="201"/>
      <c r="B980" s="201"/>
      <c r="C980" s="201"/>
      <c r="D980" s="201"/>
      <c r="E980" s="201"/>
      <c r="F980" s="201"/>
      <c r="G980" s="201"/>
      <c r="H980" s="201"/>
      <c r="I980" s="201"/>
      <c r="J980" s="201"/>
      <c r="K980" s="201"/>
      <c r="L980" s="201"/>
      <c r="M980" s="201"/>
      <c r="N980" s="201"/>
      <c r="O980" s="201"/>
      <c r="P980" s="201"/>
      <c r="Q980" s="201"/>
      <c r="R980" s="201"/>
      <c r="S980" s="201"/>
      <c r="T980" s="201"/>
      <c r="U980" s="201"/>
      <c r="V980" s="5"/>
      <c r="W980" s="201"/>
      <c r="X980" s="201"/>
      <c r="Y980" s="201"/>
      <c r="Z980" s="201"/>
    </row>
    <row r="981" spans="1:26" ht="15.75" customHeight="1">
      <c r="A981" s="201"/>
      <c r="B981" s="201"/>
      <c r="C981" s="201"/>
      <c r="D981" s="201"/>
      <c r="E981" s="201"/>
      <c r="F981" s="201"/>
      <c r="G981" s="201"/>
      <c r="H981" s="201"/>
      <c r="I981" s="201"/>
      <c r="J981" s="201"/>
      <c r="K981" s="201"/>
      <c r="L981" s="201"/>
      <c r="M981" s="201"/>
      <c r="N981" s="201"/>
      <c r="O981" s="201"/>
      <c r="P981" s="201"/>
      <c r="Q981" s="201"/>
      <c r="R981" s="201"/>
      <c r="S981" s="201"/>
      <c r="T981" s="201"/>
      <c r="U981" s="201"/>
      <c r="V981" s="5"/>
      <c r="W981" s="201"/>
      <c r="X981" s="201"/>
      <c r="Y981" s="201"/>
      <c r="Z981" s="201"/>
    </row>
    <row r="982" spans="1:26" ht="15.75" customHeight="1">
      <c r="A982" s="201"/>
      <c r="B982" s="201"/>
      <c r="C982" s="201"/>
      <c r="D982" s="201"/>
      <c r="E982" s="201"/>
      <c r="F982" s="201"/>
      <c r="G982" s="201"/>
      <c r="H982" s="201"/>
      <c r="I982" s="201"/>
      <c r="J982" s="201"/>
      <c r="K982" s="201"/>
      <c r="L982" s="201"/>
      <c r="M982" s="201"/>
      <c r="N982" s="201"/>
      <c r="O982" s="201"/>
      <c r="P982" s="201"/>
      <c r="Q982" s="201"/>
      <c r="R982" s="201"/>
      <c r="S982" s="201"/>
      <c r="T982" s="201"/>
      <c r="U982" s="201"/>
      <c r="V982" s="5"/>
      <c r="W982" s="201"/>
      <c r="X982" s="201"/>
      <c r="Y982" s="201"/>
      <c r="Z982" s="201"/>
    </row>
    <row r="983" spans="1:26" ht="15.75" customHeight="1">
      <c r="A983" s="201"/>
      <c r="B983" s="201"/>
      <c r="C983" s="201"/>
      <c r="D983" s="201"/>
      <c r="E983" s="201"/>
      <c r="F983" s="201"/>
      <c r="G983" s="201"/>
      <c r="H983" s="201"/>
      <c r="I983" s="201"/>
      <c r="J983" s="201"/>
      <c r="K983" s="201"/>
      <c r="L983" s="201"/>
      <c r="M983" s="201"/>
      <c r="N983" s="201"/>
      <c r="O983" s="201"/>
      <c r="P983" s="201"/>
      <c r="Q983" s="201"/>
      <c r="R983" s="201"/>
      <c r="S983" s="201"/>
      <c r="T983" s="201"/>
      <c r="U983" s="201"/>
      <c r="V983" s="5"/>
      <c r="W983" s="201"/>
      <c r="X983" s="201"/>
      <c r="Y983" s="201"/>
      <c r="Z983" s="201"/>
    </row>
    <row r="984" spans="1:26" ht="15.75" customHeight="1">
      <c r="A984" s="201"/>
      <c r="B984" s="201"/>
      <c r="C984" s="201"/>
      <c r="D984" s="201"/>
      <c r="E984" s="201"/>
      <c r="F984" s="201"/>
      <c r="G984" s="201"/>
      <c r="H984" s="201"/>
      <c r="I984" s="201"/>
      <c r="J984" s="201"/>
      <c r="K984" s="201"/>
      <c r="L984" s="201"/>
      <c r="M984" s="201"/>
      <c r="N984" s="201"/>
      <c r="O984" s="201"/>
      <c r="P984" s="201"/>
      <c r="Q984" s="201"/>
      <c r="R984" s="201"/>
      <c r="S984" s="201"/>
      <c r="T984" s="201"/>
      <c r="U984" s="201"/>
      <c r="V984" s="5"/>
      <c r="W984" s="201"/>
      <c r="X984" s="201"/>
      <c r="Y984" s="201"/>
      <c r="Z984" s="201"/>
    </row>
    <row r="985" spans="1:26" ht="15.75" customHeight="1">
      <c r="A985" s="201"/>
      <c r="B985" s="201"/>
      <c r="C985" s="201"/>
      <c r="D985" s="201"/>
      <c r="E985" s="201"/>
      <c r="F985" s="201"/>
      <c r="G985" s="201"/>
      <c r="H985" s="201"/>
      <c r="I985" s="201"/>
      <c r="J985" s="201"/>
      <c r="K985" s="201"/>
      <c r="L985" s="201"/>
      <c r="M985" s="201"/>
      <c r="N985" s="201"/>
      <c r="O985" s="201"/>
      <c r="P985" s="201"/>
      <c r="Q985" s="201"/>
      <c r="R985" s="201"/>
      <c r="S985" s="201"/>
      <c r="T985" s="201"/>
      <c r="U985" s="201"/>
      <c r="V985" s="5"/>
      <c r="W985" s="201"/>
      <c r="X985" s="201"/>
      <c r="Y985" s="201"/>
      <c r="Z985" s="201"/>
    </row>
    <row r="986" spans="1:26" ht="15.75" customHeight="1">
      <c r="A986" s="201"/>
      <c r="B986" s="201"/>
      <c r="C986" s="201"/>
      <c r="D986" s="201"/>
      <c r="E986" s="201"/>
      <c r="F986" s="201"/>
      <c r="G986" s="201"/>
      <c r="H986" s="201"/>
      <c r="I986" s="201"/>
      <c r="J986" s="201"/>
      <c r="K986" s="201"/>
      <c r="L986" s="201"/>
      <c r="M986" s="201"/>
      <c r="N986" s="201"/>
      <c r="O986" s="201"/>
      <c r="P986" s="201"/>
      <c r="Q986" s="201"/>
      <c r="R986" s="201"/>
      <c r="S986" s="201"/>
      <c r="T986" s="201"/>
      <c r="U986" s="201"/>
      <c r="V986" s="5"/>
      <c r="W986" s="201"/>
      <c r="X986" s="201"/>
      <c r="Y986" s="201"/>
      <c r="Z986" s="201"/>
    </row>
    <row r="987" spans="1:26" ht="15.75" customHeight="1">
      <c r="A987" s="201"/>
      <c r="B987" s="201"/>
      <c r="C987" s="201"/>
      <c r="D987" s="201"/>
      <c r="E987" s="201"/>
      <c r="F987" s="201"/>
      <c r="G987" s="201"/>
      <c r="H987" s="201"/>
      <c r="I987" s="201"/>
      <c r="J987" s="201"/>
      <c r="K987" s="201"/>
      <c r="L987" s="201"/>
      <c r="M987" s="201"/>
      <c r="N987" s="201"/>
      <c r="O987" s="201"/>
      <c r="P987" s="201"/>
      <c r="Q987" s="201"/>
      <c r="R987" s="201"/>
      <c r="S987" s="201"/>
      <c r="T987" s="201"/>
      <c r="U987" s="201"/>
      <c r="V987" s="5"/>
      <c r="W987" s="201"/>
      <c r="X987" s="201"/>
      <c r="Y987" s="201"/>
      <c r="Z987" s="201"/>
    </row>
    <row r="988" spans="1:26" ht="15.75" customHeight="1">
      <c r="A988" s="201"/>
      <c r="B988" s="201"/>
      <c r="C988" s="201"/>
      <c r="D988" s="201"/>
      <c r="E988" s="201"/>
      <c r="F988" s="201"/>
      <c r="G988" s="201"/>
      <c r="H988" s="201"/>
      <c r="I988" s="201"/>
      <c r="J988" s="201"/>
      <c r="K988" s="201"/>
      <c r="L988" s="201"/>
      <c r="M988" s="201"/>
      <c r="N988" s="201"/>
      <c r="O988" s="201"/>
      <c r="P988" s="201"/>
      <c r="Q988" s="201"/>
      <c r="R988" s="201"/>
      <c r="S988" s="201"/>
      <c r="T988" s="201"/>
      <c r="U988" s="201"/>
      <c r="V988" s="5"/>
      <c r="W988" s="201"/>
      <c r="X988" s="201"/>
      <c r="Y988" s="201"/>
      <c r="Z988" s="201"/>
    </row>
  </sheetData>
  <mergeCells count="700">
    <mergeCell ref="Y95:Y96"/>
    <mergeCell ref="Z95:Z96"/>
    <mergeCell ref="AA95:AA96"/>
    <mergeCell ref="AB95:AB96"/>
    <mergeCell ref="AC95:AC96"/>
    <mergeCell ref="AD95:AD96"/>
    <mergeCell ref="AB93:AB94"/>
    <mergeCell ref="AC93:AC94"/>
    <mergeCell ref="AD93:AD94"/>
    <mergeCell ref="AE93:AE94"/>
    <mergeCell ref="AF93:AF94"/>
    <mergeCell ref="AG93:AG94"/>
    <mergeCell ref="AH93:AH94"/>
    <mergeCell ref="AI93:AI94"/>
    <mergeCell ref="AJ93:AJ94"/>
    <mergeCell ref="AH87:AH88"/>
    <mergeCell ref="AI87:AI88"/>
    <mergeCell ref="AJ87:AJ88"/>
    <mergeCell ref="Y89:Y90"/>
    <mergeCell ref="Z89:Z90"/>
    <mergeCell ref="AA89:AA90"/>
    <mergeCell ref="AB89:AB90"/>
    <mergeCell ref="AC89:AC90"/>
    <mergeCell ref="AD89:AD90"/>
    <mergeCell ref="AE89:AE90"/>
    <mergeCell ref="AF89:AF90"/>
    <mergeCell ref="AG89:AG90"/>
    <mergeCell ref="Y87:Y88"/>
    <mergeCell ref="Z87:Z88"/>
    <mergeCell ref="AA87:AA88"/>
    <mergeCell ref="AB87:AB88"/>
    <mergeCell ref="AC87:AC88"/>
    <mergeCell ref="AD87:AD88"/>
    <mergeCell ref="AE87:AE88"/>
    <mergeCell ref="AF87:AF88"/>
    <mergeCell ref="AG87:AG88"/>
    <mergeCell ref="AE95:AE96"/>
    <mergeCell ref="AF95:AF96"/>
    <mergeCell ref="AG95:AG96"/>
    <mergeCell ref="AH89:AH90"/>
    <mergeCell ref="AI89:AI90"/>
    <mergeCell ref="AJ89:AJ90"/>
    <mergeCell ref="Y91:Y92"/>
    <mergeCell ref="Z91:Z92"/>
    <mergeCell ref="AA91:AA92"/>
    <mergeCell ref="AB91:AB92"/>
    <mergeCell ref="AC91:AC92"/>
    <mergeCell ref="AD91:AD92"/>
    <mergeCell ref="AE91:AE92"/>
    <mergeCell ref="AF91:AF92"/>
    <mergeCell ref="AG91:AG92"/>
    <mergeCell ref="AH95:AH96"/>
    <mergeCell ref="AI95:AI96"/>
    <mergeCell ref="AJ95:AJ96"/>
    <mergeCell ref="AH91:AH92"/>
    <mergeCell ref="AI91:AI92"/>
    <mergeCell ref="AJ91:AJ92"/>
    <mergeCell ref="Y93:Y94"/>
    <mergeCell ref="Z93:Z94"/>
    <mergeCell ref="AA93:AA94"/>
    <mergeCell ref="Y86:AJ86"/>
    <mergeCell ref="AH81:AH82"/>
    <mergeCell ref="AI81:AI82"/>
    <mergeCell ref="AJ81:AJ82"/>
    <mergeCell ref="Y84:Y85"/>
    <mergeCell ref="Z84:Z85"/>
    <mergeCell ref="AA84:AA85"/>
    <mergeCell ref="AB84:AB85"/>
    <mergeCell ref="AC84:AC85"/>
    <mergeCell ref="AD84:AD85"/>
    <mergeCell ref="AE84:AE85"/>
    <mergeCell ref="AF84:AF85"/>
    <mergeCell ref="AG84:AG85"/>
    <mergeCell ref="AH84:AH85"/>
    <mergeCell ref="AI84:AI85"/>
    <mergeCell ref="AJ84:AJ85"/>
    <mergeCell ref="Y81:Y82"/>
    <mergeCell ref="Z81:Z82"/>
    <mergeCell ref="AA81:AA82"/>
    <mergeCell ref="AB81:AB82"/>
    <mergeCell ref="AC81:AC82"/>
    <mergeCell ref="AD81:AD82"/>
    <mergeCell ref="AE81:AE82"/>
    <mergeCell ref="AF81:AF82"/>
    <mergeCell ref="AG81:AG82"/>
    <mergeCell ref="AH77:AH78"/>
    <mergeCell ref="AI77:AI78"/>
    <mergeCell ref="AJ77:AJ78"/>
    <mergeCell ref="Y79:Y80"/>
    <mergeCell ref="Z79:Z80"/>
    <mergeCell ref="AA79:AA80"/>
    <mergeCell ref="AB79:AB80"/>
    <mergeCell ref="AC79:AC80"/>
    <mergeCell ref="AD79:AD80"/>
    <mergeCell ref="AE79:AE80"/>
    <mergeCell ref="AF79:AF80"/>
    <mergeCell ref="AG79:AG80"/>
    <mergeCell ref="AH79:AH80"/>
    <mergeCell ref="AI79:AI80"/>
    <mergeCell ref="AJ79:AJ80"/>
    <mergeCell ref="Y77:Y78"/>
    <mergeCell ref="Z77:Z78"/>
    <mergeCell ref="AA77:AA78"/>
    <mergeCell ref="AB77:AB78"/>
    <mergeCell ref="AC77:AC78"/>
    <mergeCell ref="AD77:AD78"/>
    <mergeCell ref="AE77:AE78"/>
    <mergeCell ref="AF77:AF78"/>
    <mergeCell ref="AG77:AG78"/>
    <mergeCell ref="AH73:AH74"/>
    <mergeCell ref="AI73:AI74"/>
    <mergeCell ref="AJ73:AJ74"/>
    <mergeCell ref="Y75:Y76"/>
    <mergeCell ref="Z75:Z76"/>
    <mergeCell ref="AA75:AA76"/>
    <mergeCell ref="AB75:AB76"/>
    <mergeCell ref="AC75:AC76"/>
    <mergeCell ref="AD75:AD76"/>
    <mergeCell ref="AE75:AE76"/>
    <mergeCell ref="AF75:AF76"/>
    <mergeCell ref="AG75:AG76"/>
    <mergeCell ref="AH75:AH76"/>
    <mergeCell ref="AI75:AI76"/>
    <mergeCell ref="AJ75:AJ76"/>
    <mergeCell ref="Y73:Y74"/>
    <mergeCell ref="Z73:Z74"/>
    <mergeCell ref="AA73:AA74"/>
    <mergeCell ref="AB73:AB74"/>
    <mergeCell ref="AC73:AC74"/>
    <mergeCell ref="AD73:AD74"/>
    <mergeCell ref="AE73:AE74"/>
    <mergeCell ref="AF73:AF74"/>
    <mergeCell ref="AG73:AG74"/>
    <mergeCell ref="AH68:AH69"/>
    <mergeCell ref="AI68:AI69"/>
    <mergeCell ref="AJ68:AJ69"/>
    <mergeCell ref="Y70:Y71"/>
    <mergeCell ref="Z70:Z71"/>
    <mergeCell ref="AA70:AA71"/>
    <mergeCell ref="AB70:AB71"/>
    <mergeCell ref="AC70:AC71"/>
    <mergeCell ref="AD70:AD71"/>
    <mergeCell ref="AE70:AE71"/>
    <mergeCell ref="AF70:AF71"/>
    <mergeCell ref="AG70:AG71"/>
    <mergeCell ref="AH70:AH71"/>
    <mergeCell ref="AI70:AI71"/>
    <mergeCell ref="AJ70:AJ71"/>
    <mergeCell ref="Y68:Y69"/>
    <mergeCell ref="Z68:Z69"/>
    <mergeCell ref="AA68:AA69"/>
    <mergeCell ref="AB68:AB69"/>
    <mergeCell ref="AC68:AC69"/>
    <mergeCell ref="AD68:AD69"/>
    <mergeCell ref="AE68:AE69"/>
    <mergeCell ref="AF68:AF69"/>
    <mergeCell ref="AG68:AG69"/>
    <mergeCell ref="AH64:AH65"/>
    <mergeCell ref="AI64:AI65"/>
    <mergeCell ref="AJ64:AJ65"/>
    <mergeCell ref="Y66:Y67"/>
    <mergeCell ref="Z66:Z67"/>
    <mergeCell ref="AA66:AA67"/>
    <mergeCell ref="AB66:AB67"/>
    <mergeCell ref="AC66:AC67"/>
    <mergeCell ref="AD66:AD67"/>
    <mergeCell ref="AE66:AE67"/>
    <mergeCell ref="AF66:AF67"/>
    <mergeCell ref="AG66:AG67"/>
    <mergeCell ref="AH66:AH67"/>
    <mergeCell ref="AI66:AI67"/>
    <mergeCell ref="AJ66:AJ67"/>
    <mergeCell ref="Y64:Y65"/>
    <mergeCell ref="Z64:Z65"/>
    <mergeCell ref="AA64:AA65"/>
    <mergeCell ref="AB64:AB65"/>
    <mergeCell ref="AC64:AC65"/>
    <mergeCell ref="AD64:AD65"/>
    <mergeCell ref="AE64:AE65"/>
    <mergeCell ref="AF64:AF65"/>
    <mergeCell ref="AF55:AF56"/>
    <mergeCell ref="AG55:AG56"/>
    <mergeCell ref="AG64:AG65"/>
    <mergeCell ref="Y60:AJ60"/>
    <mergeCell ref="Y62:Y63"/>
    <mergeCell ref="Z62:Z63"/>
    <mergeCell ref="AA62:AA63"/>
    <mergeCell ref="AB62:AB63"/>
    <mergeCell ref="AC62:AC63"/>
    <mergeCell ref="AD62:AD63"/>
    <mergeCell ref="AE62:AE63"/>
    <mergeCell ref="AF62:AF63"/>
    <mergeCell ref="AG62:AG63"/>
    <mergeCell ref="AH62:AH63"/>
    <mergeCell ref="AI62:AI63"/>
    <mergeCell ref="AJ62:AJ63"/>
    <mergeCell ref="AF51:AF52"/>
    <mergeCell ref="AG51:AG52"/>
    <mergeCell ref="AH55:AH56"/>
    <mergeCell ref="AI55:AI56"/>
    <mergeCell ref="AJ55:AJ56"/>
    <mergeCell ref="Y58:Y59"/>
    <mergeCell ref="Z58:Z59"/>
    <mergeCell ref="AA58:AA59"/>
    <mergeCell ref="AB58:AB59"/>
    <mergeCell ref="AC58:AC59"/>
    <mergeCell ref="AD58:AD59"/>
    <mergeCell ref="AE58:AE59"/>
    <mergeCell ref="AF58:AF59"/>
    <mergeCell ref="AG58:AG59"/>
    <mergeCell ref="AH58:AH59"/>
    <mergeCell ref="AI58:AI59"/>
    <mergeCell ref="AJ58:AJ59"/>
    <mergeCell ref="Y55:Y56"/>
    <mergeCell ref="Z55:Z56"/>
    <mergeCell ref="AA55:AA56"/>
    <mergeCell ref="AB55:AB56"/>
    <mergeCell ref="AC55:AC56"/>
    <mergeCell ref="AD55:AD56"/>
    <mergeCell ref="AE55:AE56"/>
    <mergeCell ref="AF47:AF48"/>
    <mergeCell ref="AG47:AG48"/>
    <mergeCell ref="AH51:AH52"/>
    <mergeCell ref="AI51:AI52"/>
    <mergeCell ref="AJ51:AJ52"/>
    <mergeCell ref="Y53:Y54"/>
    <mergeCell ref="Z53:Z54"/>
    <mergeCell ref="AA53:AA54"/>
    <mergeCell ref="AB53:AB54"/>
    <mergeCell ref="AC53:AC54"/>
    <mergeCell ref="AD53:AD54"/>
    <mergeCell ref="AE53:AE54"/>
    <mergeCell ref="AF53:AF54"/>
    <mergeCell ref="AG53:AG54"/>
    <mergeCell ref="AH53:AH54"/>
    <mergeCell ref="AI53:AI54"/>
    <mergeCell ref="AJ53:AJ54"/>
    <mergeCell ref="Y51:Y52"/>
    <mergeCell ref="Z51:Z52"/>
    <mergeCell ref="AA51:AA52"/>
    <mergeCell ref="AB51:AB52"/>
    <mergeCell ref="AC51:AC52"/>
    <mergeCell ref="AD51:AD52"/>
    <mergeCell ref="AE51:AE52"/>
    <mergeCell ref="AF42:AF43"/>
    <mergeCell ref="AG42:AG43"/>
    <mergeCell ref="AH47:AH48"/>
    <mergeCell ref="AI47:AI48"/>
    <mergeCell ref="AJ47:AJ48"/>
    <mergeCell ref="Y49:Y50"/>
    <mergeCell ref="Z49:Z50"/>
    <mergeCell ref="AA49:AA50"/>
    <mergeCell ref="AB49:AB50"/>
    <mergeCell ref="AC49:AC50"/>
    <mergeCell ref="AD49:AD50"/>
    <mergeCell ref="AE49:AE50"/>
    <mergeCell ref="AF49:AF50"/>
    <mergeCell ref="AG49:AG50"/>
    <mergeCell ref="AH49:AH50"/>
    <mergeCell ref="AI49:AI50"/>
    <mergeCell ref="AJ49:AJ50"/>
    <mergeCell ref="Y47:Y48"/>
    <mergeCell ref="Z47:Z48"/>
    <mergeCell ref="AA47:AA48"/>
    <mergeCell ref="AB47:AB48"/>
    <mergeCell ref="AC47:AC48"/>
    <mergeCell ref="AD47:AD48"/>
    <mergeCell ref="AE47:AE48"/>
    <mergeCell ref="AF37:AF38"/>
    <mergeCell ref="AG37:AG38"/>
    <mergeCell ref="AH42:AH43"/>
    <mergeCell ref="AI42:AI43"/>
    <mergeCell ref="AJ42:AJ43"/>
    <mergeCell ref="Y45:Y46"/>
    <mergeCell ref="Z45:Z46"/>
    <mergeCell ref="AA45:AA46"/>
    <mergeCell ref="AB45:AB46"/>
    <mergeCell ref="AC45:AC46"/>
    <mergeCell ref="AD45:AD46"/>
    <mergeCell ref="AE45:AE46"/>
    <mergeCell ref="AF45:AF46"/>
    <mergeCell ref="AG45:AG46"/>
    <mergeCell ref="AH45:AH46"/>
    <mergeCell ref="AI45:AI46"/>
    <mergeCell ref="AJ45:AJ46"/>
    <mergeCell ref="Y42:Y43"/>
    <mergeCell ref="Z42:Z43"/>
    <mergeCell ref="AA42:AA43"/>
    <mergeCell ref="AB42:AB43"/>
    <mergeCell ref="AC42:AC43"/>
    <mergeCell ref="AD42:AD43"/>
    <mergeCell ref="AE42:AE43"/>
    <mergeCell ref="AF33:AF34"/>
    <mergeCell ref="AG33:AG34"/>
    <mergeCell ref="AH37:AH38"/>
    <mergeCell ref="AI37:AI38"/>
    <mergeCell ref="AJ37:AJ38"/>
    <mergeCell ref="Y40:Y41"/>
    <mergeCell ref="Z40:Z41"/>
    <mergeCell ref="AA40:AA41"/>
    <mergeCell ref="AB40:AB41"/>
    <mergeCell ref="AC40:AC41"/>
    <mergeCell ref="AD40:AD41"/>
    <mergeCell ref="AE40:AE41"/>
    <mergeCell ref="AF40:AF41"/>
    <mergeCell ref="AG40:AG41"/>
    <mergeCell ref="AH40:AH41"/>
    <mergeCell ref="AI40:AI41"/>
    <mergeCell ref="AJ40:AJ41"/>
    <mergeCell ref="Y37:Y38"/>
    <mergeCell ref="Z37:Z38"/>
    <mergeCell ref="AA37:AA38"/>
    <mergeCell ref="AB37:AB38"/>
    <mergeCell ref="AC37:AC38"/>
    <mergeCell ref="AD37:AD38"/>
    <mergeCell ref="AE37:AE38"/>
    <mergeCell ref="AF29:AF30"/>
    <mergeCell ref="AG29:AG30"/>
    <mergeCell ref="AH33:AH34"/>
    <mergeCell ref="AI33:AI34"/>
    <mergeCell ref="AJ33:AJ34"/>
    <mergeCell ref="Y35:Y36"/>
    <mergeCell ref="Z35:Z36"/>
    <mergeCell ref="AA35:AA36"/>
    <mergeCell ref="AB35:AB36"/>
    <mergeCell ref="AC35:AC36"/>
    <mergeCell ref="AD35:AD36"/>
    <mergeCell ref="AE35:AE36"/>
    <mergeCell ref="AF35:AF36"/>
    <mergeCell ref="AG35:AG36"/>
    <mergeCell ref="AH35:AH36"/>
    <mergeCell ref="AI35:AI36"/>
    <mergeCell ref="AJ35:AJ36"/>
    <mergeCell ref="Y33:Y34"/>
    <mergeCell ref="Z33:Z34"/>
    <mergeCell ref="AA33:AA34"/>
    <mergeCell ref="AB33:AB34"/>
    <mergeCell ref="AC33:AC34"/>
    <mergeCell ref="AD33:AD34"/>
    <mergeCell ref="AE33:AE34"/>
    <mergeCell ref="AF24:AF25"/>
    <mergeCell ref="AG24:AG25"/>
    <mergeCell ref="AH29:AH30"/>
    <mergeCell ref="AI29:AI30"/>
    <mergeCell ref="AJ29:AJ30"/>
    <mergeCell ref="Y31:Y32"/>
    <mergeCell ref="Z31:Z32"/>
    <mergeCell ref="AA31:AA32"/>
    <mergeCell ref="AB31:AB32"/>
    <mergeCell ref="AC31:AC32"/>
    <mergeCell ref="AD31:AD32"/>
    <mergeCell ref="AE31:AE32"/>
    <mergeCell ref="AF31:AF32"/>
    <mergeCell ref="AG31:AG32"/>
    <mergeCell ref="AH31:AH32"/>
    <mergeCell ref="AI31:AI32"/>
    <mergeCell ref="AJ31:AJ32"/>
    <mergeCell ref="Y29:Y30"/>
    <mergeCell ref="Z29:Z30"/>
    <mergeCell ref="AA29:AA30"/>
    <mergeCell ref="AB29:AB30"/>
    <mergeCell ref="AC29:AC30"/>
    <mergeCell ref="AD29:AD30"/>
    <mergeCell ref="AE29:AE30"/>
    <mergeCell ref="AC20:AC21"/>
    <mergeCell ref="AD20:AD21"/>
    <mergeCell ref="AH24:AH25"/>
    <mergeCell ref="AI24:AI25"/>
    <mergeCell ref="AJ24:AJ25"/>
    <mergeCell ref="Y27:Y28"/>
    <mergeCell ref="Z27:Z28"/>
    <mergeCell ref="AA27:AA28"/>
    <mergeCell ref="AB27:AB28"/>
    <mergeCell ref="AC27:AC28"/>
    <mergeCell ref="AD27:AD28"/>
    <mergeCell ref="AE27:AE28"/>
    <mergeCell ref="AF27:AF28"/>
    <mergeCell ref="AG27:AG28"/>
    <mergeCell ref="AH27:AH28"/>
    <mergeCell ref="AI27:AI28"/>
    <mergeCell ref="AJ27:AJ28"/>
    <mergeCell ref="Y24:Y25"/>
    <mergeCell ref="Z24:Z25"/>
    <mergeCell ref="AA24:AA25"/>
    <mergeCell ref="AB24:AB25"/>
    <mergeCell ref="AC24:AC25"/>
    <mergeCell ref="AD24:AD25"/>
    <mergeCell ref="AE24:AE25"/>
    <mergeCell ref="AF14:AF15"/>
    <mergeCell ref="AG14:AG15"/>
    <mergeCell ref="AE20:AE21"/>
    <mergeCell ref="AF20:AF21"/>
    <mergeCell ref="AG20:AG21"/>
    <mergeCell ref="AH20:AH21"/>
    <mergeCell ref="AI20:AI21"/>
    <mergeCell ref="AJ20:AJ21"/>
    <mergeCell ref="Y22:Y23"/>
    <mergeCell ref="Z22:Z23"/>
    <mergeCell ref="AA22:AA23"/>
    <mergeCell ref="AB22:AB23"/>
    <mergeCell ref="AC22:AC23"/>
    <mergeCell ref="AD22:AD23"/>
    <mergeCell ref="AE22:AE23"/>
    <mergeCell ref="AF22:AF23"/>
    <mergeCell ref="AG22:AG23"/>
    <mergeCell ref="AH22:AH23"/>
    <mergeCell ref="AI22:AI23"/>
    <mergeCell ref="AJ22:AJ23"/>
    <mergeCell ref="Y20:Y21"/>
    <mergeCell ref="Z20:Z21"/>
    <mergeCell ref="AA20:AA21"/>
    <mergeCell ref="AB20:AB21"/>
    <mergeCell ref="AF18:AF19"/>
    <mergeCell ref="AG18:AG19"/>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E14:AE15"/>
    <mergeCell ref="AH18:AH19"/>
    <mergeCell ref="AI18:AI19"/>
    <mergeCell ref="AJ18:AJ19"/>
    <mergeCell ref="Y12:AJ12"/>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Y18:Y19"/>
    <mergeCell ref="Z18:Z19"/>
    <mergeCell ref="AA18:AA19"/>
    <mergeCell ref="AB18:AB19"/>
    <mergeCell ref="AC18:AC19"/>
    <mergeCell ref="AD18:AD19"/>
    <mergeCell ref="AE18:AE19"/>
    <mergeCell ref="C89:F90"/>
    <mergeCell ref="G49:G50"/>
    <mergeCell ref="G51:G52"/>
    <mergeCell ref="C35:F36"/>
    <mergeCell ref="C33:F34"/>
    <mergeCell ref="C40:F41"/>
    <mergeCell ref="C42:F43"/>
    <mergeCell ref="G31:G32"/>
    <mergeCell ref="G81:G82"/>
    <mergeCell ref="G84:G85"/>
    <mergeCell ref="C75:F76"/>
    <mergeCell ref="C73:F74"/>
    <mergeCell ref="C72:F72"/>
    <mergeCell ref="G62:G63"/>
    <mergeCell ref="G58:G59"/>
    <mergeCell ref="C39:F39"/>
    <mergeCell ref="C51:F52"/>
    <mergeCell ref="B87:B88"/>
    <mergeCell ref="A58:A82"/>
    <mergeCell ref="B45:B46"/>
    <mergeCell ref="B42:B43"/>
    <mergeCell ref="B40:B41"/>
    <mergeCell ref="B37:B38"/>
    <mergeCell ref="B91:B92"/>
    <mergeCell ref="B93:B94"/>
    <mergeCell ref="B89:B90"/>
    <mergeCell ref="A9:A56"/>
    <mergeCell ref="B47:B48"/>
    <mergeCell ref="B49:B50"/>
    <mergeCell ref="B70:B71"/>
    <mergeCell ref="B64:B65"/>
    <mergeCell ref="B68:B69"/>
    <mergeCell ref="B66:B67"/>
    <mergeCell ref="B73:B74"/>
    <mergeCell ref="B55:F56"/>
    <mergeCell ref="C64:F65"/>
    <mergeCell ref="B29:B30"/>
    <mergeCell ref="B33:B34"/>
    <mergeCell ref="B31:B32"/>
    <mergeCell ref="B77:B78"/>
    <mergeCell ref="B79:B80"/>
    <mergeCell ref="A1:B7"/>
    <mergeCell ref="B22:B23"/>
    <mergeCell ref="B27:B28"/>
    <mergeCell ref="B24:B25"/>
    <mergeCell ref="B14:B15"/>
    <mergeCell ref="B16:B17"/>
    <mergeCell ref="B9:B11"/>
    <mergeCell ref="B35:B36"/>
    <mergeCell ref="H37:H38"/>
    <mergeCell ref="G37:G38"/>
    <mergeCell ref="G35:G36"/>
    <mergeCell ref="H35:H36"/>
    <mergeCell ref="H11:X11"/>
    <mergeCell ref="W22:W23"/>
    <mergeCell ref="L4:U4"/>
    <mergeCell ref="C4:K4"/>
    <mergeCell ref="W4:W5"/>
    <mergeCell ref="C1:X1"/>
    <mergeCell ref="C2:E3"/>
    <mergeCell ref="H20:H21"/>
    <mergeCell ref="T3:U3"/>
    <mergeCell ref="F2:S3"/>
    <mergeCell ref="T2:U2"/>
    <mergeCell ref="H9:I9"/>
    <mergeCell ref="W40:W41"/>
    <mergeCell ref="X6:X7"/>
    <mergeCell ref="W42:W43"/>
    <mergeCell ref="W16:W17"/>
    <mergeCell ref="W14:W15"/>
    <mergeCell ref="H24:H25"/>
    <mergeCell ref="H22:H23"/>
    <mergeCell ref="W29:W30"/>
    <mergeCell ref="W31:W32"/>
    <mergeCell ref="W24:W25"/>
    <mergeCell ref="W27:W28"/>
    <mergeCell ref="H26:I26"/>
    <mergeCell ref="H27:H28"/>
    <mergeCell ref="H29:H30"/>
    <mergeCell ref="H31:H32"/>
    <mergeCell ref="H42:H43"/>
    <mergeCell ref="L7:U7"/>
    <mergeCell ref="H8:I8"/>
    <mergeCell ref="L6:U6"/>
    <mergeCell ref="H16:H17"/>
    <mergeCell ref="H14:H15"/>
    <mergeCell ref="H13:I13"/>
    <mergeCell ref="H18:H19"/>
    <mergeCell ref="C12:X12"/>
    <mergeCell ref="W18:W19"/>
    <mergeCell ref="W20:W21"/>
    <mergeCell ref="W6:W7"/>
    <mergeCell ref="W9:W10"/>
    <mergeCell ref="W37:W38"/>
    <mergeCell ref="W33:W34"/>
    <mergeCell ref="W35:W36"/>
    <mergeCell ref="X4:X5"/>
    <mergeCell ref="W2:X3"/>
    <mergeCell ref="W45:W46"/>
    <mergeCell ref="W53:W54"/>
    <mergeCell ref="W55:W56"/>
    <mergeCell ref="W51:W52"/>
    <mergeCell ref="W64:W65"/>
    <mergeCell ref="W58:W59"/>
    <mergeCell ref="W62:W63"/>
    <mergeCell ref="W66:W67"/>
    <mergeCell ref="W84:W85"/>
    <mergeCell ref="W68:W69"/>
    <mergeCell ref="W75:W76"/>
    <mergeCell ref="W79:W80"/>
    <mergeCell ref="W77:W78"/>
    <mergeCell ref="W81:W82"/>
    <mergeCell ref="W70:W71"/>
    <mergeCell ref="W73:W74"/>
    <mergeCell ref="B95:F96"/>
    <mergeCell ref="A84:A96"/>
    <mergeCell ref="B84:B85"/>
    <mergeCell ref="B81:F82"/>
    <mergeCell ref="C93:F94"/>
    <mergeCell ref="B75:B76"/>
    <mergeCell ref="W49:W50"/>
    <mergeCell ref="W47:W48"/>
    <mergeCell ref="W95:W96"/>
    <mergeCell ref="W93:W94"/>
    <mergeCell ref="W91:W92"/>
    <mergeCell ref="W89:W90"/>
    <mergeCell ref="W87:W88"/>
    <mergeCell ref="G89:G90"/>
    <mergeCell ref="H95:H96"/>
    <mergeCell ref="H89:H90"/>
    <mergeCell ref="H84:I84"/>
    <mergeCell ref="H85:I85"/>
    <mergeCell ref="G87:G88"/>
    <mergeCell ref="H83:I83"/>
    <mergeCell ref="H57:I57"/>
    <mergeCell ref="H87:H88"/>
    <mergeCell ref="H93:H94"/>
    <mergeCell ref="G93:G94"/>
    <mergeCell ref="H53:H54"/>
    <mergeCell ref="H51:H52"/>
    <mergeCell ref="H49:H50"/>
    <mergeCell ref="H47:H48"/>
    <mergeCell ref="G53:G54"/>
    <mergeCell ref="G55:G56"/>
    <mergeCell ref="G47:G48"/>
    <mergeCell ref="V2:V3"/>
    <mergeCell ref="V5:V7"/>
    <mergeCell ref="G33:G34"/>
    <mergeCell ref="H33:H34"/>
    <mergeCell ref="H45:H46"/>
    <mergeCell ref="H39:I39"/>
    <mergeCell ref="H44:I44"/>
    <mergeCell ref="H40:H41"/>
    <mergeCell ref="G40:G41"/>
    <mergeCell ref="G42:G43"/>
    <mergeCell ref="G20:G21"/>
    <mergeCell ref="G45:G46"/>
    <mergeCell ref="G22:G23"/>
    <mergeCell ref="G24:G25"/>
    <mergeCell ref="G27:G28"/>
    <mergeCell ref="G29:G30"/>
    <mergeCell ref="G18:G19"/>
    <mergeCell ref="L5:U5"/>
    <mergeCell ref="G14:G15"/>
    <mergeCell ref="G16:G17"/>
    <mergeCell ref="C6:K6"/>
    <mergeCell ref="C7:K7"/>
    <mergeCell ref="C14:F15"/>
    <mergeCell ref="C9:C10"/>
    <mergeCell ref="C13:F13"/>
    <mergeCell ref="C16:F17"/>
    <mergeCell ref="C5:K5"/>
    <mergeCell ref="G9:G10"/>
    <mergeCell ref="H10:I10"/>
    <mergeCell ref="E11:F11"/>
    <mergeCell ref="F9:F10"/>
    <mergeCell ref="D9:D10"/>
    <mergeCell ref="E9:E10"/>
    <mergeCell ref="H55:H56"/>
    <mergeCell ref="G91:G92"/>
    <mergeCell ref="H91:H92"/>
    <mergeCell ref="C62:F63"/>
    <mergeCell ref="C61:F61"/>
    <mergeCell ref="C60:X60"/>
    <mergeCell ref="C86:X86"/>
    <mergeCell ref="C58:C59"/>
    <mergeCell ref="H72:I72"/>
    <mergeCell ref="C91:F92"/>
    <mergeCell ref="H81:H82"/>
    <mergeCell ref="C87:F88"/>
    <mergeCell ref="C84:C85"/>
    <mergeCell ref="E84:E85"/>
    <mergeCell ref="F84:F85"/>
    <mergeCell ref="D84:D85"/>
    <mergeCell ref="G75:G76"/>
    <mergeCell ref="G77:G78"/>
    <mergeCell ref="C77:F78"/>
    <mergeCell ref="H68:H69"/>
    <mergeCell ref="H70:H71"/>
    <mergeCell ref="H73:H74"/>
    <mergeCell ref="G73:G74"/>
    <mergeCell ref="H62:H63"/>
    <mergeCell ref="H79:H80"/>
    <mergeCell ref="C79:F80"/>
    <mergeCell ref="G79:G80"/>
    <mergeCell ref="C70:F71"/>
    <mergeCell ref="C66:F67"/>
    <mergeCell ref="C68:F69"/>
    <mergeCell ref="G66:G67"/>
    <mergeCell ref="H64:H65"/>
    <mergeCell ref="H66:H67"/>
    <mergeCell ref="G64:G65"/>
    <mergeCell ref="G70:G71"/>
    <mergeCell ref="G68:G69"/>
    <mergeCell ref="H77:H78"/>
    <mergeCell ref="H75:H76"/>
    <mergeCell ref="H58:H59"/>
    <mergeCell ref="B62:B63"/>
    <mergeCell ref="B20:B21"/>
    <mergeCell ref="B18:B19"/>
    <mergeCell ref="C18:F19"/>
    <mergeCell ref="B53:B54"/>
    <mergeCell ref="C53:F54"/>
    <mergeCell ref="F58:F59"/>
    <mergeCell ref="D58:D59"/>
    <mergeCell ref="E58:E59"/>
    <mergeCell ref="C47:F48"/>
    <mergeCell ref="C49:F50"/>
    <mergeCell ref="C20:F21"/>
    <mergeCell ref="C24:F25"/>
    <mergeCell ref="C26:F26"/>
    <mergeCell ref="C27:F28"/>
    <mergeCell ref="C29:F30"/>
    <mergeCell ref="C31:F32"/>
    <mergeCell ref="C22:F23"/>
    <mergeCell ref="C37:F38"/>
    <mergeCell ref="C45:F46"/>
    <mergeCell ref="C44:F44"/>
    <mergeCell ref="B51:B52"/>
    <mergeCell ref="B58:B59"/>
  </mergeCells>
  <pageMargins left="0.11387163561076605" right="0.10329861111111112" top="0.75" bottom="1.3428819444444444" header="0" footer="0"/>
  <pageSetup paperSize="3" fitToHeight="0" orientation="landscape"/>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980"/>
  <sheetViews>
    <sheetView topLeftCell="S1" workbookViewId="0">
      <pane ySplit="8" topLeftCell="A9" activePane="bottomLeft" state="frozen"/>
      <selection sqref="A1:B7"/>
      <selection pane="bottomLeft" activeCell="Y1" sqref="Y1:AJ17"/>
    </sheetView>
  </sheetViews>
  <sheetFormatPr baseColWidth="10" defaultColWidth="14.42578125" defaultRowHeight="15" customHeight="1"/>
  <cols>
    <col min="1" max="2" width="23.5703125" customWidth="1"/>
    <col min="3" max="4" width="10.7109375" customWidth="1"/>
    <col min="5" max="5" width="23" customWidth="1"/>
    <col min="6" max="6" width="15.42578125" customWidth="1"/>
    <col min="7" max="7" width="20.28515625" customWidth="1"/>
    <col min="8" max="9" width="4.7109375" customWidth="1"/>
    <col min="10" max="21" width="10.7109375" customWidth="1"/>
    <col min="22" max="22" width="14.85546875" customWidth="1"/>
    <col min="23" max="23" width="10.7109375" customWidth="1"/>
    <col min="24" max="24" width="13.28515625" customWidth="1"/>
    <col min="25" max="27" width="28.7109375" customWidth="1"/>
  </cols>
  <sheetData>
    <row r="1" spans="1:36" ht="27.75" customHeight="1">
      <c r="A1" s="888"/>
      <c r="B1" s="801"/>
      <c r="C1" s="897"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ht="20.25" customHeight="1">
      <c r="A2" s="802"/>
      <c r="B2" s="803"/>
      <c r="C2" s="820" t="s">
        <v>1</v>
      </c>
      <c r="D2" s="817"/>
      <c r="E2" s="818"/>
      <c r="F2" s="816" t="s">
        <v>217</v>
      </c>
      <c r="G2" s="817"/>
      <c r="H2" s="817"/>
      <c r="I2" s="817"/>
      <c r="J2" s="817"/>
      <c r="K2" s="817"/>
      <c r="L2" s="817"/>
      <c r="M2" s="817"/>
      <c r="N2" s="817"/>
      <c r="O2" s="817"/>
      <c r="P2" s="817"/>
      <c r="Q2" s="817"/>
      <c r="R2" s="817"/>
      <c r="S2" s="818"/>
      <c r="T2" s="885" t="s">
        <v>3</v>
      </c>
      <c r="U2" s="752"/>
      <c r="V2" s="892" t="s">
        <v>4</v>
      </c>
      <c r="W2" s="880" t="s">
        <v>5</v>
      </c>
      <c r="X2" s="801"/>
      <c r="Y2" s="739"/>
      <c r="Z2" s="739"/>
      <c r="AA2" s="739"/>
      <c r="AB2" s="739"/>
      <c r="AC2" s="739"/>
      <c r="AD2" s="739"/>
      <c r="AE2" s="739"/>
      <c r="AF2" s="739"/>
      <c r="AG2" s="739"/>
      <c r="AH2" s="739"/>
      <c r="AI2" s="739"/>
      <c r="AJ2" s="739"/>
    </row>
    <row r="3" spans="1:36" ht="20.25" customHeight="1">
      <c r="A3" s="802"/>
      <c r="B3" s="803"/>
      <c r="C3" s="751"/>
      <c r="D3" s="751"/>
      <c r="E3" s="752"/>
      <c r="F3" s="750"/>
      <c r="G3" s="751"/>
      <c r="H3" s="751"/>
      <c r="I3" s="751"/>
      <c r="J3" s="751"/>
      <c r="K3" s="751"/>
      <c r="L3" s="751"/>
      <c r="M3" s="751"/>
      <c r="N3" s="751"/>
      <c r="O3" s="751"/>
      <c r="P3" s="751"/>
      <c r="Q3" s="751"/>
      <c r="R3" s="751"/>
      <c r="S3" s="752"/>
      <c r="T3" s="886"/>
      <c r="U3" s="726"/>
      <c r="V3" s="766"/>
      <c r="W3" s="750"/>
      <c r="X3" s="811"/>
      <c r="Y3" s="739"/>
      <c r="Z3" s="739"/>
      <c r="AA3" s="739"/>
      <c r="AB3" s="739"/>
      <c r="AC3" s="739"/>
      <c r="AD3" s="739"/>
      <c r="AE3" s="739"/>
      <c r="AF3" s="739"/>
      <c r="AG3" s="739"/>
      <c r="AH3" s="739"/>
      <c r="AI3" s="739"/>
      <c r="AJ3" s="739"/>
    </row>
    <row r="4" spans="1:36">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X9+X25+X51+X61</f>
        <v>1</v>
      </c>
      <c r="Y4" s="739"/>
      <c r="Z4" s="739"/>
      <c r="AA4" s="739"/>
      <c r="AB4" s="739"/>
      <c r="AC4" s="739"/>
      <c r="AD4" s="739"/>
      <c r="AE4" s="739"/>
      <c r="AF4" s="739"/>
      <c r="AG4" s="739"/>
      <c r="AH4" s="739"/>
      <c r="AI4" s="739"/>
      <c r="AJ4" s="739"/>
    </row>
    <row r="5" spans="1:36" ht="28.5" customHeight="1">
      <c r="A5" s="802"/>
      <c r="B5" s="803"/>
      <c r="C5" s="1063" t="s">
        <v>219</v>
      </c>
      <c r="D5" s="728"/>
      <c r="E5" s="728"/>
      <c r="F5" s="728"/>
      <c r="G5" s="728"/>
      <c r="H5" s="728"/>
      <c r="I5" s="728"/>
      <c r="J5" s="728"/>
      <c r="K5" s="724"/>
      <c r="L5" s="1060" t="s">
        <v>220</v>
      </c>
      <c r="M5" s="1061"/>
      <c r="N5" s="1061"/>
      <c r="O5" s="1061"/>
      <c r="P5" s="1061"/>
      <c r="Q5" s="1061"/>
      <c r="R5" s="1061"/>
      <c r="S5" s="1061"/>
      <c r="T5" s="1061"/>
      <c r="U5" s="1062"/>
      <c r="V5" s="796">
        <v>43503</v>
      </c>
      <c r="W5" s="766"/>
      <c r="X5" s="808"/>
      <c r="Y5" s="739"/>
      <c r="Z5" s="739"/>
      <c r="AA5" s="739"/>
      <c r="AB5" s="739"/>
      <c r="AC5" s="739"/>
      <c r="AD5" s="739"/>
      <c r="AE5" s="739"/>
      <c r="AF5" s="739"/>
      <c r="AG5" s="739"/>
      <c r="AH5" s="739"/>
      <c r="AI5" s="739"/>
      <c r="AJ5" s="739"/>
    </row>
    <row r="6" spans="1:36">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X11+X27+X53+X63</f>
        <v>0</v>
      </c>
      <c r="Y6" s="739"/>
      <c r="Z6" s="739"/>
      <c r="AA6" s="739"/>
      <c r="AB6" s="739"/>
      <c r="AC6" s="739"/>
      <c r="AD6" s="739"/>
      <c r="AE6" s="739"/>
      <c r="AF6" s="739"/>
      <c r="AG6" s="739"/>
      <c r="AH6" s="739"/>
      <c r="AI6" s="739"/>
      <c r="AJ6" s="739"/>
    </row>
    <row r="7" spans="1:36" ht="45" customHeight="1">
      <c r="A7" s="804"/>
      <c r="B7" s="805"/>
      <c r="C7" s="896" t="s">
        <v>221</v>
      </c>
      <c r="D7" s="1061"/>
      <c r="E7" s="1061"/>
      <c r="F7" s="1061"/>
      <c r="G7" s="1061"/>
      <c r="H7" s="1061"/>
      <c r="I7" s="1061"/>
      <c r="J7" s="1061"/>
      <c r="K7" s="1062"/>
      <c r="L7" s="1064" t="s">
        <v>222</v>
      </c>
      <c r="M7" s="824"/>
      <c r="N7" s="824"/>
      <c r="O7" s="824"/>
      <c r="P7" s="824"/>
      <c r="Q7" s="824"/>
      <c r="R7" s="824"/>
      <c r="S7" s="824"/>
      <c r="T7" s="824"/>
      <c r="U7" s="825"/>
      <c r="V7" s="798"/>
      <c r="W7" s="741"/>
      <c r="X7" s="822"/>
      <c r="Y7" s="739"/>
      <c r="Z7" s="739"/>
      <c r="AA7" s="739"/>
      <c r="AB7" s="739"/>
      <c r="AC7" s="739"/>
      <c r="AD7" s="739"/>
      <c r="AE7" s="739"/>
      <c r="AF7" s="739"/>
      <c r="AG7" s="739"/>
      <c r="AH7" s="739"/>
      <c r="AI7" s="739"/>
      <c r="AJ7" s="739"/>
    </row>
    <row r="8" spans="1:36" ht="25.5" customHeight="1">
      <c r="A8" s="168"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51" t="s">
        <v>71</v>
      </c>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ht="21.75" customHeight="1">
      <c r="A9" s="889" t="s">
        <v>223</v>
      </c>
      <c r="B9" s="877" t="s">
        <v>224</v>
      </c>
      <c r="C9" s="1067" t="s">
        <v>73</v>
      </c>
      <c r="D9" s="1065">
        <v>1</v>
      </c>
      <c r="E9" s="1066" t="s">
        <v>227</v>
      </c>
      <c r="F9" s="869" t="s">
        <v>75</v>
      </c>
      <c r="G9" s="893" t="s">
        <v>228</v>
      </c>
      <c r="H9" s="894" t="s">
        <v>9</v>
      </c>
      <c r="I9" s="786"/>
      <c r="J9" s="203"/>
      <c r="K9" s="203">
        <v>7.0000000000000007E-2</v>
      </c>
      <c r="L9" s="204">
        <v>9.5000000000000001E-2</v>
      </c>
      <c r="M9" s="204">
        <v>9.7500000000000003E-2</v>
      </c>
      <c r="N9" s="204">
        <v>8.5000000000000006E-2</v>
      </c>
      <c r="O9" s="204">
        <v>0.14000000000000001</v>
      </c>
      <c r="P9" s="204">
        <v>0.105</v>
      </c>
      <c r="Q9" s="204">
        <v>9.7500000000000003E-2</v>
      </c>
      <c r="R9" s="204">
        <v>0.14000000000000001</v>
      </c>
      <c r="S9" s="204">
        <v>0.06</v>
      </c>
      <c r="T9" s="204">
        <v>4.2500000000000003E-2</v>
      </c>
      <c r="U9" s="204">
        <v>6.7500000000000004E-2</v>
      </c>
      <c r="V9" s="163">
        <f t="shared" ref="V9:V10" si="0">SUM(J9:U9)</f>
        <v>1</v>
      </c>
      <c r="W9" s="879">
        <v>0.2</v>
      </c>
      <c r="X9" s="113">
        <f>IF(OR(V9=0,W9=0),0,(V9/V9)*W9)</f>
        <v>0.2</v>
      </c>
      <c r="Y9" s="738"/>
      <c r="Z9" s="733"/>
      <c r="AA9" s="733"/>
      <c r="AB9" s="733"/>
      <c r="AC9" s="733"/>
      <c r="AD9" s="733"/>
      <c r="AE9" s="733"/>
      <c r="AF9" s="733"/>
      <c r="AG9" s="733"/>
      <c r="AH9" s="733"/>
      <c r="AI9" s="733"/>
      <c r="AJ9" s="733"/>
    </row>
    <row r="10" spans="1:36" ht="24" customHeight="1">
      <c r="A10" s="778"/>
      <c r="B10" s="788"/>
      <c r="C10" s="915"/>
      <c r="D10" s="741"/>
      <c r="E10" s="915"/>
      <c r="F10" s="741"/>
      <c r="G10" s="766"/>
      <c r="H10" s="873" t="s">
        <v>62</v>
      </c>
      <c r="I10" s="784"/>
      <c r="J10" s="155"/>
      <c r="K10" s="155"/>
      <c r="L10" s="155"/>
      <c r="M10" s="155"/>
      <c r="N10" s="155"/>
      <c r="O10" s="155"/>
      <c r="P10" s="155"/>
      <c r="Q10" s="155"/>
      <c r="R10" s="155"/>
      <c r="S10" s="155"/>
      <c r="T10" s="155"/>
      <c r="U10" s="156"/>
      <c r="V10" s="170">
        <f t="shared" si="0"/>
        <v>0</v>
      </c>
      <c r="W10" s="741"/>
      <c r="X10" s="117">
        <f>IF(OR(V10=0,W9=0),0,(V10/V9*W9))</f>
        <v>0</v>
      </c>
      <c r="Y10" s="733"/>
      <c r="Z10" s="733"/>
      <c r="AA10" s="733"/>
      <c r="AB10" s="733"/>
      <c r="AC10" s="733"/>
      <c r="AD10" s="733"/>
      <c r="AE10" s="733"/>
      <c r="AF10" s="733"/>
      <c r="AG10" s="733"/>
      <c r="AH10" s="733"/>
      <c r="AI10" s="733"/>
      <c r="AJ10" s="733"/>
    </row>
    <row r="11" spans="1:36" ht="36">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c r="Y11" s="736" t="s">
        <v>849</v>
      </c>
      <c r="Z11" s="736"/>
      <c r="AA11" s="736"/>
      <c r="AB11" s="736"/>
      <c r="AC11" s="736"/>
      <c r="AD11" s="736"/>
      <c r="AE11" s="736"/>
      <c r="AF11" s="736"/>
      <c r="AG11" s="736"/>
      <c r="AH11" s="736"/>
      <c r="AI11" s="736"/>
      <c r="AJ11" s="736"/>
    </row>
    <row r="12" spans="1:36" ht="15.75" customHeight="1">
      <c r="A12" s="778"/>
      <c r="B12" s="866" t="s">
        <v>64</v>
      </c>
      <c r="C12" s="871" t="s">
        <v>231</v>
      </c>
      <c r="D12" s="744"/>
      <c r="E12" s="744"/>
      <c r="F12" s="726"/>
      <c r="G12" s="893" t="s">
        <v>228</v>
      </c>
      <c r="H12" s="865" t="s">
        <v>67</v>
      </c>
      <c r="I12" s="126" t="s">
        <v>9</v>
      </c>
      <c r="J12" s="208"/>
      <c r="K12" s="208"/>
      <c r="L12" s="208"/>
      <c r="M12" s="208">
        <v>0.1</v>
      </c>
      <c r="N12" s="208">
        <v>0.15</v>
      </c>
      <c r="O12" s="208">
        <v>0.1</v>
      </c>
      <c r="P12" s="208">
        <v>0.1</v>
      </c>
      <c r="Q12" s="208">
        <v>0.2</v>
      </c>
      <c r="R12" s="208">
        <v>0.15</v>
      </c>
      <c r="S12" s="208">
        <v>0.2</v>
      </c>
      <c r="T12" s="208"/>
      <c r="U12" s="208"/>
      <c r="V12" s="121">
        <f t="shared" ref="V12:V22" si="1">SUM(J12:U12)</f>
        <v>1</v>
      </c>
      <c r="W12" s="872">
        <v>0.25</v>
      </c>
      <c r="X12" s="122">
        <f>V12*W12</f>
        <v>0.25</v>
      </c>
      <c r="Y12" s="734"/>
      <c r="Z12" s="733"/>
      <c r="AA12" s="733"/>
      <c r="AB12" s="733"/>
      <c r="AC12" s="733"/>
      <c r="AD12" s="733"/>
      <c r="AE12" s="733"/>
      <c r="AF12" s="733"/>
      <c r="AG12" s="733"/>
      <c r="AH12" s="733"/>
      <c r="AI12" s="733"/>
      <c r="AJ12" s="733"/>
    </row>
    <row r="13" spans="1:36" ht="15.75" customHeight="1">
      <c r="A13" s="778"/>
      <c r="B13" s="776"/>
      <c r="C13" s="750"/>
      <c r="D13" s="751"/>
      <c r="E13" s="751"/>
      <c r="F13" s="752"/>
      <c r="G13" s="766"/>
      <c r="H13" s="762"/>
      <c r="I13" s="127" t="s">
        <v>39</v>
      </c>
      <c r="J13" s="211"/>
      <c r="K13" s="211"/>
      <c r="L13" s="211"/>
      <c r="M13" s="211"/>
      <c r="N13" s="211"/>
      <c r="O13" s="211"/>
      <c r="P13" s="211"/>
      <c r="Q13" s="211"/>
      <c r="R13" s="211"/>
      <c r="S13" s="211"/>
      <c r="T13" s="211"/>
      <c r="U13" s="211"/>
      <c r="V13" s="124">
        <f t="shared" si="1"/>
        <v>0</v>
      </c>
      <c r="W13" s="768"/>
      <c r="X13" s="125">
        <f>+V13*W12</f>
        <v>0</v>
      </c>
      <c r="Y13" s="735"/>
      <c r="Z13" s="733"/>
      <c r="AA13" s="733"/>
      <c r="AB13" s="733"/>
      <c r="AC13" s="733"/>
      <c r="AD13" s="733"/>
      <c r="AE13" s="733"/>
      <c r="AF13" s="733"/>
      <c r="AG13" s="733"/>
      <c r="AH13" s="733"/>
      <c r="AI13" s="733"/>
      <c r="AJ13" s="733"/>
    </row>
    <row r="14" spans="1:36" ht="15.75" customHeight="1">
      <c r="A14" s="778"/>
      <c r="B14" s="866" t="s">
        <v>64</v>
      </c>
      <c r="C14" s="871" t="s">
        <v>232</v>
      </c>
      <c r="D14" s="744"/>
      <c r="E14" s="744"/>
      <c r="F14" s="726"/>
      <c r="G14" s="893" t="s">
        <v>228</v>
      </c>
      <c r="H14" s="865" t="s">
        <v>67</v>
      </c>
      <c r="I14" s="126" t="s">
        <v>9</v>
      </c>
      <c r="J14" s="214"/>
      <c r="K14" s="215">
        <v>0.05</v>
      </c>
      <c r="L14" s="214">
        <v>0.1</v>
      </c>
      <c r="M14" s="214">
        <v>0.1</v>
      </c>
      <c r="N14" s="214">
        <v>0.1</v>
      </c>
      <c r="O14" s="214">
        <v>0.1</v>
      </c>
      <c r="P14" s="214">
        <v>0.1</v>
      </c>
      <c r="Q14" s="214">
        <v>0.1</v>
      </c>
      <c r="R14" s="214">
        <v>0.1</v>
      </c>
      <c r="S14" s="214">
        <v>0.1</v>
      </c>
      <c r="T14" s="215">
        <v>0.1</v>
      </c>
      <c r="U14" s="214">
        <v>0.05</v>
      </c>
      <c r="V14" s="121">
        <f t="shared" si="1"/>
        <v>0.99999999999999989</v>
      </c>
      <c r="W14" s="872">
        <v>0.2</v>
      </c>
      <c r="X14" s="122">
        <f>V14*W14</f>
        <v>0.19999999999999998</v>
      </c>
      <c r="Y14" s="734"/>
      <c r="Z14" s="733"/>
      <c r="AA14" s="733"/>
      <c r="AB14" s="733"/>
      <c r="AC14" s="733"/>
      <c r="AD14" s="733"/>
      <c r="AE14" s="733"/>
      <c r="AF14" s="733"/>
      <c r="AG14" s="733"/>
      <c r="AH14" s="733"/>
      <c r="AI14" s="733"/>
      <c r="AJ14" s="733"/>
    </row>
    <row r="15" spans="1:36" ht="15.75" customHeight="1">
      <c r="A15" s="778"/>
      <c r="B15" s="776"/>
      <c r="C15" s="750"/>
      <c r="D15" s="751"/>
      <c r="E15" s="751"/>
      <c r="F15" s="752"/>
      <c r="G15" s="766"/>
      <c r="H15" s="762"/>
      <c r="I15" s="127" t="s">
        <v>39</v>
      </c>
      <c r="J15" s="211"/>
      <c r="K15" s="211"/>
      <c r="L15" s="211"/>
      <c r="M15" s="211"/>
      <c r="N15" s="211"/>
      <c r="O15" s="211"/>
      <c r="P15" s="211"/>
      <c r="Q15" s="211"/>
      <c r="R15" s="211"/>
      <c r="S15" s="211"/>
      <c r="T15" s="211"/>
      <c r="U15" s="211"/>
      <c r="V15" s="124">
        <f t="shared" si="1"/>
        <v>0</v>
      </c>
      <c r="W15" s="768"/>
      <c r="X15" s="125">
        <f>+V15*W14</f>
        <v>0</v>
      </c>
      <c r="Y15" s="735"/>
      <c r="Z15" s="733"/>
      <c r="AA15" s="733"/>
      <c r="AB15" s="733"/>
      <c r="AC15" s="733"/>
      <c r="AD15" s="733"/>
      <c r="AE15" s="733"/>
      <c r="AF15" s="733"/>
      <c r="AG15" s="733"/>
      <c r="AH15" s="733"/>
      <c r="AI15" s="733"/>
      <c r="AJ15" s="733"/>
    </row>
    <row r="16" spans="1:36" ht="15.75" customHeight="1">
      <c r="A16" s="778"/>
      <c r="B16" s="866" t="s">
        <v>64</v>
      </c>
      <c r="C16" s="871" t="s">
        <v>237</v>
      </c>
      <c r="D16" s="744"/>
      <c r="E16" s="744"/>
      <c r="F16" s="726"/>
      <c r="G16" s="893" t="s">
        <v>228</v>
      </c>
      <c r="H16" s="865" t="s">
        <v>67</v>
      </c>
      <c r="I16" s="126" t="s">
        <v>9</v>
      </c>
      <c r="J16" s="214"/>
      <c r="K16" s="215">
        <v>0.05</v>
      </c>
      <c r="L16" s="214">
        <v>0.1</v>
      </c>
      <c r="M16" s="214">
        <v>0.1</v>
      </c>
      <c r="N16" s="214">
        <v>0.1</v>
      </c>
      <c r="O16" s="214">
        <v>0.1</v>
      </c>
      <c r="P16" s="214">
        <v>0.1</v>
      </c>
      <c r="Q16" s="214">
        <v>0.1</v>
      </c>
      <c r="R16" s="214">
        <v>0.1</v>
      </c>
      <c r="S16" s="214">
        <v>0.1</v>
      </c>
      <c r="T16" s="215">
        <v>0.1</v>
      </c>
      <c r="U16" s="214">
        <v>0.05</v>
      </c>
      <c r="V16" s="121">
        <f t="shared" si="1"/>
        <v>0.99999999999999989</v>
      </c>
      <c r="W16" s="872">
        <v>0.2</v>
      </c>
      <c r="X16" s="122">
        <f>V16*W16</f>
        <v>0.19999999999999998</v>
      </c>
      <c r="Y16" s="734"/>
      <c r="Z16" s="733"/>
      <c r="AA16" s="733"/>
      <c r="AB16" s="733"/>
      <c r="AC16" s="733"/>
      <c r="AD16" s="733"/>
      <c r="AE16" s="733"/>
      <c r="AF16" s="733"/>
      <c r="AG16" s="733"/>
      <c r="AH16" s="733"/>
      <c r="AI16" s="733"/>
      <c r="AJ16" s="733"/>
    </row>
    <row r="17" spans="1:36" ht="15.75" customHeight="1">
      <c r="A17" s="778"/>
      <c r="B17" s="776"/>
      <c r="C17" s="750"/>
      <c r="D17" s="751"/>
      <c r="E17" s="751"/>
      <c r="F17" s="752"/>
      <c r="G17" s="766"/>
      <c r="H17" s="762"/>
      <c r="I17" s="127" t="s">
        <v>39</v>
      </c>
      <c r="J17" s="211"/>
      <c r="K17" s="211"/>
      <c r="L17" s="211"/>
      <c r="M17" s="211"/>
      <c r="N17" s="211"/>
      <c r="O17" s="211"/>
      <c r="P17" s="211"/>
      <c r="Q17" s="211"/>
      <c r="R17" s="211"/>
      <c r="S17" s="211"/>
      <c r="T17" s="211"/>
      <c r="U17" s="211"/>
      <c r="V17" s="124">
        <f t="shared" si="1"/>
        <v>0</v>
      </c>
      <c r="W17" s="768"/>
      <c r="X17" s="125">
        <f>+V17*W16</f>
        <v>0</v>
      </c>
      <c r="Y17" s="735"/>
      <c r="Z17" s="733"/>
      <c r="AA17" s="733"/>
      <c r="AB17" s="733"/>
      <c r="AC17" s="733"/>
      <c r="AD17" s="733"/>
      <c r="AE17" s="733"/>
      <c r="AF17" s="733"/>
      <c r="AG17" s="733"/>
      <c r="AH17" s="733"/>
      <c r="AI17" s="733"/>
      <c r="AJ17" s="733"/>
    </row>
    <row r="18" spans="1:36" ht="18.75" customHeight="1">
      <c r="A18" s="778"/>
      <c r="B18" s="866" t="s">
        <v>64</v>
      </c>
      <c r="C18" s="871" t="s">
        <v>239</v>
      </c>
      <c r="D18" s="744"/>
      <c r="E18" s="744"/>
      <c r="F18" s="726"/>
      <c r="G18" s="893" t="s">
        <v>252</v>
      </c>
      <c r="H18" s="865" t="s">
        <v>67</v>
      </c>
      <c r="I18" s="126" t="s">
        <v>9</v>
      </c>
      <c r="J18" s="214"/>
      <c r="K18" s="214"/>
      <c r="L18" s="214">
        <v>0.1</v>
      </c>
      <c r="M18" s="214">
        <v>0.1</v>
      </c>
      <c r="N18" s="214">
        <v>0.1</v>
      </c>
      <c r="O18" s="214">
        <v>0.1</v>
      </c>
      <c r="P18" s="214">
        <v>0.1</v>
      </c>
      <c r="Q18" s="214">
        <v>0.1</v>
      </c>
      <c r="R18" s="214">
        <v>0.1</v>
      </c>
      <c r="S18" s="214">
        <v>0.1</v>
      </c>
      <c r="T18" s="215">
        <v>0.1</v>
      </c>
      <c r="U18" s="215">
        <v>0.1</v>
      </c>
      <c r="V18" s="121">
        <f t="shared" si="1"/>
        <v>0.99999999999999989</v>
      </c>
      <c r="W18" s="872">
        <v>0.25</v>
      </c>
      <c r="X18" s="122">
        <f>V18*W18</f>
        <v>0.24999999999999997</v>
      </c>
      <c r="Y18" s="734"/>
      <c r="Z18" s="733"/>
      <c r="AA18" s="733"/>
      <c r="AB18" s="733"/>
      <c r="AC18" s="733"/>
      <c r="AD18" s="733"/>
      <c r="AE18" s="733"/>
      <c r="AF18" s="733"/>
      <c r="AG18" s="733"/>
      <c r="AH18" s="733"/>
      <c r="AI18" s="733"/>
      <c r="AJ18" s="733"/>
    </row>
    <row r="19" spans="1:36" ht="19.5" customHeight="1">
      <c r="A19" s="778"/>
      <c r="B19" s="776"/>
      <c r="C19" s="750"/>
      <c r="D19" s="751"/>
      <c r="E19" s="751"/>
      <c r="F19" s="752"/>
      <c r="G19" s="766"/>
      <c r="H19" s="762"/>
      <c r="I19" s="127" t="s">
        <v>39</v>
      </c>
      <c r="J19" s="211"/>
      <c r="K19" s="211"/>
      <c r="L19" s="211"/>
      <c r="M19" s="211"/>
      <c r="N19" s="211"/>
      <c r="O19" s="211"/>
      <c r="P19" s="211"/>
      <c r="Q19" s="211"/>
      <c r="R19" s="211"/>
      <c r="S19" s="211"/>
      <c r="T19" s="211"/>
      <c r="U19" s="211"/>
      <c r="V19" s="124">
        <f t="shared" si="1"/>
        <v>0</v>
      </c>
      <c r="W19" s="768"/>
      <c r="X19" s="125">
        <f>+V19*W18</f>
        <v>0</v>
      </c>
      <c r="Y19" s="735"/>
      <c r="Z19" s="733"/>
      <c r="AA19" s="733"/>
      <c r="AB19" s="733"/>
      <c r="AC19" s="733"/>
      <c r="AD19" s="733"/>
      <c r="AE19" s="733"/>
      <c r="AF19" s="733"/>
      <c r="AG19" s="733"/>
      <c r="AH19" s="733"/>
      <c r="AI19" s="733"/>
      <c r="AJ19" s="733"/>
    </row>
    <row r="20" spans="1:36" ht="15.75" customHeight="1">
      <c r="A20" s="778"/>
      <c r="B20" s="866" t="s">
        <v>64</v>
      </c>
      <c r="C20" s="871" t="s">
        <v>254</v>
      </c>
      <c r="D20" s="744"/>
      <c r="E20" s="744"/>
      <c r="F20" s="726"/>
      <c r="G20" s="893" t="s">
        <v>228</v>
      </c>
      <c r="H20" s="865" t="s">
        <v>67</v>
      </c>
      <c r="I20" s="126" t="s">
        <v>9</v>
      </c>
      <c r="J20" s="214"/>
      <c r="K20" s="214"/>
      <c r="L20" s="214">
        <v>0.1</v>
      </c>
      <c r="M20" s="215">
        <v>0.1</v>
      </c>
      <c r="N20" s="214"/>
      <c r="O20" s="214">
        <v>0.3</v>
      </c>
      <c r="P20" s="214"/>
      <c r="Q20" s="214"/>
      <c r="R20" s="214">
        <v>0.3</v>
      </c>
      <c r="S20" s="214"/>
      <c r="T20" s="214">
        <v>0.1</v>
      </c>
      <c r="U20" s="214">
        <v>0.1</v>
      </c>
      <c r="V20" s="121">
        <f t="shared" si="1"/>
        <v>1</v>
      </c>
      <c r="W20" s="872">
        <v>0.1</v>
      </c>
      <c r="X20" s="248">
        <v>0.1</v>
      </c>
      <c r="Y20" s="734"/>
      <c r="Z20" s="733"/>
      <c r="AA20" s="733"/>
      <c r="AB20" s="733"/>
      <c r="AC20" s="733"/>
      <c r="AD20" s="733"/>
      <c r="AE20" s="733"/>
      <c r="AF20" s="733"/>
      <c r="AG20" s="733"/>
      <c r="AH20" s="733"/>
      <c r="AI20" s="733"/>
      <c r="AJ20" s="733"/>
    </row>
    <row r="21" spans="1:36" ht="15.75" customHeight="1">
      <c r="A21" s="778"/>
      <c r="B21" s="776"/>
      <c r="C21" s="746"/>
      <c r="D21" s="747"/>
      <c r="E21" s="747"/>
      <c r="F21" s="837"/>
      <c r="G21" s="766"/>
      <c r="H21" s="762"/>
      <c r="I21" s="127" t="s">
        <v>39</v>
      </c>
      <c r="J21" s="211"/>
      <c r="K21" s="211"/>
      <c r="L21" s="211"/>
      <c r="M21" s="211"/>
      <c r="N21" s="211"/>
      <c r="O21" s="211"/>
      <c r="P21" s="211"/>
      <c r="Q21" s="211"/>
      <c r="R21" s="211"/>
      <c r="S21" s="211"/>
      <c r="T21" s="211"/>
      <c r="U21" s="211"/>
      <c r="V21" s="124">
        <f t="shared" si="1"/>
        <v>0</v>
      </c>
      <c r="W21" s="768"/>
      <c r="X21" s="249">
        <v>0</v>
      </c>
      <c r="Y21" s="735"/>
      <c r="Z21" s="733"/>
      <c r="AA21" s="733"/>
      <c r="AB21" s="733"/>
      <c r="AC21" s="733"/>
      <c r="AD21" s="733"/>
      <c r="AE21" s="733"/>
      <c r="AF21" s="733"/>
      <c r="AG21" s="733"/>
      <c r="AH21" s="733"/>
      <c r="AI21" s="733"/>
      <c r="AJ21" s="733"/>
    </row>
    <row r="22" spans="1:36" ht="15.75" customHeight="1">
      <c r="A22" s="778"/>
      <c r="B22" s="868" t="s">
        <v>70</v>
      </c>
      <c r="C22" s="744"/>
      <c r="D22" s="744"/>
      <c r="E22" s="744"/>
      <c r="F22" s="726"/>
      <c r="G22" s="164"/>
      <c r="H22" s="867" t="s">
        <v>67</v>
      </c>
      <c r="I22" s="146" t="s">
        <v>9</v>
      </c>
      <c r="J22" s="248">
        <f t="shared" ref="J22:U22" si="2">J12*$W$12+J14*$W$14+J16*$W$16+J18*$W$18+J20*$W$20</f>
        <v>0</v>
      </c>
      <c r="K22" s="248">
        <f t="shared" si="2"/>
        <v>2.0000000000000004E-2</v>
      </c>
      <c r="L22" s="248">
        <f t="shared" si="2"/>
        <v>7.5000000000000011E-2</v>
      </c>
      <c r="M22" s="248">
        <f t="shared" si="2"/>
        <v>0.1</v>
      </c>
      <c r="N22" s="248">
        <f t="shared" si="2"/>
        <v>0.10250000000000001</v>
      </c>
      <c r="O22" s="248">
        <f t="shared" si="2"/>
        <v>0.12</v>
      </c>
      <c r="P22" s="248">
        <f t="shared" si="2"/>
        <v>0.09</v>
      </c>
      <c r="Q22" s="248">
        <f t="shared" si="2"/>
        <v>0.11500000000000002</v>
      </c>
      <c r="R22" s="248">
        <f t="shared" si="2"/>
        <v>0.13250000000000001</v>
      </c>
      <c r="S22" s="248">
        <f t="shared" si="2"/>
        <v>0.11500000000000002</v>
      </c>
      <c r="T22" s="248">
        <f t="shared" si="2"/>
        <v>7.5000000000000011E-2</v>
      </c>
      <c r="U22" s="248">
        <f t="shared" si="2"/>
        <v>5.5000000000000007E-2</v>
      </c>
      <c r="V22" s="121">
        <f t="shared" si="1"/>
        <v>0.99999999999999989</v>
      </c>
      <c r="W22" s="887">
        <f>SUM(W12:W21)</f>
        <v>1</v>
      </c>
      <c r="X22" s="122">
        <f>V22*W22</f>
        <v>0.99999999999999989</v>
      </c>
      <c r="Y22" s="734"/>
      <c r="Z22" s="733"/>
      <c r="AA22" s="733"/>
      <c r="AB22" s="733"/>
      <c r="AC22" s="733"/>
      <c r="AD22" s="733"/>
      <c r="AE22" s="733"/>
      <c r="AF22" s="733"/>
      <c r="AG22" s="733"/>
      <c r="AH22" s="733"/>
      <c r="AI22" s="733"/>
      <c r="AJ22" s="733"/>
    </row>
    <row r="23" spans="1:36" ht="15.75" customHeight="1">
      <c r="A23" s="779"/>
      <c r="B23" s="792"/>
      <c r="C23" s="764"/>
      <c r="D23" s="764"/>
      <c r="E23" s="764"/>
      <c r="F23" s="793"/>
      <c r="G23" s="166"/>
      <c r="H23" s="790"/>
      <c r="I23" s="148" t="s">
        <v>39</v>
      </c>
      <c r="J23" s="149">
        <f t="shared" ref="J23:U23" si="3">J13*$W$12+J15*$W$14+J17*$W$16+J19*$W$18+J21*$W$20</f>
        <v>0</v>
      </c>
      <c r="K23" s="149">
        <f t="shared" si="3"/>
        <v>0</v>
      </c>
      <c r="L23" s="149">
        <f t="shared" si="3"/>
        <v>0</v>
      </c>
      <c r="M23" s="149">
        <f t="shared" si="3"/>
        <v>0</v>
      </c>
      <c r="N23" s="149">
        <f t="shared" si="3"/>
        <v>0</v>
      </c>
      <c r="O23" s="149">
        <f t="shared" si="3"/>
        <v>0</v>
      </c>
      <c r="P23" s="149">
        <f t="shared" si="3"/>
        <v>0</v>
      </c>
      <c r="Q23" s="149">
        <f t="shared" si="3"/>
        <v>0</v>
      </c>
      <c r="R23" s="149">
        <f t="shared" si="3"/>
        <v>0</v>
      </c>
      <c r="S23" s="149">
        <f t="shared" si="3"/>
        <v>0</v>
      </c>
      <c r="T23" s="149">
        <f t="shared" si="3"/>
        <v>0</v>
      </c>
      <c r="U23" s="149">
        <f t="shared" si="3"/>
        <v>0</v>
      </c>
      <c r="V23" s="149">
        <f>+V13*$W$12+V15*$W$14+V17*$W$16+V19*$W$18</f>
        <v>0</v>
      </c>
      <c r="W23" s="757"/>
      <c r="X23" s="150">
        <f>+V23*W22</f>
        <v>0</v>
      </c>
      <c r="Y23" s="735"/>
      <c r="Z23" s="733"/>
      <c r="AA23" s="733"/>
      <c r="AB23" s="733"/>
      <c r="AC23" s="733"/>
      <c r="AD23" s="733"/>
      <c r="AE23" s="733"/>
      <c r="AF23" s="733"/>
      <c r="AG23" s="733"/>
      <c r="AH23" s="733"/>
      <c r="AI23" s="733"/>
      <c r="AJ23" s="733"/>
    </row>
    <row r="24" spans="1:36" ht="24" customHeight="1">
      <c r="A24" s="168" t="s">
        <v>17</v>
      </c>
      <c r="B24" s="106" t="s">
        <v>42</v>
      </c>
      <c r="C24" s="106" t="s">
        <v>43</v>
      </c>
      <c r="D24" s="106" t="s">
        <v>19</v>
      </c>
      <c r="E24" s="106" t="s">
        <v>44</v>
      </c>
      <c r="F24" s="107" t="s">
        <v>45</v>
      </c>
      <c r="G24" s="108" t="s">
        <v>46</v>
      </c>
      <c r="H24" s="898" t="s">
        <v>47</v>
      </c>
      <c r="I24" s="755"/>
      <c r="J24" s="106" t="s">
        <v>48</v>
      </c>
      <c r="K24" s="106" t="s">
        <v>28</v>
      </c>
      <c r="L24" s="106" t="s">
        <v>31</v>
      </c>
      <c r="M24" s="106" t="s">
        <v>30</v>
      </c>
      <c r="N24" s="106" t="s">
        <v>49</v>
      </c>
      <c r="O24" s="106" t="s">
        <v>50</v>
      </c>
      <c r="P24" s="106" t="s">
        <v>34</v>
      </c>
      <c r="Q24" s="109" t="s">
        <v>36</v>
      </c>
      <c r="R24" s="106" t="s">
        <v>51</v>
      </c>
      <c r="S24" s="106" t="s">
        <v>52</v>
      </c>
      <c r="T24" s="106" t="s">
        <v>32</v>
      </c>
      <c r="U24" s="106" t="s">
        <v>29</v>
      </c>
      <c r="V24" s="106" t="s">
        <v>53</v>
      </c>
      <c r="W24" s="106" t="s">
        <v>54</v>
      </c>
      <c r="X24" s="151" t="s">
        <v>71</v>
      </c>
      <c r="Y24" s="697" t="s">
        <v>836</v>
      </c>
      <c r="Z24" s="697" t="s">
        <v>837</v>
      </c>
      <c r="AA24" s="697" t="s">
        <v>838</v>
      </c>
      <c r="AB24" s="697" t="s">
        <v>839</v>
      </c>
      <c r="AC24" s="697" t="s">
        <v>840</v>
      </c>
      <c r="AD24" s="697" t="s">
        <v>841</v>
      </c>
      <c r="AE24" s="697" t="s">
        <v>842</v>
      </c>
      <c r="AF24" s="697" t="s">
        <v>843</v>
      </c>
      <c r="AG24" s="697" t="s">
        <v>844</v>
      </c>
      <c r="AH24" s="697" t="s">
        <v>845</v>
      </c>
      <c r="AI24" s="697" t="s">
        <v>846</v>
      </c>
      <c r="AJ24" s="697" t="s">
        <v>847</v>
      </c>
    </row>
    <row r="25" spans="1:36" ht="15.75" customHeight="1">
      <c r="A25" s="889" t="s">
        <v>268</v>
      </c>
      <c r="B25" s="877" t="s">
        <v>224</v>
      </c>
      <c r="C25" s="876" t="s">
        <v>73</v>
      </c>
      <c r="D25" s="874">
        <v>1</v>
      </c>
      <c r="E25" s="876" t="s">
        <v>269</v>
      </c>
      <c r="F25" s="905" t="s">
        <v>75</v>
      </c>
      <c r="G25" s="893" t="s">
        <v>228</v>
      </c>
      <c r="H25" s="894" t="s">
        <v>9</v>
      </c>
      <c r="I25" s="786"/>
      <c r="J25" s="203">
        <v>7.4999999999999997E-3</v>
      </c>
      <c r="K25" s="204">
        <v>9.2299999999999993E-2</v>
      </c>
      <c r="L25" s="204">
        <v>0.13769999999999999</v>
      </c>
      <c r="M25" s="204">
        <v>8.8800000000000004E-2</v>
      </c>
      <c r="N25" s="204">
        <v>9.0800000000000006E-2</v>
      </c>
      <c r="O25" s="204">
        <v>9.7799999999999998E-2</v>
      </c>
      <c r="P25" s="204">
        <v>8.8599999999999998E-2</v>
      </c>
      <c r="Q25" s="204">
        <v>0.1009</v>
      </c>
      <c r="R25" s="204">
        <v>8.8499999999999995E-2</v>
      </c>
      <c r="S25" s="204">
        <v>9.8799999999999999E-2</v>
      </c>
      <c r="T25" s="204">
        <v>7.1800000000000003E-2</v>
      </c>
      <c r="U25" s="204">
        <v>3.6499999999999998E-2</v>
      </c>
      <c r="V25" s="163">
        <f t="shared" ref="V25:V26" si="4">SUM(J25:U25)</f>
        <v>0.99999999999999989</v>
      </c>
      <c r="W25" s="879">
        <v>0.5</v>
      </c>
      <c r="X25" s="113">
        <f>IF(OR(V25=0,W25=0),0,(V25/V25)*W25)</f>
        <v>0.5</v>
      </c>
      <c r="Y25" s="738"/>
      <c r="Z25" s="733"/>
      <c r="AA25" s="733"/>
      <c r="AB25" s="733"/>
      <c r="AC25" s="733"/>
      <c r="AD25" s="733"/>
      <c r="AE25" s="733"/>
      <c r="AF25" s="733"/>
      <c r="AG25" s="733"/>
      <c r="AH25" s="733"/>
      <c r="AI25" s="733"/>
      <c r="AJ25" s="733"/>
    </row>
    <row r="26" spans="1:36" ht="15.75" customHeight="1">
      <c r="A26" s="778"/>
      <c r="B26" s="788"/>
      <c r="C26" s="757"/>
      <c r="D26" s="764"/>
      <c r="E26" s="757"/>
      <c r="F26" s="760"/>
      <c r="G26" s="766"/>
      <c r="H26" s="873" t="s">
        <v>62</v>
      </c>
      <c r="I26" s="784"/>
      <c r="J26" s="155"/>
      <c r="K26" s="155"/>
      <c r="L26" s="155"/>
      <c r="M26" s="155"/>
      <c r="N26" s="155"/>
      <c r="O26" s="155"/>
      <c r="P26" s="155"/>
      <c r="Q26" s="155"/>
      <c r="R26" s="155"/>
      <c r="S26" s="155"/>
      <c r="T26" s="155"/>
      <c r="U26" s="156"/>
      <c r="V26" s="170">
        <f t="shared" si="4"/>
        <v>0</v>
      </c>
      <c r="W26" s="741"/>
      <c r="X26" s="117">
        <f>IF(OR(V26=0,W25=0),0,(V26/V25*W25))</f>
        <v>0</v>
      </c>
      <c r="Y26" s="733"/>
      <c r="Z26" s="733"/>
      <c r="AA26" s="733"/>
      <c r="AB26" s="733"/>
      <c r="AC26" s="733"/>
      <c r="AD26" s="733"/>
      <c r="AE26" s="733"/>
      <c r="AF26" s="733"/>
      <c r="AG26" s="733"/>
      <c r="AH26" s="733"/>
      <c r="AI26" s="733"/>
      <c r="AJ26" s="733"/>
    </row>
    <row r="27" spans="1:36" ht="36.75" customHeight="1">
      <c r="A27" s="778"/>
      <c r="B27" s="118" t="s">
        <v>63</v>
      </c>
      <c r="C27" s="878" t="s">
        <v>24</v>
      </c>
      <c r="D27" s="772"/>
      <c r="E27" s="772"/>
      <c r="F27" s="772"/>
      <c r="G27" s="772"/>
      <c r="H27" s="772"/>
      <c r="I27" s="772"/>
      <c r="J27" s="772"/>
      <c r="K27" s="772"/>
      <c r="L27" s="772"/>
      <c r="M27" s="772"/>
      <c r="N27" s="772"/>
      <c r="O27" s="772"/>
      <c r="P27" s="772"/>
      <c r="Q27" s="772"/>
      <c r="R27" s="772"/>
      <c r="S27" s="772"/>
      <c r="T27" s="772"/>
      <c r="U27" s="772"/>
      <c r="V27" s="772"/>
      <c r="W27" s="772"/>
      <c r="X27" s="773"/>
      <c r="Y27" s="736" t="s">
        <v>849</v>
      </c>
      <c r="Z27" s="736"/>
      <c r="AA27" s="736"/>
      <c r="AB27" s="736"/>
      <c r="AC27" s="736"/>
      <c r="AD27" s="736"/>
      <c r="AE27" s="736"/>
      <c r="AF27" s="736"/>
      <c r="AG27" s="736"/>
      <c r="AH27" s="736"/>
      <c r="AI27" s="736"/>
      <c r="AJ27" s="736"/>
    </row>
    <row r="28" spans="1:36" ht="24.75" customHeight="1">
      <c r="A28" s="778"/>
      <c r="B28" s="866" t="s">
        <v>64</v>
      </c>
      <c r="C28" s="911" t="s">
        <v>272</v>
      </c>
      <c r="D28" s="744"/>
      <c r="E28" s="744"/>
      <c r="F28" s="726"/>
      <c r="G28" s="893" t="s">
        <v>228</v>
      </c>
      <c r="H28" s="865" t="s">
        <v>67</v>
      </c>
      <c r="I28" s="126" t="s">
        <v>9</v>
      </c>
      <c r="J28" s="255"/>
      <c r="K28" s="256">
        <v>0.05</v>
      </c>
      <c r="L28" s="255">
        <v>0.1</v>
      </c>
      <c r="M28" s="256">
        <v>0.1</v>
      </c>
      <c r="N28" s="256">
        <v>0.1</v>
      </c>
      <c r="O28" s="256">
        <v>0.1</v>
      </c>
      <c r="P28" s="256">
        <v>0.1</v>
      </c>
      <c r="Q28" s="255">
        <v>0.1</v>
      </c>
      <c r="R28" s="256">
        <v>0.1</v>
      </c>
      <c r="S28" s="255">
        <v>0.1</v>
      </c>
      <c r="T28" s="256">
        <v>0.1</v>
      </c>
      <c r="U28" s="256">
        <v>0.05</v>
      </c>
      <c r="V28" s="121">
        <f t="shared" ref="V28:V49" si="5">SUM(J28:U28)</f>
        <v>0.99999999999999989</v>
      </c>
      <c r="W28" s="872">
        <v>0.1</v>
      </c>
      <c r="X28" s="122">
        <f>V28*W28</f>
        <v>9.9999999999999992E-2</v>
      </c>
      <c r="Y28" s="738"/>
      <c r="Z28" s="733"/>
      <c r="AA28" s="733"/>
      <c r="AB28" s="733"/>
      <c r="AC28" s="733"/>
      <c r="AD28" s="733"/>
      <c r="AE28" s="733"/>
      <c r="AF28" s="733"/>
      <c r="AG28" s="733"/>
      <c r="AH28" s="733"/>
      <c r="AI28" s="733"/>
      <c r="AJ28" s="733"/>
    </row>
    <row r="29" spans="1:36" ht="19.5" customHeight="1">
      <c r="A29" s="778"/>
      <c r="B29" s="776"/>
      <c r="C29" s="750"/>
      <c r="D29" s="751"/>
      <c r="E29" s="751"/>
      <c r="F29" s="752"/>
      <c r="G29" s="766"/>
      <c r="H29" s="762"/>
      <c r="I29" s="127" t="s">
        <v>39</v>
      </c>
      <c r="J29" s="261"/>
      <c r="K29" s="261"/>
      <c r="L29" s="261"/>
      <c r="M29" s="261"/>
      <c r="N29" s="261"/>
      <c r="O29" s="261"/>
      <c r="P29" s="261"/>
      <c r="Q29" s="261"/>
      <c r="R29" s="261"/>
      <c r="S29" s="261"/>
      <c r="T29" s="261"/>
      <c r="U29" s="261"/>
      <c r="V29" s="124">
        <f t="shared" si="5"/>
        <v>0</v>
      </c>
      <c r="W29" s="768"/>
      <c r="X29" s="125">
        <f>+V29*W28</f>
        <v>0</v>
      </c>
      <c r="Y29" s="733"/>
      <c r="Z29" s="733"/>
      <c r="AA29" s="733"/>
      <c r="AB29" s="733"/>
      <c r="AC29" s="733"/>
      <c r="AD29" s="733"/>
      <c r="AE29" s="733"/>
      <c r="AF29" s="733"/>
      <c r="AG29" s="733"/>
      <c r="AH29" s="733"/>
      <c r="AI29" s="733"/>
      <c r="AJ29" s="733"/>
    </row>
    <row r="30" spans="1:36" ht="26.25" customHeight="1">
      <c r="A30" s="778"/>
      <c r="B30" s="866" t="s">
        <v>64</v>
      </c>
      <c r="C30" s="911" t="s">
        <v>277</v>
      </c>
      <c r="D30" s="744"/>
      <c r="E30" s="744"/>
      <c r="F30" s="726"/>
      <c r="G30" s="893" t="s">
        <v>279</v>
      </c>
      <c r="H30" s="865" t="s">
        <v>67</v>
      </c>
      <c r="I30" s="126" t="s">
        <v>9</v>
      </c>
      <c r="J30" s="255"/>
      <c r="K30" s="255">
        <v>0.1</v>
      </c>
      <c r="L30" s="255">
        <v>0.1</v>
      </c>
      <c r="M30" s="255">
        <v>0.1</v>
      </c>
      <c r="N30" s="255">
        <v>0.1</v>
      </c>
      <c r="O30" s="255">
        <v>0.1</v>
      </c>
      <c r="P30" s="255">
        <v>0.1</v>
      </c>
      <c r="Q30" s="255">
        <v>0.1</v>
      </c>
      <c r="R30" s="255">
        <v>0.1</v>
      </c>
      <c r="S30" s="255">
        <v>0.1</v>
      </c>
      <c r="T30" s="255">
        <v>0.05</v>
      </c>
      <c r="U30" s="255">
        <v>0.05</v>
      </c>
      <c r="V30" s="121">
        <f t="shared" si="5"/>
        <v>1</v>
      </c>
      <c r="W30" s="872">
        <v>0.1</v>
      </c>
      <c r="X30" s="122">
        <f>V30*W30</f>
        <v>0.1</v>
      </c>
      <c r="Y30" s="738"/>
      <c r="Z30" s="733"/>
      <c r="AA30" s="733"/>
      <c r="AB30" s="733"/>
      <c r="AC30" s="733"/>
      <c r="AD30" s="733"/>
      <c r="AE30" s="733"/>
      <c r="AF30" s="733"/>
      <c r="AG30" s="733"/>
      <c r="AH30" s="733"/>
      <c r="AI30" s="733"/>
      <c r="AJ30" s="733"/>
    </row>
    <row r="31" spans="1:36" ht="24.75" customHeight="1">
      <c r="A31" s="778"/>
      <c r="B31" s="776"/>
      <c r="C31" s="750"/>
      <c r="D31" s="751"/>
      <c r="E31" s="751"/>
      <c r="F31" s="752"/>
      <c r="G31" s="766"/>
      <c r="H31" s="762"/>
      <c r="I31" s="127" t="s">
        <v>39</v>
      </c>
      <c r="J31" s="261"/>
      <c r="K31" s="261"/>
      <c r="L31" s="261"/>
      <c r="M31" s="261"/>
      <c r="N31" s="261"/>
      <c r="O31" s="261"/>
      <c r="P31" s="261"/>
      <c r="Q31" s="261"/>
      <c r="R31" s="261"/>
      <c r="S31" s="261"/>
      <c r="T31" s="261"/>
      <c r="U31" s="261"/>
      <c r="V31" s="124">
        <f t="shared" si="5"/>
        <v>0</v>
      </c>
      <c r="W31" s="768"/>
      <c r="X31" s="125">
        <f>+V31*W30</f>
        <v>0</v>
      </c>
      <c r="Y31" s="733"/>
      <c r="Z31" s="733"/>
      <c r="AA31" s="733"/>
      <c r="AB31" s="733"/>
      <c r="AC31" s="733"/>
      <c r="AD31" s="733"/>
      <c r="AE31" s="733"/>
      <c r="AF31" s="733"/>
      <c r="AG31" s="733"/>
      <c r="AH31" s="733"/>
      <c r="AI31" s="733"/>
      <c r="AJ31" s="733"/>
    </row>
    <row r="32" spans="1:36" ht="18" customHeight="1">
      <c r="A32" s="778"/>
      <c r="B32" s="866" t="s">
        <v>64</v>
      </c>
      <c r="C32" s="911" t="s">
        <v>281</v>
      </c>
      <c r="D32" s="744"/>
      <c r="E32" s="744"/>
      <c r="F32" s="726"/>
      <c r="G32" s="893" t="s">
        <v>282</v>
      </c>
      <c r="H32" s="865" t="s">
        <v>67</v>
      </c>
      <c r="I32" s="126" t="s">
        <v>9</v>
      </c>
      <c r="J32" s="262"/>
      <c r="K32" s="262"/>
      <c r="L32" s="263">
        <v>0.1</v>
      </c>
      <c r="M32" s="262"/>
      <c r="N32" s="262"/>
      <c r="O32" s="263">
        <v>0.3</v>
      </c>
      <c r="P32" s="262"/>
      <c r="Q32" s="262"/>
      <c r="R32" s="263">
        <v>0.3</v>
      </c>
      <c r="S32" s="262"/>
      <c r="T32" s="262"/>
      <c r="U32" s="263">
        <v>0.3</v>
      </c>
      <c r="V32" s="121">
        <f t="shared" si="5"/>
        <v>1</v>
      </c>
      <c r="W32" s="872">
        <v>0.2</v>
      </c>
      <c r="X32" s="122">
        <f>V32*W32</f>
        <v>0.2</v>
      </c>
      <c r="Y32" s="738"/>
      <c r="Z32" s="733"/>
      <c r="AA32" s="733"/>
      <c r="AB32" s="733"/>
      <c r="AC32" s="733"/>
      <c r="AD32" s="733"/>
      <c r="AE32" s="733"/>
      <c r="AF32" s="733"/>
      <c r="AG32" s="733"/>
      <c r="AH32" s="733"/>
      <c r="AI32" s="733"/>
      <c r="AJ32" s="733"/>
    </row>
    <row r="33" spans="1:36" ht="18" customHeight="1">
      <c r="A33" s="778"/>
      <c r="B33" s="776"/>
      <c r="C33" s="750"/>
      <c r="D33" s="751"/>
      <c r="E33" s="751"/>
      <c r="F33" s="752"/>
      <c r="G33" s="766"/>
      <c r="H33" s="762"/>
      <c r="I33" s="127" t="s">
        <v>39</v>
      </c>
      <c r="J33" s="261"/>
      <c r="K33" s="261"/>
      <c r="L33" s="261"/>
      <c r="M33" s="261"/>
      <c r="N33" s="261"/>
      <c r="O33" s="261"/>
      <c r="P33" s="261"/>
      <c r="Q33" s="261"/>
      <c r="R33" s="261"/>
      <c r="S33" s="261"/>
      <c r="T33" s="261"/>
      <c r="U33" s="261"/>
      <c r="V33" s="124">
        <f t="shared" si="5"/>
        <v>0</v>
      </c>
      <c r="W33" s="768"/>
      <c r="X33" s="125">
        <f>+V33*W32</f>
        <v>0</v>
      </c>
      <c r="Y33" s="733"/>
      <c r="Z33" s="733"/>
      <c r="AA33" s="733"/>
      <c r="AB33" s="733"/>
      <c r="AC33" s="733"/>
      <c r="AD33" s="733"/>
      <c r="AE33" s="733"/>
      <c r="AF33" s="733"/>
      <c r="AG33" s="733"/>
      <c r="AH33" s="733"/>
      <c r="AI33" s="733"/>
      <c r="AJ33" s="733"/>
    </row>
    <row r="34" spans="1:36" ht="24" customHeight="1">
      <c r="A34" s="778"/>
      <c r="B34" s="866" t="s">
        <v>64</v>
      </c>
      <c r="C34" s="911" t="s">
        <v>284</v>
      </c>
      <c r="D34" s="744"/>
      <c r="E34" s="744"/>
      <c r="F34" s="726"/>
      <c r="G34" s="893" t="s">
        <v>286</v>
      </c>
      <c r="H34" s="865" t="s">
        <v>67</v>
      </c>
      <c r="I34" s="126" t="s">
        <v>9</v>
      </c>
      <c r="J34" s="262"/>
      <c r="K34" s="262"/>
      <c r="L34" s="262"/>
      <c r="M34" s="263">
        <v>0.2</v>
      </c>
      <c r="N34" s="263"/>
      <c r="O34" s="263">
        <v>0.2</v>
      </c>
      <c r="P34" s="262"/>
      <c r="Q34" s="263">
        <v>0.25</v>
      </c>
      <c r="R34" s="262"/>
      <c r="S34" s="263">
        <v>0.25</v>
      </c>
      <c r="T34" s="262"/>
      <c r="U34" s="263">
        <v>0.1</v>
      </c>
      <c r="V34" s="121">
        <f t="shared" si="5"/>
        <v>1</v>
      </c>
      <c r="W34" s="872">
        <v>0.1</v>
      </c>
      <c r="X34" s="122">
        <f>V34*W34</f>
        <v>0.1</v>
      </c>
      <c r="Y34" s="738"/>
      <c r="Z34" s="733"/>
      <c r="AA34" s="733"/>
      <c r="AB34" s="733"/>
      <c r="AC34" s="733"/>
      <c r="AD34" s="733"/>
      <c r="AE34" s="733"/>
      <c r="AF34" s="733"/>
      <c r="AG34" s="733"/>
      <c r="AH34" s="733"/>
      <c r="AI34" s="733"/>
      <c r="AJ34" s="733"/>
    </row>
    <row r="35" spans="1:36" ht="25.5" customHeight="1">
      <c r="A35" s="778"/>
      <c r="B35" s="776"/>
      <c r="C35" s="750"/>
      <c r="D35" s="751"/>
      <c r="E35" s="751"/>
      <c r="F35" s="752"/>
      <c r="G35" s="766"/>
      <c r="H35" s="762"/>
      <c r="I35" s="127" t="s">
        <v>39</v>
      </c>
      <c r="J35" s="261"/>
      <c r="K35" s="261"/>
      <c r="L35" s="261"/>
      <c r="M35" s="261"/>
      <c r="N35" s="261"/>
      <c r="O35" s="261"/>
      <c r="P35" s="261"/>
      <c r="Q35" s="261"/>
      <c r="R35" s="261"/>
      <c r="S35" s="261"/>
      <c r="T35" s="261"/>
      <c r="U35" s="261"/>
      <c r="V35" s="124">
        <f t="shared" si="5"/>
        <v>0</v>
      </c>
      <c r="W35" s="768"/>
      <c r="X35" s="125">
        <f>+V35*W34</f>
        <v>0</v>
      </c>
      <c r="Y35" s="733"/>
      <c r="Z35" s="733"/>
      <c r="AA35" s="733"/>
      <c r="AB35" s="733"/>
      <c r="AC35" s="733"/>
      <c r="AD35" s="733"/>
      <c r="AE35" s="733"/>
      <c r="AF35" s="733"/>
      <c r="AG35" s="733"/>
      <c r="AH35" s="733"/>
      <c r="AI35" s="733"/>
      <c r="AJ35" s="733"/>
    </row>
    <row r="36" spans="1:36" ht="18" customHeight="1">
      <c r="A36" s="778"/>
      <c r="B36" s="866" t="s">
        <v>64</v>
      </c>
      <c r="C36" s="911" t="s">
        <v>287</v>
      </c>
      <c r="D36" s="744"/>
      <c r="E36" s="744"/>
      <c r="F36" s="726"/>
      <c r="G36" s="893" t="s">
        <v>252</v>
      </c>
      <c r="H36" s="865" t="s">
        <v>67</v>
      </c>
      <c r="I36" s="126" t="s">
        <v>9</v>
      </c>
      <c r="J36" s="262"/>
      <c r="K36" s="262">
        <v>0.1</v>
      </c>
      <c r="L36" s="262">
        <v>0.1</v>
      </c>
      <c r="M36" s="262">
        <v>0.1</v>
      </c>
      <c r="N36" s="262">
        <v>0.1</v>
      </c>
      <c r="O36" s="262">
        <v>0.1</v>
      </c>
      <c r="P36" s="262">
        <v>0.1</v>
      </c>
      <c r="Q36" s="262">
        <v>0.1</v>
      </c>
      <c r="R36" s="262">
        <v>0.1</v>
      </c>
      <c r="S36" s="262">
        <v>0.1</v>
      </c>
      <c r="T36" s="262">
        <v>0.1</v>
      </c>
      <c r="U36" s="262"/>
      <c r="V36" s="121">
        <f t="shared" si="5"/>
        <v>0.99999999999999989</v>
      </c>
      <c r="W36" s="872">
        <v>0.2</v>
      </c>
      <c r="X36" s="122">
        <f>V36*W36</f>
        <v>0.19999999999999998</v>
      </c>
      <c r="Y36" s="738"/>
      <c r="Z36" s="733"/>
      <c r="AA36" s="733"/>
      <c r="AB36" s="733"/>
      <c r="AC36" s="733"/>
      <c r="AD36" s="733"/>
      <c r="AE36" s="733"/>
      <c r="AF36" s="733"/>
      <c r="AG36" s="733"/>
      <c r="AH36" s="733"/>
      <c r="AI36" s="733"/>
      <c r="AJ36" s="733"/>
    </row>
    <row r="37" spans="1:36" ht="18" customHeight="1">
      <c r="A37" s="778"/>
      <c r="B37" s="776"/>
      <c r="C37" s="750"/>
      <c r="D37" s="751"/>
      <c r="E37" s="751"/>
      <c r="F37" s="752"/>
      <c r="G37" s="766"/>
      <c r="H37" s="762"/>
      <c r="I37" s="127" t="s">
        <v>39</v>
      </c>
      <c r="J37" s="261"/>
      <c r="K37" s="261"/>
      <c r="L37" s="261"/>
      <c r="M37" s="261"/>
      <c r="N37" s="261"/>
      <c r="O37" s="261"/>
      <c r="P37" s="261"/>
      <c r="Q37" s="261"/>
      <c r="R37" s="261"/>
      <c r="S37" s="261"/>
      <c r="T37" s="261"/>
      <c r="U37" s="261"/>
      <c r="V37" s="124">
        <f t="shared" si="5"/>
        <v>0</v>
      </c>
      <c r="W37" s="768"/>
      <c r="X37" s="125">
        <f>+V37*W36</f>
        <v>0</v>
      </c>
      <c r="Y37" s="733"/>
      <c r="Z37" s="733"/>
      <c r="AA37" s="733"/>
      <c r="AB37" s="733"/>
      <c r="AC37" s="733"/>
      <c r="AD37" s="733"/>
      <c r="AE37" s="733"/>
      <c r="AF37" s="733"/>
      <c r="AG37" s="733"/>
      <c r="AH37" s="733"/>
      <c r="AI37" s="733"/>
      <c r="AJ37" s="733"/>
    </row>
    <row r="38" spans="1:36" ht="18" customHeight="1">
      <c r="A38" s="778"/>
      <c r="B38" s="866" t="s">
        <v>64</v>
      </c>
      <c r="C38" s="911" t="s">
        <v>289</v>
      </c>
      <c r="D38" s="744"/>
      <c r="E38" s="744"/>
      <c r="F38" s="726"/>
      <c r="G38" s="893" t="s">
        <v>290</v>
      </c>
      <c r="H38" s="865" t="s">
        <v>67</v>
      </c>
      <c r="I38" s="126" t="s">
        <v>9</v>
      </c>
      <c r="J38" s="262"/>
      <c r="K38" s="262"/>
      <c r="L38" s="262"/>
      <c r="M38" s="263">
        <v>0.2</v>
      </c>
      <c r="N38" s="262"/>
      <c r="O38" s="263">
        <v>0.2</v>
      </c>
      <c r="P38" s="262"/>
      <c r="Q38" s="263">
        <v>0.25</v>
      </c>
      <c r="R38" s="262"/>
      <c r="S38" s="263">
        <v>0.25</v>
      </c>
      <c r="T38" s="262"/>
      <c r="U38" s="263">
        <v>0.1</v>
      </c>
      <c r="V38" s="121">
        <f t="shared" si="5"/>
        <v>1</v>
      </c>
      <c r="W38" s="872">
        <v>0.1</v>
      </c>
      <c r="X38" s="122">
        <f>V38*W38</f>
        <v>0.1</v>
      </c>
      <c r="Y38" s="738"/>
      <c r="Z38" s="733"/>
      <c r="AA38" s="733"/>
      <c r="AB38" s="733"/>
      <c r="AC38" s="733"/>
      <c r="AD38" s="733"/>
      <c r="AE38" s="733"/>
      <c r="AF38" s="733"/>
      <c r="AG38" s="733"/>
      <c r="AH38" s="733"/>
      <c r="AI38" s="733"/>
      <c r="AJ38" s="733"/>
    </row>
    <row r="39" spans="1:36" ht="18" customHeight="1">
      <c r="A39" s="778"/>
      <c r="B39" s="776"/>
      <c r="C39" s="750"/>
      <c r="D39" s="751"/>
      <c r="E39" s="751"/>
      <c r="F39" s="752"/>
      <c r="G39" s="766"/>
      <c r="H39" s="762"/>
      <c r="I39" s="127" t="s">
        <v>39</v>
      </c>
      <c r="J39" s="261"/>
      <c r="K39" s="261"/>
      <c r="L39" s="261"/>
      <c r="M39" s="261"/>
      <c r="N39" s="261"/>
      <c r="O39" s="261"/>
      <c r="P39" s="261"/>
      <c r="Q39" s="261"/>
      <c r="R39" s="261"/>
      <c r="S39" s="261"/>
      <c r="T39" s="261"/>
      <c r="U39" s="261"/>
      <c r="V39" s="124">
        <f t="shared" si="5"/>
        <v>0</v>
      </c>
      <c r="W39" s="768"/>
      <c r="X39" s="125">
        <f>+V39*W38</f>
        <v>0</v>
      </c>
      <c r="Y39" s="733"/>
      <c r="Z39" s="733"/>
      <c r="AA39" s="733"/>
      <c r="AB39" s="733"/>
      <c r="AC39" s="733"/>
      <c r="AD39" s="733"/>
      <c r="AE39" s="733"/>
      <c r="AF39" s="733"/>
      <c r="AG39" s="733"/>
      <c r="AH39" s="733"/>
      <c r="AI39" s="733"/>
      <c r="AJ39" s="733"/>
    </row>
    <row r="40" spans="1:36" ht="18" customHeight="1">
      <c r="A40" s="778"/>
      <c r="B40" s="866" t="s">
        <v>64</v>
      </c>
      <c r="C40" s="912" t="s">
        <v>291</v>
      </c>
      <c r="D40" s="817"/>
      <c r="E40" s="817"/>
      <c r="F40" s="817"/>
      <c r="G40" s="893" t="s">
        <v>282</v>
      </c>
      <c r="H40" s="865" t="s">
        <v>67</v>
      </c>
      <c r="I40" s="126" t="s">
        <v>9</v>
      </c>
      <c r="J40" s="262"/>
      <c r="K40" s="262"/>
      <c r="L40" s="262"/>
      <c r="M40" s="262"/>
      <c r="N40" s="263">
        <v>0.3</v>
      </c>
      <c r="O40" s="262"/>
      <c r="P40" s="262"/>
      <c r="Q40" s="263">
        <v>0.3</v>
      </c>
      <c r="R40" s="262"/>
      <c r="S40" s="263">
        <v>0.2</v>
      </c>
      <c r="T40" s="263"/>
      <c r="U40" s="263">
        <v>0.2</v>
      </c>
      <c r="V40" s="121">
        <f t="shared" si="5"/>
        <v>1</v>
      </c>
      <c r="W40" s="872">
        <v>0.05</v>
      </c>
      <c r="X40" s="122">
        <f>V40*W40</f>
        <v>0.05</v>
      </c>
      <c r="Y40" s="738"/>
      <c r="Z40" s="733"/>
      <c r="AA40" s="733"/>
      <c r="AB40" s="733"/>
      <c r="AC40" s="733"/>
      <c r="AD40" s="733"/>
      <c r="AE40" s="733"/>
      <c r="AF40" s="733"/>
      <c r="AG40" s="733"/>
      <c r="AH40" s="733"/>
      <c r="AI40" s="733"/>
      <c r="AJ40" s="733"/>
    </row>
    <row r="41" spans="1:36" ht="18" customHeight="1">
      <c r="A41" s="778"/>
      <c r="B41" s="776"/>
      <c r="C41" s="750"/>
      <c r="D41" s="751"/>
      <c r="E41" s="751"/>
      <c r="F41" s="751"/>
      <c r="G41" s="766"/>
      <c r="H41" s="762"/>
      <c r="I41" s="127" t="s">
        <v>39</v>
      </c>
      <c r="J41" s="261"/>
      <c r="K41" s="261"/>
      <c r="L41" s="261"/>
      <c r="M41" s="261"/>
      <c r="N41" s="261"/>
      <c r="O41" s="261"/>
      <c r="P41" s="261"/>
      <c r="Q41" s="261"/>
      <c r="R41" s="261"/>
      <c r="S41" s="261"/>
      <c r="T41" s="261"/>
      <c r="U41" s="261"/>
      <c r="V41" s="124">
        <f t="shared" si="5"/>
        <v>0</v>
      </c>
      <c r="W41" s="768"/>
      <c r="X41" s="125">
        <f>+V41*W40</f>
        <v>0</v>
      </c>
      <c r="Y41" s="733"/>
      <c r="Z41" s="733"/>
      <c r="AA41" s="733"/>
      <c r="AB41" s="733"/>
      <c r="AC41" s="733"/>
      <c r="AD41" s="733"/>
      <c r="AE41" s="733"/>
      <c r="AF41" s="733"/>
      <c r="AG41" s="733"/>
      <c r="AH41" s="733"/>
      <c r="AI41" s="733"/>
      <c r="AJ41" s="733"/>
    </row>
    <row r="42" spans="1:36" ht="19.5" customHeight="1">
      <c r="A42" s="778"/>
      <c r="B42" s="866" t="s">
        <v>64</v>
      </c>
      <c r="C42" s="871" t="s">
        <v>293</v>
      </c>
      <c r="D42" s="744"/>
      <c r="E42" s="744"/>
      <c r="F42" s="745"/>
      <c r="G42" s="893" t="s">
        <v>282</v>
      </c>
      <c r="H42" s="865" t="s">
        <v>67</v>
      </c>
      <c r="I42" s="126" t="s">
        <v>9</v>
      </c>
      <c r="J42" s="262"/>
      <c r="K42" s="262"/>
      <c r="L42" s="263">
        <v>0.25</v>
      </c>
      <c r="M42" s="263"/>
      <c r="N42" s="263">
        <v>0.25</v>
      </c>
      <c r="O42" s="263"/>
      <c r="P42" s="262"/>
      <c r="Q42" s="262"/>
      <c r="R42" s="263">
        <v>0.25</v>
      </c>
      <c r="S42" s="262"/>
      <c r="T42" s="262"/>
      <c r="U42" s="263">
        <v>0.25</v>
      </c>
      <c r="V42" s="121">
        <f t="shared" si="5"/>
        <v>1</v>
      </c>
      <c r="W42" s="872">
        <v>0.05</v>
      </c>
      <c r="X42" s="122">
        <f>V42*W42</f>
        <v>0.05</v>
      </c>
      <c r="Y42" s="738"/>
      <c r="Z42" s="733"/>
      <c r="AA42" s="733"/>
      <c r="AB42" s="733"/>
      <c r="AC42" s="733"/>
      <c r="AD42" s="733"/>
      <c r="AE42" s="733"/>
      <c r="AF42" s="733"/>
      <c r="AG42" s="733"/>
      <c r="AH42" s="733"/>
      <c r="AI42" s="733"/>
      <c r="AJ42" s="733"/>
    </row>
    <row r="43" spans="1:36" ht="23.25" customHeight="1">
      <c r="A43" s="778"/>
      <c r="B43" s="776"/>
      <c r="C43" s="746"/>
      <c r="D43" s="747"/>
      <c r="E43" s="747"/>
      <c r="F43" s="748"/>
      <c r="G43" s="766"/>
      <c r="H43" s="762"/>
      <c r="I43" s="127" t="s">
        <v>39</v>
      </c>
      <c r="J43" s="261"/>
      <c r="K43" s="261"/>
      <c r="L43" s="261"/>
      <c r="M43" s="261"/>
      <c r="N43" s="261"/>
      <c r="O43" s="261"/>
      <c r="P43" s="261"/>
      <c r="Q43" s="261"/>
      <c r="R43" s="261"/>
      <c r="S43" s="261"/>
      <c r="T43" s="261"/>
      <c r="U43" s="261"/>
      <c r="V43" s="124">
        <f t="shared" si="5"/>
        <v>0</v>
      </c>
      <c r="W43" s="768"/>
      <c r="X43" s="125">
        <f>+V43*W42</f>
        <v>0</v>
      </c>
      <c r="Y43" s="733"/>
      <c r="Z43" s="733"/>
      <c r="AA43" s="733"/>
      <c r="AB43" s="733"/>
      <c r="AC43" s="733"/>
      <c r="AD43" s="733"/>
      <c r="AE43" s="733"/>
      <c r="AF43" s="733"/>
      <c r="AG43" s="733"/>
      <c r="AH43" s="733"/>
      <c r="AI43" s="733"/>
      <c r="AJ43" s="733"/>
    </row>
    <row r="44" spans="1:36" ht="21.75" customHeight="1">
      <c r="A44" s="778"/>
      <c r="B44" s="866" t="s">
        <v>64</v>
      </c>
      <c r="C44" s="871" t="s">
        <v>294</v>
      </c>
      <c r="D44" s="744"/>
      <c r="E44" s="744"/>
      <c r="F44" s="745"/>
      <c r="G44" s="893" t="s">
        <v>228</v>
      </c>
      <c r="H44" s="865" t="s">
        <v>67</v>
      </c>
      <c r="I44" s="126" t="s">
        <v>9</v>
      </c>
      <c r="J44" s="262"/>
      <c r="K44" s="262"/>
      <c r="L44" s="263">
        <v>0.1</v>
      </c>
      <c r="M44" s="262">
        <v>0.1</v>
      </c>
      <c r="N44" s="262">
        <v>0.1</v>
      </c>
      <c r="O44" s="262">
        <v>0.1</v>
      </c>
      <c r="P44" s="262">
        <v>0.1</v>
      </c>
      <c r="Q44" s="262">
        <v>0.1</v>
      </c>
      <c r="R44" s="262">
        <v>0.1</v>
      </c>
      <c r="S44" s="262">
        <v>0.1</v>
      </c>
      <c r="T44" s="263">
        <v>0.1</v>
      </c>
      <c r="U44" s="263">
        <v>0.1</v>
      </c>
      <c r="V44" s="121">
        <f t="shared" si="5"/>
        <v>0.99999999999999989</v>
      </c>
      <c r="W44" s="872">
        <v>0.05</v>
      </c>
      <c r="X44" s="122">
        <f>V44*W44</f>
        <v>4.9999999999999996E-2</v>
      </c>
      <c r="Y44" s="738"/>
      <c r="Z44" s="733"/>
      <c r="AA44" s="733"/>
      <c r="AB44" s="733"/>
      <c r="AC44" s="733"/>
      <c r="AD44" s="733"/>
      <c r="AE44" s="733"/>
      <c r="AF44" s="733"/>
      <c r="AG44" s="733"/>
      <c r="AH44" s="733"/>
      <c r="AI44" s="733"/>
      <c r="AJ44" s="733"/>
    </row>
    <row r="45" spans="1:36" ht="21.75" customHeight="1">
      <c r="A45" s="778"/>
      <c r="B45" s="776"/>
      <c r="C45" s="750"/>
      <c r="D45" s="751"/>
      <c r="E45" s="751"/>
      <c r="F45" s="852"/>
      <c r="G45" s="766"/>
      <c r="H45" s="762"/>
      <c r="I45" s="127" t="s">
        <v>39</v>
      </c>
      <c r="J45" s="261"/>
      <c r="K45" s="261"/>
      <c r="L45" s="261"/>
      <c r="M45" s="261"/>
      <c r="N45" s="261"/>
      <c r="O45" s="261"/>
      <c r="P45" s="261"/>
      <c r="Q45" s="261"/>
      <c r="R45" s="261"/>
      <c r="S45" s="261"/>
      <c r="T45" s="261"/>
      <c r="U45" s="261"/>
      <c r="V45" s="124">
        <f t="shared" si="5"/>
        <v>0</v>
      </c>
      <c r="W45" s="768"/>
      <c r="X45" s="125">
        <f>+V45*W44</f>
        <v>0</v>
      </c>
      <c r="Y45" s="733"/>
      <c r="Z45" s="733"/>
      <c r="AA45" s="733"/>
      <c r="AB45" s="733"/>
      <c r="AC45" s="733"/>
      <c r="AD45" s="733"/>
      <c r="AE45" s="733"/>
      <c r="AF45" s="733"/>
      <c r="AG45" s="733"/>
      <c r="AH45" s="733"/>
      <c r="AI45" s="733"/>
      <c r="AJ45" s="733"/>
    </row>
    <row r="46" spans="1:36" ht="23.25" customHeight="1">
      <c r="A46" s="778"/>
      <c r="B46" s="866" t="s">
        <v>64</v>
      </c>
      <c r="C46" s="871" t="s">
        <v>296</v>
      </c>
      <c r="D46" s="744"/>
      <c r="E46" s="744"/>
      <c r="F46" s="726"/>
      <c r="G46" s="893" t="s">
        <v>228</v>
      </c>
      <c r="H46" s="865" t="s">
        <v>67</v>
      </c>
      <c r="I46" s="126" t="s">
        <v>9</v>
      </c>
      <c r="J46" s="262"/>
      <c r="K46" s="262"/>
      <c r="L46" s="262">
        <v>0.1</v>
      </c>
      <c r="M46" s="262">
        <v>0.1</v>
      </c>
      <c r="N46" s="262">
        <v>0.1</v>
      </c>
      <c r="O46" s="262">
        <v>0.1</v>
      </c>
      <c r="P46" s="262">
        <v>0.1</v>
      </c>
      <c r="Q46" s="262">
        <v>0.1</v>
      </c>
      <c r="R46" s="262">
        <v>0.1</v>
      </c>
      <c r="S46" s="262">
        <v>0.1</v>
      </c>
      <c r="T46" s="263">
        <v>0.1</v>
      </c>
      <c r="U46" s="263">
        <v>0.1</v>
      </c>
      <c r="V46" s="121">
        <f t="shared" si="5"/>
        <v>0.99999999999999989</v>
      </c>
      <c r="W46" s="872">
        <v>0.05</v>
      </c>
      <c r="X46" s="122">
        <f>V46*W46</f>
        <v>4.9999999999999996E-2</v>
      </c>
      <c r="Y46" s="738"/>
      <c r="Z46" s="733"/>
      <c r="AA46" s="733"/>
      <c r="AB46" s="733"/>
      <c r="AC46" s="733"/>
      <c r="AD46" s="733"/>
      <c r="AE46" s="733"/>
      <c r="AF46" s="733"/>
      <c r="AG46" s="733"/>
      <c r="AH46" s="733"/>
      <c r="AI46" s="733"/>
      <c r="AJ46" s="733"/>
    </row>
    <row r="47" spans="1:36" ht="27.75" customHeight="1">
      <c r="A47" s="778"/>
      <c r="B47" s="776"/>
      <c r="C47" s="750"/>
      <c r="D47" s="751"/>
      <c r="E47" s="751"/>
      <c r="F47" s="752"/>
      <c r="G47" s="766"/>
      <c r="H47" s="762"/>
      <c r="I47" s="127" t="s">
        <v>39</v>
      </c>
      <c r="J47" s="261"/>
      <c r="K47" s="261"/>
      <c r="L47" s="261"/>
      <c r="M47" s="261"/>
      <c r="N47" s="261"/>
      <c r="O47" s="261"/>
      <c r="P47" s="261"/>
      <c r="Q47" s="261"/>
      <c r="R47" s="261"/>
      <c r="S47" s="261"/>
      <c r="T47" s="261"/>
      <c r="U47" s="261"/>
      <c r="V47" s="124">
        <f t="shared" si="5"/>
        <v>0</v>
      </c>
      <c r="W47" s="768"/>
      <c r="X47" s="125">
        <f>+V47*W46</f>
        <v>0</v>
      </c>
      <c r="Y47" s="733"/>
      <c r="Z47" s="733"/>
      <c r="AA47" s="733"/>
      <c r="AB47" s="733"/>
      <c r="AC47" s="733"/>
      <c r="AD47" s="733"/>
      <c r="AE47" s="733"/>
      <c r="AF47" s="733"/>
      <c r="AG47" s="733"/>
      <c r="AH47" s="733"/>
      <c r="AI47" s="733"/>
      <c r="AJ47" s="733"/>
    </row>
    <row r="48" spans="1:36" ht="21" customHeight="1">
      <c r="A48" s="778"/>
      <c r="B48" s="868" t="s">
        <v>70</v>
      </c>
      <c r="C48" s="744"/>
      <c r="D48" s="744"/>
      <c r="E48" s="744"/>
      <c r="F48" s="726"/>
      <c r="G48" s="199"/>
      <c r="H48" s="867" t="s">
        <v>67</v>
      </c>
      <c r="I48" s="146" t="s">
        <v>9</v>
      </c>
      <c r="J48" s="248">
        <f t="shared" ref="J48:U48" si="6">+J28*$W$28+J40*$W$40+J30*$W$30+J32*$W$32+J34*$W$34+J36*$W$36+J38*$W$38+J42*$W$42+J44*$W$44+J46*$W$46</f>
        <v>0</v>
      </c>
      <c r="K48" s="248">
        <f t="shared" si="6"/>
        <v>3.5000000000000003E-2</v>
      </c>
      <c r="L48" s="248">
        <f t="shared" si="6"/>
        <v>8.2500000000000018E-2</v>
      </c>
      <c r="M48" s="248">
        <f t="shared" si="6"/>
        <v>9.0000000000000024E-2</v>
      </c>
      <c r="N48" s="248">
        <f t="shared" si="6"/>
        <v>7.7500000000000013E-2</v>
      </c>
      <c r="O48" s="248">
        <f t="shared" si="6"/>
        <v>0.15000000000000002</v>
      </c>
      <c r="P48" s="248">
        <f t="shared" si="6"/>
        <v>5.0000000000000017E-2</v>
      </c>
      <c r="Q48" s="248">
        <f t="shared" si="6"/>
        <v>0.11500000000000002</v>
      </c>
      <c r="R48" s="248">
        <f t="shared" si="6"/>
        <v>0.12250000000000001</v>
      </c>
      <c r="S48" s="248">
        <f t="shared" si="6"/>
        <v>0.11000000000000001</v>
      </c>
      <c r="T48" s="248">
        <f t="shared" si="6"/>
        <v>4.5000000000000012E-2</v>
      </c>
      <c r="U48" s="248">
        <f t="shared" si="6"/>
        <v>0.12250000000000001</v>
      </c>
      <c r="V48" s="121">
        <f t="shared" si="5"/>
        <v>1.0000000000000002</v>
      </c>
      <c r="W48" s="887">
        <f>SUM(W28:W47)</f>
        <v>1</v>
      </c>
      <c r="X48" s="122">
        <f>V48*W48</f>
        <v>1.0000000000000002</v>
      </c>
      <c r="Y48" s="738"/>
      <c r="Z48" s="733"/>
      <c r="AA48" s="733"/>
      <c r="AB48" s="733"/>
      <c r="AC48" s="733"/>
      <c r="AD48" s="733"/>
      <c r="AE48" s="733"/>
      <c r="AF48" s="733"/>
      <c r="AG48" s="733"/>
      <c r="AH48" s="733"/>
      <c r="AI48" s="733"/>
      <c r="AJ48" s="733"/>
    </row>
    <row r="49" spans="1:36" ht="21" customHeight="1">
      <c r="A49" s="832"/>
      <c r="B49" s="792"/>
      <c r="C49" s="764"/>
      <c r="D49" s="764"/>
      <c r="E49" s="764"/>
      <c r="F49" s="793"/>
      <c r="G49" s="200"/>
      <c r="H49" s="790"/>
      <c r="I49" s="148" t="s">
        <v>39</v>
      </c>
      <c r="J49" s="149">
        <f t="shared" ref="J49:U49" si="7">+J29*$W$28+J41*$W$40+J31*$W$30+J33*$W$32+J35*$W$34+J37*$W$36+J39*$W$38+J43*$W$42+J45*$W$44+J47*$W$46</f>
        <v>0</v>
      </c>
      <c r="K49" s="149">
        <f t="shared" si="7"/>
        <v>0</v>
      </c>
      <c r="L49" s="149">
        <f t="shared" si="7"/>
        <v>0</v>
      </c>
      <c r="M49" s="149">
        <f t="shared" si="7"/>
        <v>0</v>
      </c>
      <c r="N49" s="149">
        <f t="shared" si="7"/>
        <v>0</v>
      </c>
      <c r="O49" s="149">
        <f t="shared" si="7"/>
        <v>0</v>
      </c>
      <c r="P49" s="149">
        <f t="shared" si="7"/>
        <v>0</v>
      </c>
      <c r="Q49" s="149">
        <f t="shared" si="7"/>
        <v>0</v>
      </c>
      <c r="R49" s="149">
        <f t="shared" si="7"/>
        <v>0</v>
      </c>
      <c r="S49" s="149">
        <f t="shared" si="7"/>
        <v>0</v>
      </c>
      <c r="T49" s="149">
        <f t="shared" si="7"/>
        <v>0</v>
      </c>
      <c r="U49" s="149">
        <f t="shared" si="7"/>
        <v>0</v>
      </c>
      <c r="V49" s="149">
        <f t="shared" si="5"/>
        <v>0</v>
      </c>
      <c r="W49" s="757"/>
      <c r="X49" s="150">
        <f>+V49*W48</f>
        <v>0</v>
      </c>
      <c r="Y49" s="733"/>
      <c r="Z49" s="733"/>
      <c r="AA49" s="733"/>
      <c r="AB49" s="733"/>
      <c r="AC49" s="733"/>
      <c r="AD49" s="733"/>
      <c r="AE49" s="733"/>
      <c r="AF49" s="733"/>
      <c r="AG49" s="733"/>
      <c r="AH49" s="733"/>
      <c r="AI49" s="733"/>
      <c r="AJ49" s="733"/>
    </row>
    <row r="50" spans="1:36" ht="24" customHeight="1">
      <c r="A50" s="168" t="s">
        <v>17</v>
      </c>
      <c r="B50" s="106" t="s">
        <v>42</v>
      </c>
      <c r="C50" s="106" t="s">
        <v>43</v>
      </c>
      <c r="D50" s="106" t="s">
        <v>19</v>
      </c>
      <c r="E50" s="106" t="s">
        <v>44</v>
      </c>
      <c r="F50" s="107" t="s">
        <v>45</v>
      </c>
      <c r="G50" s="108" t="s">
        <v>46</v>
      </c>
      <c r="H50" s="898" t="s">
        <v>47</v>
      </c>
      <c r="I50" s="755"/>
      <c r="J50" s="106" t="s">
        <v>48</v>
      </c>
      <c r="K50" s="106" t="s">
        <v>28</v>
      </c>
      <c r="L50" s="106" t="s">
        <v>31</v>
      </c>
      <c r="M50" s="106" t="s">
        <v>30</v>
      </c>
      <c r="N50" s="106" t="s">
        <v>49</v>
      </c>
      <c r="O50" s="106" t="s">
        <v>50</v>
      </c>
      <c r="P50" s="106" t="s">
        <v>34</v>
      </c>
      <c r="Q50" s="109" t="s">
        <v>36</v>
      </c>
      <c r="R50" s="106" t="s">
        <v>51</v>
      </c>
      <c r="S50" s="106" t="s">
        <v>52</v>
      </c>
      <c r="T50" s="106" t="s">
        <v>32</v>
      </c>
      <c r="U50" s="106" t="s">
        <v>29</v>
      </c>
      <c r="V50" s="106" t="s">
        <v>53</v>
      </c>
      <c r="W50" s="106" t="s">
        <v>54</v>
      </c>
      <c r="X50" s="151" t="s">
        <v>71</v>
      </c>
      <c r="Y50" s="697" t="s">
        <v>836</v>
      </c>
      <c r="Z50" s="697" t="s">
        <v>837</v>
      </c>
      <c r="AA50" s="697" t="s">
        <v>838</v>
      </c>
      <c r="AB50" s="697" t="s">
        <v>839</v>
      </c>
      <c r="AC50" s="697" t="s">
        <v>840</v>
      </c>
      <c r="AD50" s="697" t="s">
        <v>841</v>
      </c>
      <c r="AE50" s="697" t="s">
        <v>842</v>
      </c>
      <c r="AF50" s="697" t="s">
        <v>843</v>
      </c>
      <c r="AG50" s="697" t="s">
        <v>844</v>
      </c>
      <c r="AH50" s="697" t="s">
        <v>845</v>
      </c>
      <c r="AI50" s="697" t="s">
        <v>846</v>
      </c>
      <c r="AJ50" s="697" t="s">
        <v>847</v>
      </c>
    </row>
    <row r="51" spans="1:36" ht="15.75" customHeight="1">
      <c r="A51" s="889" t="s">
        <v>299</v>
      </c>
      <c r="B51" s="877" t="s">
        <v>224</v>
      </c>
      <c r="C51" s="876" t="s">
        <v>73</v>
      </c>
      <c r="D51" s="874">
        <v>1</v>
      </c>
      <c r="E51" s="876" t="s">
        <v>300</v>
      </c>
      <c r="F51" s="905" t="s">
        <v>75</v>
      </c>
      <c r="G51" s="893" t="s">
        <v>228</v>
      </c>
      <c r="H51" s="894" t="s">
        <v>9</v>
      </c>
      <c r="I51" s="786"/>
      <c r="J51" s="268">
        <f t="shared" ref="J51:U51" si="8">J58</f>
        <v>0</v>
      </c>
      <c r="K51" s="270">
        <f t="shared" si="8"/>
        <v>0.03</v>
      </c>
      <c r="L51" s="270">
        <f t="shared" si="8"/>
        <v>7.0000000000000007E-2</v>
      </c>
      <c r="M51" s="270">
        <f t="shared" si="8"/>
        <v>7.0000000000000007E-2</v>
      </c>
      <c r="N51" s="270">
        <f t="shared" si="8"/>
        <v>7.0000000000000007E-2</v>
      </c>
      <c r="O51" s="270">
        <f t="shared" si="8"/>
        <v>0.22</v>
      </c>
      <c r="P51" s="270">
        <f t="shared" si="8"/>
        <v>4.0000000000000008E-2</v>
      </c>
      <c r="Q51" s="270">
        <f t="shared" si="8"/>
        <v>4.0000000000000008E-2</v>
      </c>
      <c r="R51" s="270">
        <f t="shared" si="8"/>
        <v>7.0000000000000007E-2</v>
      </c>
      <c r="S51" s="270">
        <f t="shared" si="8"/>
        <v>7.0000000000000007E-2</v>
      </c>
      <c r="T51" s="270">
        <f t="shared" si="8"/>
        <v>0.1</v>
      </c>
      <c r="U51" s="270">
        <f t="shared" si="8"/>
        <v>0.22</v>
      </c>
      <c r="V51" s="163">
        <f t="shared" ref="V51:V52" si="9">SUM(J51:U51)</f>
        <v>1.0000000000000002</v>
      </c>
      <c r="W51" s="879">
        <v>0.15</v>
      </c>
      <c r="X51" s="113">
        <f>IF(OR(V51=0,W51=0),0,(V51/V51)*W51)</f>
        <v>0.15</v>
      </c>
      <c r="Y51" s="738"/>
      <c r="Z51" s="733"/>
      <c r="AA51" s="733"/>
      <c r="AB51" s="733"/>
      <c r="AC51" s="733"/>
      <c r="AD51" s="733"/>
      <c r="AE51" s="733"/>
      <c r="AF51" s="733"/>
      <c r="AG51" s="733"/>
      <c r="AH51" s="733"/>
      <c r="AI51" s="733"/>
      <c r="AJ51" s="733"/>
    </row>
    <row r="52" spans="1:36" ht="15.75" customHeight="1">
      <c r="A52" s="778"/>
      <c r="B52" s="788"/>
      <c r="C52" s="757"/>
      <c r="D52" s="764"/>
      <c r="E52" s="757"/>
      <c r="F52" s="760"/>
      <c r="G52" s="766"/>
      <c r="H52" s="873" t="s">
        <v>62</v>
      </c>
      <c r="I52" s="784"/>
      <c r="J52" s="155"/>
      <c r="K52" s="155"/>
      <c r="L52" s="155"/>
      <c r="M52" s="155"/>
      <c r="N52" s="155"/>
      <c r="O52" s="155"/>
      <c r="P52" s="155"/>
      <c r="Q52" s="155"/>
      <c r="R52" s="155"/>
      <c r="S52" s="155"/>
      <c r="T52" s="155"/>
      <c r="U52" s="156"/>
      <c r="V52" s="170">
        <f t="shared" si="9"/>
        <v>0</v>
      </c>
      <c r="W52" s="741"/>
      <c r="X52" s="117">
        <f>IF(OR(V52=0,W51=0),0,(V52/V51*W51))</f>
        <v>0</v>
      </c>
      <c r="Y52" s="733"/>
      <c r="Z52" s="733"/>
      <c r="AA52" s="733"/>
      <c r="AB52" s="733"/>
      <c r="AC52" s="733"/>
      <c r="AD52" s="733"/>
      <c r="AE52" s="733"/>
      <c r="AF52" s="733"/>
      <c r="AG52" s="733"/>
      <c r="AH52" s="733"/>
      <c r="AI52" s="733"/>
      <c r="AJ52" s="733"/>
    </row>
    <row r="53" spans="1:36" ht="37.5" customHeight="1">
      <c r="A53" s="778"/>
      <c r="B53" s="118" t="s">
        <v>63</v>
      </c>
      <c r="C53" s="878" t="s">
        <v>24</v>
      </c>
      <c r="D53" s="772"/>
      <c r="E53" s="772"/>
      <c r="F53" s="772"/>
      <c r="G53" s="772"/>
      <c r="H53" s="772"/>
      <c r="I53" s="772"/>
      <c r="J53" s="772"/>
      <c r="K53" s="772"/>
      <c r="L53" s="772"/>
      <c r="M53" s="772"/>
      <c r="N53" s="772"/>
      <c r="O53" s="772"/>
      <c r="P53" s="772"/>
      <c r="Q53" s="772"/>
      <c r="R53" s="772"/>
      <c r="S53" s="772"/>
      <c r="T53" s="772"/>
      <c r="U53" s="772"/>
      <c r="V53" s="772"/>
      <c r="W53" s="772"/>
      <c r="X53" s="773"/>
      <c r="Y53" s="736" t="s">
        <v>849</v>
      </c>
      <c r="Z53" s="736"/>
      <c r="AA53" s="736"/>
      <c r="AB53" s="736"/>
      <c r="AC53" s="736"/>
      <c r="AD53" s="736"/>
      <c r="AE53" s="736"/>
      <c r="AF53" s="736"/>
      <c r="AG53" s="736"/>
      <c r="AH53" s="736"/>
      <c r="AI53" s="736"/>
      <c r="AJ53" s="736"/>
    </row>
    <row r="54" spans="1:36" ht="20.25" customHeight="1">
      <c r="A54" s="778"/>
      <c r="B54" s="866" t="s">
        <v>64</v>
      </c>
      <c r="C54" s="871" t="s">
        <v>301</v>
      </c>
      <c r="D54" s="744"/>
      <c r="E54" s="744"/>
      <c r="F54" s="726"/>
      <c r="G54" s="893" t="s">
        <v>252</v>
      </c>
      <c r="H54" s="865" t="s">
        <v>67</v>
      </c>
      <c r="I54" s="171" t="s">
        <v>9</v>
      </c>
      <c r="J54" s="233"/>
      <c r="K54" s="271">
        <v>0.05</v>
      </c>
      <c r="L54" s="214">
        <v>0.05</v>
      </c>
      <c r="M54" s="214">
        <v>0.05</v>
      </c>
      <c r="N54" s="215">
        <v>0.05</v>
      </c>
      <c r="O54" s="214">
        <v>0.3</v>
      </c>
      <c r="P54" s="214"/>
      <c r="Q54" s="214"/>
      <c r="R54" s="214">
        <v>0.05</v>
      </c>
      <c r="S54" s="214">
        <v>0.05</v>
      </c>
      <c r="T54" s="215">
        <v>0.1</v>
      </c>
      <c r="U54" s="214">
        <v>0.3</v>
      </c>
      <c r="V54" s="121">
        <f t="shared" ref="V54:V58" si="10">SUM(J54:U54)</f>
        <v>1</v>
      </c>
      <c r="W54" s="872">
        <v>0.6</v>
      </c>
      <c r="X54" s="122">
        <f>V54*W54</f>
        <v>0.6</v>
      </c>
      <c r="Y54" s="738"/>
      <c r="Z54" s="733"/>
      <c r="AA54" s="733"/>
      <c r="AB54" s="733"/>
      <c r="AC54" s="733"/>
      <c r="AD54" s="733"/>
      <c r="AE54" s="733"/>
      <c r="AF54" s="733"/>
      <c r="AG54" s="733"/>
      <c r="AH54" s="733"/>
      <c r="AI54" s="733"/>
      <c r="AJ54" s="733"/>
    </row>
    <row r="55" spans="1:36" ht="21.75" customHeight="1">
      <c r="A55" s="778"/>
      <c r="B55" s="776"/>
      <c r="C55" s="746"/>
      <c r="D55" s="747"/>
      <c r="E55" s="747"/>
      <c r="F55" s="837"/>
      <c r="G55" s="766"/>
      <c r="H55" s="762"/>
      <c r="I55" s="175" t="s">
        <v>39</v>
      </c>
      <c r="J55" s="273"/>
      <c r="K55" s="274"/>
      <c r="L55" s="211"/>
      <c r="M55" s="211"/>
      <c r="N55" s="211"/>
      <c r="O55" s="211"/>
      <c r="P55" s="211"/>
      <c r="Q55" s="211"/>
      <c r="R55" s="211"/>
      <c r="S55" s="211"/>
      <c r="T55" s="211"/>
      <c r="U55" s="211"/>
      <c r="V55" s="124">
        <f t="shared" si="10"/>
        <v>0</v>
      </c>
      <c r="W55" s="768"/>
      <c r="X55" s="125">
        <f>+V55*W54</f>
        <v>0</v>
      </c>
      <c r="Y55" s="733"/>
      <c r="Z55" s="733"/>
      <c r="AA55" s="733"/>
      <c r="AB55" s="733"/>
      <c r="AC55" s="733"/>
      <c r="AD55" s="733"/>
      <c r="AE55" s="733"/>
      <c r="AF55" s="733"/>
      <c r="AG55" s="733"/>
      <c r="AH55" s="733"/>
      <c r="AI55" s="733"/>
      <c r="AJ55" s="733"/>
    </row>
    <row r="56" spans="1:36" ht="21.75" customHeight="1">
      <c r="A56" s="778"/>
      <c r="B56" s="866" t="s">
        <v>64</v>
      </c>
      <c r="C56" s="871" t="s">
        <v>302</v>
      </c>
      <c r="D56" s="744"/>
      <c r="E56" s="744"/>
      <c r="F56" s="726"/>
      <c r="G56" s="893" t="s">
        <v>228</v>
      </c>
      <c r="H56" s="865" t="s">
        <v>67</v>
      </c>
      <c r="I56" s="171" t="s">
        <v>9</v>
      </c>
      <c r="J56" s="233"/>
      <c r="K56" s="271"/>
      <c r="L56" s="215">
        <v>0.1</v>
      </c>
      <c r="M56" s="215">
        <v>0.1</v>
      </c>
      <c r="N56" s="215">
        <v>0.1</v>
      </c>
      <c r="O56" s="215">
        <v>0.1</v>
      </c>
      <c r="P56" s="215">
        <v>0.1</v>
      </c>
      <c r="Q56" s="215">
        <v>0.1</v>
      </c>
      <c r="R56" s="215">
        <v>0.1</v>
      </c>
      <c r="S56" s="215">
        <v>0.1</v>
      </c>
      <c r="T56" s="215">
        <v>0.1</v>
      </c>
      <c r="U56" s="215">
        <v>0.1</v>
      </c>
      <c r="V56" s="121">
        <f t="shared" si="10"/>
        <v>0.99999999999999989</v>
      </c>
      <c r="W56" s="872">
        <v>0.4</v>
      </c>
      <c r="X56" s="122">
        <f>V56*W56</f>
        <v>0.39999999999999997</v>
      </c>
      <c r="Y56" s="738"/>
      <c r="Z56" s="733"/>
      <c r="AA56" s="733"/>
      <c r="AB56" s="733"/>
      <c r="AC56" s="733"/>
      <c r="AD56" s="733"/>
      <c r="AE56" s="733"/>
      <c r="AF56" s="733"/>
      <c r="AG56" s="733"/>
      <c r="AH56" s="733"/>
      <c r="AI56" s="733"/>
      <c r="AJ56" s="733"/>
    </row>
    <row r="57" spans="1:36" ht="21.75" customHeight="1">
      <c r="A57" s="778"/>
      <c r="B57" s="776"/>
      <c r="C57" s="746"/>
      <c r="D57" s="747"/>
      <c r="E57" s="747"/>
      <c r="F57" s="837"/>
      <c r="G57" s="766"/>
      <c r="H57" s="762"/>
      <c r="I57" s="175" t="s">
        <v>39</v>
      </c>
      <c r="J57" s="273"/>
      <c r="K57" s="274"/>
      <c r="L57" s="211"/>
      <c r="M57" s="211"/>
      <c r="N57" s="211"/>
      <c r="O57" s="211"/>
      <c r="P57" s="211"/>
      <c r="Q57" s="211"/>
      <c r="R57" s="211"/>
      <c r="S57" s="211"/>
      <c r="T57" s="211"/>
      <c r="U57" s="211"/>
      <c r="V57" s="124">
        <f t="shared" si="10"/>
        <v>0</v>
      </c>
      <c r="W57" s="768"/>
      <c r="X57" s="125">
        <f>+V57*W56</f>
        <v>0</v>
      </c>
      <c r="Y57" s="733"/>
      <c r="Z57" s="733"/>
      <c r="AA57" s="733"/>
      <c r="AB57" s="733"/>
      <c r="AC57" s="733"/>
      <c r="AD57" s="733"/>
      <c r="AE57" s="733"/>
      <c r="AF57" s="733"/>
      <c r="AG57" s="733"/>
      <c r="AH57" s="733"/>
      <c r="AI57" s="733"/>
      <c r="AJ57" s="733"/>
    </row>
    <row r="58" spans="1:36" ht="15.75" customHeight="1">
      <c r="A58" s="778"/>
      <c r="B58" s="868" t="s">
        <v>70</v>
      </c>
      <c r="C58" s="744"/>
      <c r="D58" s="744"/>
      <c r="E58" s="744"/>
      <c r="F58" s="726"/>
      <c r="G58" s="276"/>
      <c r="H58" s="867" t="s">
        <v>67</v>
      </c>
      <c r="I58" s="146" t="s">
        <v>9</v>
      </c>
      <c r="J58" s="248">
        <f t="shared" ref="J58:U58" si="11">J54*$W$54+J56*$W$56</f>
        <v>0</v>
      </c>
      <c r="K58" s="248">
        <f t="shared" si="11"/>
        <v>0.03</v>
      </c>
      <c r="L58" s="248">
        <f t="shared" si="11"/>
        <v>7.0000000000000007E-2</v>
      </c>
      <c r="M58" s="248">
        <f t="shared" si="11"/>
        <v>7.0000000000000007E-2</v>
      </c>
      <c r="N58" s="248">
        <f t="shared" si="11"/>
        <v>7.0000000000000007E-2</v>
      </c>
      <c r="O58" s="248">
        <f t="shared" si="11"/>
        <v>0.22</v>
      </c>
      <c r="P58" s="248">
        <f t="shared" si="11"/>
        <v>4.0000000000000008E-2</v>
      </c>
      <c r="Q58" s="248">
        <f t="shared" si="11"/>
        <v>4.0000000000000008E-2</v>
      </c>
      <c r="R58" s="248">
        <f t="shared" si="11"/>
        <v>7.0000000000000007E-2</v>
      </c>
      <c r="S58" s="248">
        <f t="shared" si="11"/>
        <v>7.0000000000000007E-2</v>
      </c>
      <c r="T58" s="248">
        <f t="shared" si="11"/>
        <v>0.1</v>
      </c>
      <c r="U58" s="248">
        <f t="shared" si="11"/>
        <v>0.22</v>
      </c>
      <c r="V58" s="121">
        <f t="shared" si="10"/>
        <v>1.0000000000000002</v>
      </c>
      <c r="W58" s="887">
        <f>SUM(W54:W57)</f>
        <v>1</v>
      </c>
      <c r="X58" s="122">
        <f>V58*W58</f>
        <v>1.0000000000000002</v>
      </c>
      <c r="Y58" s="738"/>
      <c r="Z58" s="733"/>
      <c r="AA58" s="733"/>
      <c r="AB58" s="733"/>
      <c r="AC58" s="733"/>
      <c r="AD58" s="733"/>
      <c r="AE58" s="733"/>
      <c r="AF58" s="733"/>
      <c r="AG58" s="733"/>
      <c r="AH58" s="733"/>
      <c r="AI58" s="733"/>
      <c r="AJ58" s="733"/>
    </row>
    <row r="59" spans="1:36" ht="15.75" customHeight="1">
      <c r="A59" s="779"/>
      <c r="B59" s="792"/>
      <c r="C59" s="764"/>
      <c r="D59" s="764"/>
      <c r="E59" s="764"/>
      <c r="F59" s="793"/>
      <c r="G59" s="277"/>
      <c r="H59" s="790"/>
      <c r="I59" s="148" t="s">
        <v>39</v>
      </c>
      <c r="J59" s="149">
        <f t="shared" ref="J59:U59" si="12">J55*$W$54+J57*$W$56</f>
        <v>0</v>
      </c>
      <c r="K59" s="149">
        <f t="shared" si="12"/>
        <v>0</v>
      </c>
      <c r="L59" s="149">
        <f t="shared" si="12"/>
        <v>0</v>
      </c>
      <c r="M59" s="149">
        <f t="shared" si="12"/>
        <v>0</v>
      </c>
      <c r="N59" s="149">
        <f t="shared" si="12"/>
        <v>0</v>
      </c>
      <c r="O59" s="149">
        <f t="shared" si="12"/>
        <v>0</v>
      </c>
      <c r="P59" s="149">
        <f t="shared" si="12"/>
        <v>0</v>
      </c>
      <c r="Q59" s="149">
        <f t="shared" si="12"/>
        <v>0</v>
      </c>
      <c r="R59" s="149">
        <f t="shared" si="12"/>
        <v>0</v>
      </c>
      <c r="S59" s="149">
        <f t="shared" si="12"/>
        <v>0</v>
      </c>
      <c r="T59" s="149">
        <f t="shared" si="12"/>
        <v>0</v>
      </c>
      <c r="U59" s="149">
        <f t="shared" si="12"/>
        <v>0</v>
      </c>
      <c r="V59" s="149">
        <f>V58*$W$55</f>
        <v>0</v>
      </c>
      <c r="W59" s="757"/>
      <c r="X59" s="149">
        <f>X58*$W$55</f>
        <v>0</v>
      </c>
      <c r="Y59" s="733"/>
      <c r="Z59" s="733"/>
      <c r="AA59" s="733"/>
      <c r="AB59" s="733"/>
      <c r="AC59" s="733"/>
      <c r="AD59" s="733"/>
      <c r="AE59" s="733"/>
      <c r="AF59" s="733"/>
      <c r="AG59" s="733"/>
      <c r="AH59" s="733"/>
      <c r="AI59" s="733"/>
      <c r="AJ59" s="733"/>
    </row>
    <row r="60" spans="1:36" ht="27" customHeight="1">
      <c r="A60" s="168" t="s">
        <v>17</v>
      </c>
      <c r="B60" s="106" t="s">
        <v>42</v>
      </c>
      <c r="C60" s="106" t="s">
        <v>43</v>
      </c>
      <c r="D60" s="106" t="s">
        <v>19</v>
      </c>
      <c r="E60" s="106" t="s">
        <v>44</v>
      </c>
      <c r="F60" s="107" t="s">
        <v>45</v>
      </c>
      <c r="G60" s="108" t="s">
        <v>46</v>
      </c>
      <c r="H60" s="898" t="s">
        <v>47</v>
      </c>
      <c r="I60" s="755"/>
      <c r="J60" s="106" t="s">
        <v>48</v>
      </c>
      <c r="K60" s="106" t="s">
        <v>28</v>
      </c>
      <c r="L60" s="106" t="s">
        <v>31</v>
      </c>
      <c r="M60" s="106" t="s">
        <v>30</v>
      </c>
      <c r="N60" s="106" t="s">
        <v>49</v>
      </c>
      <c r="O60" s="106" t="s">
        <v>50</v>
      </c>
      <c r="P60" s="106" t="s">
        <v>34</v>
      </c>
      <c r="Q60" s="109" t="s">
        <v>36</v>
      </c>
      <c r="R60" s="106" t="s">
        <v>51</v>
      </c>
      <c r="S60" s="106" t="s">
        <v>52</v>
      </c>
      <c r="T60" s="106" t="s">
        <v>32</v>
      </c>
      <c r="U60" s="106" t="s">
        <v>29</v>
      </c>
      <c r="V60" s="106" t="s">
        <v>53</v>
      </c>
      <c r="W60" s="106" t="s">
        <v>54</v>
      </c>
      <c r="X60" s="151" t="s">
        <v>71</v>
      </c>
      <c r="Y60" s="697" t="s">
        <v>836</v>
      </c>
      <c r="Z60" s="697" t="s">
        <v>837</v>
      </c>
      <c r="AA60" s="697" t="s">
        <v>838</v>
      </c>
      <c r="AB60" s="697" t="s">
        <v>839</v>
      </c>
      <c r="AC60" s="697" t="s">
        <v>840</v>
      </c>
      <c r="AD60" s="697" t="s">
        <v>841</v>
      </c>
      <c r="AE60" s="697" t="s">
        <v>842</v>
      </c>
      <c r="AF60" s="697" t="s">
        <v>843</v>
      </c>
      <c r="AG60" s="697" t="s">
        <v>844</v>
      </c>
      <c r="AH60" s="697" t="s">
        <v>845</v>
      </c>
      <c r="AI60" s="697" t="s">
        <v>846</v>
      </c>
      <c r="AJ60" s="697" t="s">
        <v>847</v>
      </c>
    </row>
    <row r="61" spans="1:36" ht="15.75" customHeight="1">
      <c r="A61" s="889" t="s">
        <v>303</v>
      </c>
      <c r="B61" s="877" t="s">
        <v>224</v>
      </c>
      <c r="C61" s="876" t="s">
        <v>73</v>
      </c>
      <c r="D61" s="874">
        <v>1</v>
      </c>
      <c r="E61" s="876" t="s">
        <v>304</v>
      </c>
      <c r="F61" s="905" t="s">
        <v>305</v>
      </c>
      <c r="G61" s="893" t="s">
        <v>228</v>
      </c>
      <c r="H61" s="865" t="s">
        <v>67</v>
      </c>
      <c r="I61" s="126" t="s">
        <v>9</v>
      </c>
      <c r="J61" s="204">
        <v>7.4999999999999997E-3</v>
      </c>
      <c r="K61" s="204">
        <v>9.2299999999999993E-2</v>
      </c>
      <c r="L61" s="204">
        <v>0.13769999999999999</v>
      </c>
      <c r="M61" s="204">
        <v>8.8800000000000004E-2</v>
      </c>
      <c r="N61" s="204">
        <v>9.0800000000000006E-2</v>
      </c>
      <c r="O61" s="204">
        <v>9.7799999999999998E-2</v>
      </c>
      <c r="P61" s="204">
        <v>8.8599999999999998E-2</v>
      </c>
      <c r="Q61" s="204">
        <v>0.1009</v>
      </c>
      <c r="R61" s="204">
        <v>8.8499999999999995E-2</v>
      </c>
      <c r="S61" s="204">
        <v>9.8799999999999999E-2</v>
      </c>
      <c r="T61" s="204">
        <v>7.1800000000000003E-2</v>
      </c>
      <c r="U61" s="204">
        <v>3.6499999999999998E-2</v>
      </c>
      <c r="V61" s="163">
        <f t="shared" ref="V61:V62" si="13">SUM(J61:U61)</f>
        <v>0.99999999999999989</v>
      </c>
      <c r="W61" s="879">
        <v>0.15</v>
      </c>
      <c r="X61" s="113">
        <f>IF(OR(V61=0,W61=0),0,(V61/V61)*W61)</f>
        <v>0.15</v>
      </c>
      <c r="Y61" s="738"/>
      <c r="Z61" s="733"/>
      <c r="AA61" s="733"/>
      <c r="AB61" s="733"/>
      <c r="AC61" s="733"/>
      <c r="AD61" s="733"/>
      <c r="AE61" s="733"/>
      <c r="AF61" s="733"/>
      <c r="AG61" s="733"/>
      <c r="AH61" s="733"/>
      <c r="AI61" s="733"/>
      <c r="AJ61" s="733"/>
    </row>
    <row r="62" spans="1:36" ht="15.75" customHeight="1">
      <c r="A62" s="778"/>
      <c r="B62" s="788"/>
      <c r="C62" s="757"/>
      <c r="D62" s="764"/>
      <c r="E62" s="757"/>
      <c r="F62" s="760"/>
      <c r="G62" s="766"/>
      <c r="H62" s="762"/>
      <c r="I62" s="127" t="s">
        <v>39</v>
      </c>
      <c r="J62" s="155"/>
      <c r="K62" s="155"/>
      <c r="L62" s="155"/>
      <c r="M62" s="155"/>
      <c r="N62" s="155"/>
      <c r="O62" s="155"/>
      <c r="P62" s="155"/>
      <c r="Q62" s="155"/>
      <c r="R62" s="155"/>
      <c r="S62" s="155"/>
      <c r="T62" s="155"/>
      <c r="U62" s="156"/>
      <c r="V62" s="170">
        <f t="shared" si="13"/>
        <v>0</v>
      </c>
      <c r="W62" s="741"/>
      <c r="X62" s="117">
        <f>IF(OR(V62=0,W61=0),0,(V62/V61*W61))</f>
        <v>0</v>
      </c>
      <c r="Y62" s="733"/>
      <c r="Z62" s="733"/>
      <c r="AA62" s="733"/>
      <c r="AB62" s="733"/>
      <c r="AC62" s="733"/>
      <c r="AD62" s="733"/>
      <c r="AE62" s="733"/>
      <c r="AF62" s="733"/>
      <c r="AG62" s="733"/>
      <c r="AH62" s="733"/>
      <c r="AI62" s="733"/>
      <c r="AJ62" s="733"/>
    </row>
    <row r="63" spans="1:36" ht="36.75" customHeight="1">
      <c r="A63" s="778"/>
      <c r="B63" s="283" t="s">
        <v>63</v>
      </c>
      <c r="C63" s="878" t="s">
        <v>24</v>
      </c>
      <c r="D63" s="772"/>
      <c r="E63" s="772"/>
      <c r="F63" s="772"/>
      <c r="G63" s="772"/>
      <c r="H63" s="772"/>
      <c r="I63" s="772"/>
      <c r="J63" s="772"/>
      <c r="K63" s="772"/>
      <c r="L63" s="772"/>
      <c r="M63" s="772"/>
      <c r="N63" s="772"/>
      <c r="O63" s="772"/>
      <c r="P63" s="772"/>
      <c r="Q63" s="772"/>
      <c r="R63" s="772"/>
      <c r="S63" s="772"/>
      <c r="T63" s="772"/>
      <c r="U63" s="772"/>
      <c r="V63" s="772"/>
      <c r="W63" s="772"/>
      <c r="X63" s="773"/>
      <c r="Y63" s="736" t="s">
        <v>849</v>
      </c>
      <c r="Z63" s="736"/>
      <c r="AA63" s="736"/>
      <c r="AB63" s="736"/>
      <c r="AC63" s="736"/>
      <c r="AD63" s="736"/>
      <c r="AE63" s="736"/>
      <c r="AF63" s="736"/>
      <c r="AG63" s="736"/>
      <c r="AH63" s="736"/>
      <c r="AI63" s="736"/>
      <c r="AJ63" s="736"/>
    </row>
    <row r="64" spans="1:36" ht="22.5" customHeight="1">
      <c r="A64" s="778"/>
      <c r="B64" s="866" t="s">
        <v>64</v>
      </c>
      <c r="C64" s="911" t="s">
        <v>308</v>
      </c>
      <c r="D64" s="744"/>
      <c r="E64" s="744"/>
      <c r="F64" s="726"/>
      <c r="G64" s="893" t="s">
        <v>228</v>
      </c>
      <c r="H64" s="865" t="s">
        <v>67</v>
      </c>
      <c r="I64" s="126" t="s">
        <v>9</v>
      </c>
      <c r="J64" s="285">
        <v>4.9799999999999997E-2</v>
      </c>
      <c r="K64" s="286">
        <v>8.2100000000000006E-2</v>
      </c>
      <c r="L64" s="286">
        <v>7.6200000000000004E-2</v>
      </c>
      <c r="M64" s="286">
        <v>8.3699999999999997E-2</v>
      </c>
      <c r="N64" s="286">
        <v>9.69E-2</v>
      </c>
      <c r="O64" s="286">
        <v>7.6999999999999999E-2</v>
      </c>
      <c r="P64" s="286">
        <v>8.2600000000000007E-2</v>
      </c>
      <c r="Q64" s="286">
        <v>9.7699999999999995E-2</v>
      </c>
      <c r="R64" s="286">
        <v>8.14E-2</v>
      </c>
      <c r="S64" s="286">
        <v>8.3500000000000005E-2</v>
      </c>
      <c r="T64" s="286">
        <v>7.8799999999999995E-2</v>
      </c>
      <c r="U64" s="287">
        <v>0.1103</v>
      </c>
      <c r="V64" s="121">
        <f t="shared" ref="V64:V68" si="14">SUM(J64:U64)</f>
        <v>1</v>
      </c>
      <c r="W64" s="872">
        <v>0.5</v>
      </c>
      <c r="X64" s="122">
        <f>V64*W64</f>
        <v>0.5</v>
      </c>
      <c r="Y64" s="738"/>
      <c r="Z64" s="733"/>
      <c r="AA64" s="733"/>
      <c r="AB64" s="733"/>
      <c r="AC64" s="733"/>
      <c r="AD64" s="733"/>
      <c r="AE64" s="733"/>
      <c r="AF64" s="733"/>
      <c r="AG64" s="733"/>
      <c r="AH64" s="733"/>
      <c r="AI64" s="733"/>
      <c r="AJ64" s="733"/>
    </row>
    <row r="65" spans="1:36" ht="23.25" customHeight="1">
      <c r="A65" s="778"/>
      <c r="B65" s="776"/>
      <c r="C65" s="750"/>
      <c r="D65" s="751"/>
      <c r="E65" s="751"/>
      <c r="F65" s="752"/>
      <c r="G65" s="766"/>
      <c r="H65" s="762"/>
      <c r="I65" s="127" t="s">
        <v>39</v>
      </c>
      <c r="J65" s="290"/>
      <c r="K65" s="292"/>
      <c r="L65" s="292"/>
      <c r="M65" s="292"/>
      <c r="N65" s="292"/>
      <c r="O65" s="292"/>
      <c r="P65" s="292"/>
      <c r="Q65" s="292"/>
      <c r="R65" s="292"/>
      <c r="S65" s="292"/>
      <c r="T65" s="292"/>
      <c r="U65" s="296"/>
      <c r="V65" s="124">
        <f t="shared" si="14"/>
        <v>0</v>
      </c>
      <c r="W65" s="768"/>
      <c r="X65" s="125">
        <f>+V65*W64</f>
        <v>0</v>
      </c>
      <c r="Y65" s="733"/>
      <c r="Z65" s="733"/>
      <c r="AA65" s="733"/>
      <c r="AB65" s="733"/>
      <c r="AC65" s="733"/>
      <c r="AD65" s="733"/>
      <c r="AE65" s="733"/>
      <c r="AF65" s="733"/>
      <c r="AG65" s="733"/>
      <c r="AH65" s="733"/>
      <c r="AI65" s="733"/>
      <c r="AJ65" s="733"/>
    </row>
    <row r="66" spans="1:36" ht="23.25" customHeight="1">
      <c r="A66" s="778"/>
      <c r="B66" s="866" t="s">
        <v>64</v>
      </c>
      <c r="C66" s="911" t="s">
        <v>311</v>
      </c>
      <c r="D66" s="744"/>
      <c r="E66" s="744"/>
      <c r="F66" s="726"/>
      <c r="G66" s="893" t="s">
        <v>228</v>
      </c>
      <c r="H66" s="865" t="s">
        <v>67</v>
      </c>
      <c r="I66" s="126" t="s">
        <v>9</v>
      </c>
      <c r="J66" s="290"/>
      <c r="K66" s="292"/>
      <c r="L66" s="292"/>
      <c r="M66" s="292"/>
      <c r="N66" s="292"/>
      <c r="O66" s="300">
        <v>0.4</v>
      </c>
      <c r="P66" s="292"/>
      <c r="Q66" s="292"/>
      <c r="R66" s="300">
        <v>0.3</v>
      </c>
      <c r="S66" s="292"/>
      <c r="T66" s="292"/>
      <c r="U66" s="301">
        <v>0.3</v>
      </c>
      <c r="V66" s="121">
        <f t="shared" si="14"/>
        <v>1</v>
      </c>
      <c r="W66" s="872">
        <v>0.5</v>
      </c>
      <c r="X66" s="122">
        <f>V66*W66</f>
        <v>0.5</v>
      </c>
      <c r="Y66" s="738"/>
      <c r="Z66" s="733"/>
      <c r="AA66" s="733"/>
      <c r="AB66" s="733"/>
      <c r="AC66" s="733"/>
      <c r="AD66" s="733"/>
      <c r="AE66" s="733"/>
      <c r="AF66" s="733"/>
      <c r="AG66" s="733"/>
      <c r="AH66" s="733"/>
      <c r="AI66" s="733"/>
      <c r="AJ66" s="733"/>
    </row>
    <row r="67" spans="1:36" ht="23.25" customHeight="1">
      <c r="A67" s="778"/>
      <c r="B67" s="776"/>
      <c r="C67" s="750"/>
      <c r="D67" s="751"/>
      <c r="E67" s="751"/>
      <c r="F67" s="752"/>
      <c r="G67" s="766"/>
      <c r="H67" s="762"/>
      <c r="I67" s="127" t="s">
        <v>39</v>
      </c>
      <c r="J67" s="303"/>
      <c r="K67" s="304"/>
      <c r="L67" s="304"/>
      <c r="M67" s="304"/>
      <c r="N67" s="304"/>
      <c r="O67" s="304"/>
      <c r="P67" s="304"/>
      <c r="Q67" s="304"/>
      <c r="R67" s="304"/>
      <c r="S67" s="304"/>
      <c r="T67" s="304"/>
      <c r="U67" s="305"/>
      <c r="V67" s="124">
        <f t="shared" si="14"/>
        <v>0</v>
      </c>
      <c r="W67" s="768"/>
      <c r="X67" s="125">
        <f>+V67*W66</f>
        <v>0</v>
      </c>
      <c r="Y67" s="733"/>
      <c r="Z67" s="733"/>
      <c r="AA67" s="733"/>
      <c r="AB67" s="733"/>
      <c r="AC67" s="733"/>
      <c r="AD67" s="733"/>
      <c r="AE67" s="733"/>
      <c r="AF67" s="733"/>
      <c r="AG67" s="733"/>
      <c r="AH67" s="733"/>
      <c r="AI67" s="733"/>
      <c r="AJ67" s="733"/>
    </row>
    <row r="68" spans="1:36" ht="15.75" customHeight="1">
      <c r="A68" s="778"/>
      <c r="B68" s="868" t="s">
        <v>70</v>
      </c>
      <c r="C68" s="744"/>
      <c r="D68" s="744"/>
      <c r="E68" s="744"/>
      <c r="F68" s="726"/>
      <c r="G68" s="276"/>
      <c r="H68" s="867" t="s">
        <v>67</v>
      </c>
      <c r="I68" s="146" t="s">
        <v>9</v>
      </c>
      <c r="J68" s="248">
        <f t="shared" ref="J68:U68" si="15">J64*$W$64+J66*$W$66</f>
        <v>2.4899999999999999E-2</v>
      </c>
      <c r="K68" s="248">
        <f t="shared" si="15"/>
        <v>4.1050000000000003E-2</v>
      </c>
      <c r="L68" s="248">
        <f t="shared" si="15"/>
        <v>3.8100000000000002E-2</v>
      </c>
      <c r="M68" s="248">
        <f t="shared" si="15"/>
        <v>4.1849999999999998E-2</v>
      </c>
      <c r="N68" s="248">
        <f t="shared" si="15"/>
        <v>4.845E-2</v>
      </c>
      <c r="O68" s="248">
        <f t="shared" si="15"/>
        <v>0.23850000000000002</v>
      </c>
      <c r="P68" s="248">
        <f t="shared" si="15"/>
        <v>4.1300000000000003E-2</v>
      </c>
      <c r="Q68" s="248">
        <f t="shared" si="15"/>
        <v>4.8849999999999998E-2</v>
      </c>
      <c r="R68" s="248">
        <f t="shared" si="15"/>
        <v>0.19069999999999998</v>
      </c>
      <c r="S68" s="248">
        <f t="shared" si="15"/>
        <v>4.1750000000000002E-2</v>
      </c>
      <c r="T68" s="248">
        <f t="shared" si="15"/>
        <v>3.9399999999999998E-2</v>
      </c>
      <c r="U68" s="248">
        <f t="shared" si="15"/>
        <v>0.20515</v>
      </c>
      <c r="V68" s="121">
        <f t="shared" si="14"/>
        <v>1</v>
      </c>
      <c r="W68" s="887">
        <f>SUM(W64:W67)</f>
        <v>1</v>
      </c>
      <c r="X68" s="122">
        <f>V68*W68</f>
        <v>1</v>
      </c>
      <c r="Y68" s="738"/>
      <c r="Z68" s="733"/>
      <c r="AA68" s="733"/>
      <c r="AB68" s="733"/>
      <c r="AC68" s="733"/>
      <c r="AD68" s="733"/>
      <c r="AE68" s="733"/>
      <c r="AF68" s="733"/>
      <c r="AG68" s="733"/>
      <c r="AH68" s="733"/>
      <c r="AI68" s="733"/>
      <c r="AJ68" s="733"/>
    </row>
    <row r="69" spans="1:36" ht="15.75" customHeight="1">
      <c r="A69" s="779"/>
      <c r="B69" s="792"/>
      <c r="C69" s="764"/>
      <c r="D69" s="764"/>
      <c r="E69" s="764"/>
      <c r="F69" s="793"/>
      <c r="G69" s="277"/>
      <c r="H69" s="790"/>
      <c r="I69" s="148" t="s">
        <v>39</v>
      </c>
      <c r="J69" s="149">
        <f t="shared" ref="J69:U69" si="16">J65*$W$64+J67*$W$66</f>
        <v>0</v>
      </c>
      <c r="K69" s="149">
        <f t="shared" si="16"/>
        <v>0</v>
      </c>
      <c r="L69" s="149">
        <f t="shared" si="16"/>
        <v>0</v>
      </c>
      <c r="M69" s="149">
        <f t="shared" si="16"/>
        <v>0</v>
      </c>
      <c r="N69" s="149">
        <f t="shared" si="16"/>
        <v>0</v>
      </c>
      <c r="O69" s="149">
        <f t="shared" si="16"/>
        <v>0</v>
      </c>
      <c r="P69" s="149">
        <f t="shared" si="16"/>
        <v>0</v>
      </c>
      <c r="Q69" s="149">
        <f t="shared" si="16"/>
        <v>0</v>
      </c>
      <c r="R69" s="149">
        <f t="shared" si="16"/>
        <v>0</v>
      </c>
      <c r="S69" s="149">
        <f t="shared" si="16"/>
        <v>0</v>
      </c>
      <c r="T69" s="149">
        <f t="shared" si="16"/>
        <v>0</v>
      </c>
      <c r="U69" s="149">
        <f t="shared" si="16"/>
        <v>0</v>
      </c>
      <c r="V69" s="149">
        <f>V65*$W$64</f>
        <v>0</v>
      </c>
      <c r="W69" s="757"/>
      <c r="X69" s="149">
        <f>X65*$W$64</f>
        <v>0</v>
      </c>
      <c r="Y69" s="733"/>
      <c r="Z69" s="733"/>
      <c r="AA69" s="733"/>
      <c r="AB69" s="733"/>
      <c r="AC69" s="733"/>
      <c r="AD69" s="733"/>
      <c r="AE69" s="733"/>
      <c r="AF69" s="733"/>
      <c r="AG69" s="733"/>
      <c r="AH69" s="733"/>
      <c r="AI69" s="733"/>
      <c r="AJ69" s="733"/>
    </row>
    <row r="70" spans="1:36" ht="15.75" customHeight="1"/>
    <row r="71" spans="1:36" ht="15.75" customHeight="1"/>
    <row r="72" spans="1:36" ht="15.75" customHeight="1"/>
    <row r="73" spans="1:36" ht="15.75" customHeight="1"/>
    <row r="74" spans="1:36" ht="15.75" customHeight="1"/>
    <row r="75" spans="1:36" ht="15.75" customHeight="1"/>
    <row r="76" spans="1:36" ht="15.75" customHeight="1"/>
    <row r="77" spans="1:36" ht="15.75" customHeight="1"/>
    <row r="78" spans="1:36" ht="15.75" customHeight="1"/>
    <row r="79" spans="1:36" ht="15.75" customHeight="1"/>
    <row r="80" spans="1:36"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sheetData>
  <mergeCells count="504">
    <mergeCell ref="AH66:AH67"/>
    <mergeCell ref="AI66:AI67"/>
    <mergeCell ref="AJ66:AJ67"/>
    <mergeCell ref="Y68:Y69"/>
    <mergeCell ref="Z68:Z69"/>
    <mergeCell ref="AA68:AA69"/>
    <mergeCell ref="AB68:AB69"/>
    <mergeCell ref="AC68:AC69"/>
    <mergeCell ref="AD68:AD69"/>
    <mergeCell ref="AE68:AE69"/>
    <mergeCell ref="AF68:AF69"/>
    <mergeCell ref="AG68:AG69"/>
    <mergeCell ref="AH68:AH69"/>
    <mergeCell ref="AI68:AI69"/>
    <mergeCell ref="AJ68:AJ69"/>
    <mergeCell ref="Y66:Y67"/>
    <mergeCell ref="Z66:Z67"/>
    <mergeCell ref="AA66:AA67"/>
    <mergeCell ref="AB66:AB67"/>
    <mergeCell ref="AC66:AC67"/>
    <mergeCell ref="AD66:AD67"/>
    <mergeCell ref="AE66:AE67"/>
    <mergeCell ref="AF66:AF67"/>
    <mergeCell ref="AG66:AG67"/>
    <mergeCell ref="AH61:AH62"/>
    <mergeCell ref="AI61:AI62"/>
    <mergeCell ref="AJ61:AJ62"/>
    <mergeCell ref="Y63:AJ63"/>
    <mergeCell ref="Y64:Y65"/>
    <mergeCell ref="Z64:Z65"/>
    <mergeCell ref="AA64:AA65"/>
    <mergeCell ref="AB64:AB65"/>
    <mergeCell ref="AC64:AC65"/>
    <mergeCell ref="AD64:AD65"/>
    <mergeCell ref="AE64:AE65"/>
    <mergeCell ref="AF64:AF65"/>
    <mergeCell ref="AG64:AG65"/>
    <mergeCell ref="AH64:AH65"/>
    <mergeCell ref="AI64:AI65"/>
    <mergeCell ref="AJ64:AJ65"/>
    <mergeCell ref="Y61:Y62"/>
    <mergeCell ref="Z61:Z62"/>
    <mergeCell ref="AA61:AA62"/>
    <mergeCell ref="AB61:AB62"/>
    <mergeCell ref="AC61:AC62"/>
    <mergeCell ref="AD61:AD62"/>
    <mergeCell ref="AE61:AE62"/>
    <mergeCell ref="AF61:AF62"/>
    <mergeCell ref="AG61:AG62"/>
    <mergeCell ref="AH56:AH57"/>
    <mergeCell ref="AI56:AI57"/>
    <mergeCell ref="AJ56:AJ57"/>
    <mergeCell ref="Y58:Y59"/>
    <mergeCell ref="Z58:Z59"/>
    <mergeCell ref="AA58:AA59"/>
    <mergeCell ref="AB58:AB59"/>
    <mergeCell ref="AC58:AC59"/>
    <mergeCell ref="AD58:AD59"/>
    <mergeCell ref="AE58:AE59"/>
    <mergeCell ref="AF58:AF59"/>
    <mergeCell ref="AG58:AG59"/>
    <mergeCell ref="AH58:AH59"/>
    <mergeCell ref="AI58:AI59"/>
    <mergeCell ref="AJ58:AJ59"/>
    <mergeCell ref="Y56:Y57"/>
    <mergeCell ref="Z56:Z57"/>
    <mergeCell ref="AA56:AA57"/>
    <mergeCell ref="AB56:AB57"/>
    <mergeCell ref="AC56:AC57"/>
    <mergeCell ref="AD56:AD57"/>
    <mergeCell ref="AE56:AE57"/>
    <mergeCell ref="AF56:AF57"/>
    <mergeCell ref="AG56:AG57"/>
    <mergeCell ref="AH51:AH52"/>
    <mergeCell ref="AI51:AI52"/>
    <mergeCell ref="AJ51:AJ52"/>
    <mergeCell ref="Y53:AJ53"/>
    <mergeCell ref="Y54:Y55"/>
    <mergeCell ref="Z54:Z55"/>
    <mergeCell ref="AA54:AA55"/>
    <mergeCell ref="AB54:AB55"/>
    <mergeCell ref="AC54:AC55"/>
    <mergeCell ref="AD54:AD55"/>
    <mergeCell ref="AE54:AE55"/>
    <mergeCell ref="AF54:AF55"/>
    <mergeCell ref="AG54:AG55"/>
    <mergeCell ref="AH54:AH55"/>
    <mergeCell ref="AI54:AI55"/>
    <mergeCell ref="AJ54:AJ55"/>
    <mergeCell ref="Y51:Y52"/>
    <mergeCell ref="Z51:Z52"/>
    <mergeCell ref="AA51:AA52"/>
    <mergeCell ref="AB51:AB52"/>
    <mergeCell ref="AC51:AC52"/>
    <mergeCell ref="AD51:AD52"/>
    <mergeCell ref="AE51:AE52"/>
    <mergeCell ref="AF51:AF52"/>
    <mergeCell ref="AG51:AG52"/>
    <mergeCell ref="AH46:AH47"/>
    <mergeCell ref="AI46:AI47"/>
    <mergeCell ref="AJ46:AJ47"/>
    <mergeCell ref="Y48:Y49"/>
    <mergeCell ref="Z48:Z49"/>
    <mergeCell ref="AA48:AA49"/>
    <mergeCell ref="AB48:AB49"/>
    <mergeCell ref="AC48:AC49"/>
    <mergeCell ref="AD48:AD49"/>
    <mergeCell ref="AE48:AE49"/>
    <mergeCell ref="AF48:AF49"/>
    <mergeCell ref="AG48:AG49"/>
    <mergeCell ref="AH48:AH49"/>
    <mergeCell ref="AI48:AI49"/>
    <mergeCell ref="AJ48:AJ49"/>
    <mergeCell ref="Y46:Y47"/>
    <mergeCell ref="Z46:Z47"/>
    <mergeCell ref="AA46:AA47"/>
    <mergeCell ref="AB46:AB47"/>
    <mergeCell ref="AC46:AC47"/>
    <mergeCell ref="AD46:AD47"/>
    <mergeCell ref="AE46:AE47"/>
    <mergeCell ref="AF46:AF47"/>
    <mergeCell ref="AG46:AG47"/>
    <mergeCell ref="AH42:AH43"/>
    <mergeCell ref="AI42:AI43"/>
    <mergeCell ref="AJ42:AJ43"/>
    <mergeCell ref="Y44:Y45"/>
    <mergeCell ref="Z44:Z45"/>
    <mergeCell ref="AA44:AA45"/>
    <mergeCell ref="AB44:AB45"/>
    <mergeCell ref="AC44:AC45"/>
    <mergeCell ref="AD44:AD45"/>
    <mergeCell ref="AE44:AE45"/>
    <mergeCell ref="AF44:AF45"/>
    <mergeCell ref="AG44:AG45"/>
    <mergeCell ref="AH44:AH45"/>
    <mergeCell ref="AI44:AI45"/>
    <mergeCell ref="AJ44:AJ45"/>
    <mergeCell ref="Y42:Y43"/>
    <mergeCell ref="Z42:Z43"/>
    <mergeCell ref="AA42:AA43"/>
    <mergeCell ref="AB42:AB43"/>
    <mergeCell ref="AC42:AC43"/>
    <mergeCell ref="AD42:AD43"/>
    <mergeCell ref="AE42:AE43"/>
    <mergeCell ref="AF42:AF43"/>
    <mergeCell ref="AG42:AG43"/>
    <mergeCell ref="AH38:AH39"/>
    <mergeCell ref="AI38:AI39"/>
    <mergeCell ref="AJ38:AJ39"/>
    <mergeCell ref="Y40:Y41"/>
    <mergeCell ref="Z40:Z41"/>
    <mergeCell ref="AA40:AA41"/>
    <mergeCell ref="AB40:AB41"/>
    <mergeCell ref="AC40:AC41"/>
    <mergeCell ref="AD40:AD41"/>
    <mergeCell ref="AE40:AE41"/>
    <mergeCell ref="AF40:AF41"/>
    <mergeCell ref="AG40:AG41"/>
    <mergeCell ref="AH40:AH41"/>
    <mergeCell ref="AI40:AI41"/>
    <mergeCell ref="AJ40:AJ41"/>
    <mergeCell ref="Y38:Y39"/>
    <mergeCell ref="Z38:Z39"/>
    <mergeCell ref="AA38:AA39"/>
    <mergeCell ref="AB38:AB39"/>
    <mergeCell ref="AC38:AC39"/>
    <mergeCell ref="AD38:AD39"/>
    <mergeCell ref="AE38:AE39"/>
    <mergeCell ref="AF38:AF39"/>
    <mergeCell ref="AG38:AG39"/>
    <mergeCell ref="AH34:AH35"/>
    <mergeCell ref="AI34:AI35"/>
    <mergeCell ref="AJ34:AJ35"/>
    <mergeCell ref="Y36:Y37"/>
    <mergeCell ref="Z36:Z37"/>
    <mergeCell ref="AA36:AA37"/>
    <mergeCell ref="AB36:AB37"/>
    <mergeCell ref="AC36:AC37"/>
    <mergeCell ref="AD36:AD37"/>
    <mergeCell ref="AE36:AE37"/>
    <mergeCell ref="AF36:AF37"/>
    <mergeCell ref="AG36:AG37"/>
    <mergeCell ref="AH36:AH37"/>
    <mergeCell ref="AI36:AI37"/>
    <mergeCell ref="AJ36:AJ37"/>
    <mergeCell ref="Y34:Y35"/>
    <mergeCell ref="Z34:Z35"/>
    <mergeCell ref="AA34:AA35"/>
    <mergeCell ref="AB34:AB35"/>
    <mergeCell ref="AC34:AC35"/>
    <mergeCell ref="AD34:AD35"/>
    <mergeCell ref="AE34:AE35"/>
    <mergeCell ref="AF34:AF35"/>
    <mergeCell ref="AG34:AG35"/>
    <mergeCell ref="AH30:AH31"/>
    <mergeCell ref="AI30:AI31"/>
    <mergeCell ref="AJ30:AJ31"/>
    <mergeCell ref="Y32:Y33"/>
    <mergeCell ref="Z32:Z33"/>
    <mergeCell ref="AA32:AA33"/>
    <mergeCell ref="AB32:AB33"/>
    <mergeCell ref="AC32:AC33"/>
    <mergeCell ref="AD32:AD33"/>
    <mergeCell ref="AE32:AE33"/>
    <mergeCell ref="AF32:AF33"/>
    <mergeCell ref="AG32:AG33"/>
    <mergeCell ref="AH32:AH33"/>
    <mergeCell ref="AI32:AI33"/>
    <mergeCell ref="AJ32:AJ33"/>
    <mergeCell ref="Y30:Y31"/>
    <mergeCell ref="Z30:Z31"/>
    <mergeCell ref="AA30:AA31"/>
    <mergeCell ref="AB30:AB31"/>
    <mergeCell ref="AC30:AC31"/>
    <mergeCell ref="AD30:AD31"/>
    <mergeCell ref="AE30:AE31"/>
    <mergeCell ref="AF30:AF31"/>
    <mergeCell ref="AG30:AG31"/>
    <mergeCell ref="Y27:AJ27"/>
    <mergeCell ref="Y28:Y29"/>
    <mergeCell ref="Z28:Z29"/>
    <mergeCell ref="AA28:AA29"/>
    <mergeCell ref="AB28:AB29"/>
    <mergeCell ref="AC28:AC29"/>
    <mergeCell ref="AD28:AD29"/>
    <mergeCell ref="AE28:AE29"/>
    <mergeCell ref="AF28:AF29"/>
    <mergeCell ref="AG28:AG29"/>
    <mergeCell ref="AH28:AH29"/>
    <mergeCell ref="AI28:AI29"/>
    <mergeCell ref="AJ28:AJ29"/>
    <mergeCell ref="AH22:AH23"/>
    <mergeCell ref="AI22:AI23"/>
    <mergeCell ref="AJ22:AJ23"/>
    <mergeCell ref="Y25:Y26"/>
    <mergeCell ref="Z25:Z26"/>
    <mergeCell ref="AA25:AA26"/>
    <mergeCell ref="AB25:AB26"/>
    <mergeCell ref="AC25:AC26"/>
    <mergeCell ref="AD25:AD26"/>
    <mergeCell ref="AE25:AE26"/>
    <mergeCell ref="AF25:AF26"/>
    <mergeCell ref="AG25:AG26"/>
    <mergeCell ref="AH25:AH26"/>
    <mergeCell ref="AI25:AI26"/>
    <mergeCell ref="AJ25:AJ26"/>
    <mergeCell ref="Y22:Y23"/>
    <mergeCell ref="Z22:Z23"/>
    <mergeCell ref="AA22:AA23"/>
    <mergeCell ref="AB22:AB23"/>
    <mergeCell ref="AC22:AC23"/>
    <mergeCell ref="AD22:AD23"/>
    <mergeCell ref="AE22:AE23"/>
    <mergeCell ref="AF22:AF23"/>
    <mergeCell ref="AG22:AG23"/>
    <mergeCell ref="AH18:AH19"/>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Y18:Y19"/>
    <mergeCell ref="Z18:Z19"/>
    <mergeCell ref="AA18:AA19"/>
    <mergeCell ref="AB18:AB19"/>
    <mergeCell ref="AC18:AC19"/>
    <mergeCell ref="AD18:AD19"/>
    <mergeCell ref="AE18:AE19"/>
    <mergeCell ref="AF18:AF19"/>
    <mergeCell ref="AG18:AG19"/>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E14:AE15"/>
    <mergeCell ref="AF14:AF15"/>
    <mergeCell ref="AG14:AG15"/>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A51:A59"/>
    <mergeCell ref="B48:F49"/>
    <mergeCell ref="B64:B65"/>
    <mergeCell ref="A61:A69"/>
    <mergeCell ref="B66:B67"/>
    <mergeCell ref="B68:F69"/>
    <mergeCell ref="C66:F67"/>
    <mergeCell ref="G66:G67"/>
    <mergeCell ref="H66:H67"/>
    <mergeCell ref="H68:H69"/>
    <mergeCell ref="H64:H65"/>
    <mergeCell ref="C63:X63"/>
    <mergeCell ref="G61:G62"/>
    <mergeCell ref="C61:C62"/>
    <mergeCell ref="B61:B62"/>
    <mergeCell ref="W68:W69"/>
    <mergeCell ref="W66:W67"/>
    <mergeCell ref="W64:W65"/>
    <mergeCell ref="W56:W57"/>
    <mergeCell ref="W58:W59"/>
    <mergeCell ref="C56:F57"/>
    <mergeCell ref="B58:F59"/>
    <mergeCell ref="D61:D62"/>
    <mergeCell ref="F61:F62"/>
    <mergeCell ref="C64:F65"/>
    <mergeCell ref="G64:G65"/>
    <mergeCell ref="H56:H57"/>
    <mergeCell ref="G54:G55"/>
    <mergeCell ref="H54:H55"/>
    <mergeCell ref="G56:G57"/>
    <mergeCell ref="H46:H47"/>
    <mergeCell ref="G46:G47"/>
    <mergeCell ref="W54:W55"/>
    <mergeCell ref="W51:W52"/>
    <mergeCell ref="W46:W47"/>
    <mergeCell ref="W48:W49"/>
    <mergeCell ref="H60:I60"/>
    <mergeCell ref="H48:H49"/>
    <mergeCell ref="C46:F47"/>
    <mergeCell ref="C54:F55"/>
    <mergeCell ref="W61:W62"/>
    <mergeCell ref="H61:H62"/>
    <mergeCell ref="H58:H59"/>
    <mergeCell ref="E61:E62"/>
    <mergeCell ref="B56:B57"/>
    <mergeCell ref="E51:E52"/>
    <mergeCell ref="D51:D52"/>
    <mergeCell ref="F51:F52"/>
    <mergeCell ref="C51:C52"/>
    <mergeCell ref="C53:X53"/>
    <mergeCell ref="W44:W45"/>
    <mergeCell ref="W42:W43"/>
    <mergeCell ref="G42:G43"/>
    <mergeCell ref="G44:G45"/>
    <mergeCell ref="H44:H45"/>
    <mergeCell ref="H42:H43"/>
    <mergeCell ref="C42:F43"/>
    <mergeCell ref="C44:F45"/>
    <mergeCell ref="H51:I51"/>
    <mergeCell ref="H52:I52"/>
    <mergeCell ref="G51:G52"/>
    <mergeCell ref="H50:I50"/>
    <mergeCell ref="B54:B55"/>
    <mergeCell ref="A25:A49"/>
    <mergeCell ref="B42:B43"/>
    <mergeCell ref="B46:B47"/>
    <mergeCell ref="C2:E3"/>
    <mergeCell ref="A1:B7"/>
    <mergeCell ref="D9:D10"/>
    <mergeCell ref="F9:F10"/>
    <mergeCell ref="E9:E10"/>
    <mergeCell ref="C20:F21"/>
    <mergeCell ref="C16:F17"/>
    <mergeCell ref="C14:F15"/>
    <mergeCell ref="C38:F39"/>
    <mergeCell ref="C36:F37"/>
    <mergeCell ref="B22:F23"/>
    <mergeCell ref="F25:F26"/>
    <mergeCell ref="C32:F33"/>
    <mergeCell ref="B30:B31"/>
    <mergeCell ref="B38:B39"/>
    <mergeCell ref="C34:F35"/>
    <mergeCell ref="B18:B19"/>
    <mergeCell ref="B16:B17"/>
    <mergeCell ref="A9:A23"/>
    <mergeCell ref="B14:B15"/>
    <mergeCell ref="C9:C10"/>
    <mergeCell ref="B12:B13"/>
    <mergeCell ref="B20:B21"/>
    <mergeCell ref="B34:B35"/>
    <mergeCell ref="G32:G33"/>
    <mergeCell ref="H32:H33"/>
    <mergeCell ref="H34:H35"/>
    <mergeCell ref="G34:G35"/>
    <mergeCell ref="B9:B10"/>
    <mergeCell ref="G14:G15"/>
    <mergeCell ref="G16:G17"/>
    <mergeCell ref="G9:G10"/>
    <mergeCell ref="H9:I9"/>
    <mergeCell ref="H12:H13"/>
    <mergeCell ref="G12:G13"/>
    <mergeCell ref="H22:H23"/>
    <mergeCell ref="H16:H17"/>
    <mergeCell ref="E25:E26"/>
    <mergeCell ref="D25:D26"/>
    <mergeCell ref="G25:G26"/>
    <mergeCell ref="B25:B26"/>
    <mergeCell ref="C25:C26"/>
    <mergeCell ref="H25:I25"/>
    <mergeCell ref="H26:I26"/>
    <mergeCell ref="H18:H19"/>
    <mergeCell ref="C1:X1"/>
    <mergeCell ref="T2:U2"/>
    <mergeCell ref="T3:U3"/>
    <mergeCell ref="C11:X11"/>
    <mergeCell ref="W9:W10"/>
    <mergeCell ref="W18:W19"/>
    <mergeCell ref="W12:W13"/>
    <mergeCell ref="C7:K7"/>
    <mergeCell ref="H8:I8"/>
    <mergeCell ref="C5:K5"/>
    <mergeCell ref="X6:X7"/>
    <mergeCell ref="X4:X5"/>
    <mergeCell ref="L4:U4"/>
    <mergeCell ref="W4:W5"/>
    <mergeCell ref="W6:W7"/>
    <mergeCell ref="L7:U7"/>
    <mergeCell ref="W36:W37"/>
    <mergeCell ref="W38:W39"/>
    <mergeCell ref="W40:W41"/>
    <mergeCell ref="F2:S3"/>
    <mergeCell ref="C4:K4"/>
    <mergeCell ref="C6:K6"/>
    <mergeCell ref="H10:I10"/>
    <mergeCell ref="C18:F19"/>
    <mergeCell ref="C12:F13"/>
    <mergeCell ref="G20:G21"/>
    <mergeCell ref="H20:H21"/>
    <mergeCell ref="G18:G19"/>
    <mergeCell ref="H14:H15"/>
    <mergeCell ref="V2:V3"/>
    <mergeCell ref="V5:V7"/>
    <mergeCell ref="L5:U5"/>
    <mergeCell ref="L6:U6"/>
    <mergeCell ref="W2:X3"/>
    <mergeCell ref="H24:I24"/>
    <mergeCell ref="W20:W21"/>
    <mergeCell ref="W22:W23"/>
    <mergeCell ref="W32:W33"/>
    <mergeCell ref="W28:W29"/>
    <mergeCell ref="W30:W31"/>
    <mergeCell ref="G36:G37"/>
    <mergeCell ref="G38:G39"/>
    <mergeCell ref="H38:H39"/>
    <mergeCell ref="W16:W17"/>
    <mergeCell ref="W14:W15"/>
    <mergeCell ref="W25:W26"/>
    <mergeCell ref="B51:B52"/>
    <mergeCell ref="H36:H37"/>
    <mergeCell ref="C28:F29"/>
    <mergeCell ref="B28:B29"/>
    <mergeCell ref="G28:G29"/>
    <mergeCell ref="C27:X27"/>
    <mergeCell ref="H28:H29"/>
    <mergeCell ref="G30:G31"/>
    <mergeCell ref="H30:H31"/>
    <mergeCell ref="C30:F31"/>
    <mergeCell ref="B36:B37"/>
    <mergeCell ref="B32:B33"/>
    <mergeCell ref="B44:B45"/>
    <mergeCell ref="B40:B41"/>
    <mergeCell ref="H40:H41"/>
    <mergeCell ref="G40:G41"/>
    <mergeCell ref="C40:F41"/>
    <mergeCell ref="W34:W35"/>
  </mergeCells>
  <pageMargins left="0.12525879917184266" right="0.11387163561076605" top="0.39855072463768115" bottom="0" header="0" footer="0"/>
  <pageSetup orientation="landscape"/>
  <rowBreaks count="1" manualBreakCount="1">
    <brk id="50" man="1"/>
  </rowBreaks>
  <colBreaks count="2" manualBreakCount="2">
    <brk man="1"/>
    <brk id="24" man="1"/>
  </colBreaks>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1000"/>
  <sheetViews>
    <sheetView topLeftCell="X1" workbookViewId="0">
      <selection activeCell="Y11" sqref="Y11:AJ23"/>
    </sheetView>
  </sheetViews>
  <sheetFormatPr baseColWidth="10" defaultColWidth="14.42578125" defaultRowHeight="15" customHeight="1"/>
  <cols>
    <col min="1" max="2" width="22.7109375" customWidth="1"/>
    <col min="3" max="6" width="14.42578125" customWidth="1"/>
    <col min="25" max="27" width="29" customWidth="1"/>
  </cols>
  <sheetData>
    <row r="1" spans="1:36" ht="18">
      <c r="A1" s="888"/>
      <c r="B1" s="801"/>
      <c r="C1" s="897"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c r="A2" s="802"/>
      <c r="B2" s="803"/>
      <c r="C2" s="820" t="s">
        <v>1</v>
      </c>
      <c r="D2" s="817"/>
      <c r="E2" s="818"/>
      <c r="F2" s="816" t="s">
        <v>251</v>
      </c>
      <c r="G2" s="817"/>
      <c r="H2" s="817"/>
      <c r="I2" s="817"/>
      <c r="J2" s="817"/>
      <c r="K2" s="817"/>
      <c r="L2" s="817"/>
      <c r="M2" s="817"/>
      <c r="N2" s="817"/>
      <c r="O2" s="817"/>
      <c r="P2" s="817"/>
      <c r="Q2" s="817"/>
      <c r="R2" s="817"/>
      <c r="S2" s="818"/>
      <c r="T2" s="885" t="s">
        <v>3</v>
      </c>
      <c r="U2" s="752"/>
      <c r="V2" s="892" t="s">
        <v>4</v>
      </c>
      <c r="W2" s="880" t="s">
        <v>5</v>
      </c>
      <c r="X2" s="801"/>
      <c r="Y2" s="739"/>
      <c r="Z2" s="739"/>
      <c r="AA2" s="739"/>
      <c r="AB2" s="739"/>
      <c r="AC2" s="739"/>
      <c r="AD2" s="739"/>
      <c r="AE2" s="739"/>
      <c r="AF2" s="739"/>
      <c r="AG2" s="739"/>
      <c r="AH2" s="739"/>
      <c r="AI2" s="739"/>
      <c r="AJ2" s="739"/>
    </row>
    <row r="3" spans="1:36">
      <c r="A3" s="802"/>
      <c r="B3" s="803"/>
      <c r="C3" s="751"/>
      <c r="D3" s="751"/>
      <c r="E3" s="752"/>
      <c r="F3" s="750"/>
      <c r="G3" s="751"/>
      <c r="H3" s="751"/>
      <c r="I3" s="751"/>
      <c r="J3" s="751"/>
      <c r="K3" s="751"/>
      <c r="L3" s="751"/>
      <c r="M3" s="751"/>
      <c r="N3" s="751"/>
      <c r="O3" s="751"/>
      <c r="P3" s="751"/>
      <c r="Q3" s="751"/>
      <c r="R3" s="751"/>
      <c r="S3" s="752"/>
      <c r="T3" s="886"/>
      <c r="U3" s="726"/>
      <c r="V3" s="766"/>
      <c r="W3" s="750"/>
      <c r="X3" s="811"/>
      <c r="Y3" s="739"/>
      <c r="Z3" s="739"/>
      <c r="AA3" s="739"/>
      <c r="AB3" s="739"/>
      <c r="AC3" s="739"/>
      <c r="AD3" s="739"/>
      <c r="AE3" s="739"/>
      <c r="AF3" s="739"/>
      <c r="AG3" s="739"/>
      <c r="AH3" s="739"/>
      <c r="AI3" s="739"/>
      <c r="AJ3" s="739"/>
    </row>
    <row r="4" spans="1:36">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+X9+X24+X40+X56</f>
        <v>1</v>
      </c>
      <c r="Y4" s="739"/>
      <c r="Z4" s="739"/>
      <c r="AA4" s="739"/>
      <c r="AB4" s="739"/>
      <c r="AC4" s="739"/>
      <c r="AD4" s="739"/>
      <c r="AE4" s="739"/>
      <c r="AF4" s="739"/>
      <c r="AG4" s="739"/>
      <c r="AH4" s="739"/>
      <c r="AI4" s="739"/>
      <c r="AJ4" s="739"/>
    </row>
    <row r="5" spans="1:36" ht="27.75" customHeight="1">
      <c r="A5" s="802"/>
      <c r="B5" s="803"/>
      <c r="C5" s="896" t="s">
        <v>255</v>
      </c>
      <c r="D5" s="728"/>
      <c r="E5" s="728"/>
      <c r="F5" s="728"/>
      <c r="G5" s="728"/>
      <c r="H5" s="728"/>
      <c r="I5" s="728"/>
      <c r="J5" s="728"/>
      <c r="K5" s="724"/>
      <c r="L5" s="895" t="s">
        <v>257</v>
      </c>
      <c r="M5" s="728"/>
      <c r="N5" s="728"/>
      <c r="O5" s="728"/>
      <c r="P5" s="728"/>
      <c r="Q5" s="728"/>
      <c r="R5" s="728"/>
      <c r="S5" s="728"/>
      <c r="T5" s="728"/>
      <c r="U5" s="724"/>
      <c r="V5" s="796">
        <v>43395</v>
      </c>
      <c r="W5" s="766"/>
      <c r="X5" s="808"/>
      <c r="Y5" s="739"/>
      <c r="Z5" s="739"/>
      <c r="AA5" s="739"/>
      <c r="AB5" s="739"/>
      <c r="AC5" s="739"/>
      <c r="AD5" s="739"/>
      <c r="AE5" s="739"/>
      <c r="AF5" s="739"/>
      <c r="AG5" s="739"/>
      <c r="AH5" s="739"/>
      <c r="AI5" s="739"/>
      <c r="AJ5" s="739"/>
    </row>
    <row r="6" spans="1:36">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+X10+X25+X41+X57</f>
        <v>0</v>
      </c>
      <c r="Y6" s="739"/>
      <c r="Z6" s="739"/>
      <c r="AA6" s="739"/>
      <c r="AB6" s="739"/>
      <c r="AC6" s="739"/>
      <c r="AD6" s="739"/>
      <c r="AE6" s="739"/>
      <c r="AF6" s="739"/>
      <c r="AG6" s="739"/>
      <c r="AH6" s="739"/>
      <c r="AI6" s="739"/>
      <c r="AJ6" s="739"/>
    </row>
    <row r="7" spans="1:36" ht="31.5" customHeight="1">
      <c r="A7" s="804"/>
      <c r="B7" s="805"/>
      <c r="C7" s="896" t="s">
        <v>259</v>
      </c>
      <c r="D7" s="728"/>
      <c r="E7" s="728"/>
      <c r="F7" s="728"/>
      <c r="G7" s="728"/>
      <c r="H7" s="728"/>
      <c r="I7" s="728"/>
      <c r="J7" s="728"/>
      <c r="K7" s="724"/>
      <c r="L7" s="891" t="s">
        <v>260</v>
      </c>
      <c r="M7" s="824"/>
      <c r="N7" s="824"/>
      <c r="O7" s="824"/>
      <c r="P7" s="824"/>
      <c r="Q7" s="824"/>
      <c r="R7" s="824"/>
      <c r="S7" s="824"/>
      <c r="T7" s="824"/>
      <c r="U7" s="825"/>
      <c r="V7" s="798"/>
      <c r="W7" s="741"/>
      <c r="X7" s="822"/>
      <c r="Y7" s="739"/>
      <c r="Z7" s="739"/>
      <c r="AA7" s="739"/>
      <c r="AB7" s="739"/>
      <c r="AC7" s="739"/>
      <c r="AD7" s="739"/>
      <c r="AE7" s="739"/>
      <c r="AF7" s="739"/>
      <c r="AG7" s="739"/>
      <c r="AH7" s="739"/>
      <c r="AI7" s="739"/>
      <c r="AJ7" s="739"/>
    </row>
    <row r="8" spans="1:36">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c r="A9" s="889" t="s">
        <v>262</v>
      </c>
      <c r="B9" s="877" t="s">
        <v>263</v>
      </c>
      <c r="C9" s="876" t="s">
        <v>264</v>
      </c>
      <c r="D9" s="1070">
        <v>1</v>
      </c>
      <c r="E9" s="876" t="s">
        <v>265</v>
      </c>
      <c r="F9" s="905" t="s">
        <v>75</v>
      </c>
      <c r="G9" s="893" t="s">
        <v>266</v>
      </c>
      <c r="H9" s="894" t="s">
        <v>9</v>
      </c>
      <c r="I9" s="786"/>
      <c r="J9" s="250">
        <f t="shared" ref="J9:U9" si="0">J22</f>
        <v>3.2035000000000001E-2</v>
      </c>
      <c r="K9" s="251">
        <f t="shared" si="0"/>
        <v>0.15540999999999999</v>
      </c>
      <c r="L9" s="251">
        <f t="shared" si="0"/>
        <v>6.2899999999999998E-2</v>
      </c>
      <c r="M9" s="251">
        <f t="shared" si="0"/>
        <v>0.10028999999999999</v>
      </c>
      <c r="N9" s="251">
        <f t="shared" si="0"/>
        <v>8.8315000000000005E-2</v>
      </c>
      <c r="O9" s="251">
        <f t="shared" si="0"/>
        <v>0.14518499999999998</v>
      </c>
      <c r="P9" s="251">
        <f t="shared" si="0"/>
        <v>8.2349999999999979E-2</v>
      </c>
      <c r="Q9" s="251">
        <f t="shared" si="0"/>
        <v>8.974E-2</v>
      </c>
      <c r="R9" s="251">
        <f t="shared" si="0"/>
        <v>7.2340000000000002E-2</v>
      </c>
      <c r="S9" s="251">
        <f t="shared" si="0"/>
        <v>8.3434999999999981E-2</v>
      </c>
      <c r="T9" s="251">
        <f t="shared" si="0"/>
        <v>5.4629999999999998E-2</v>
      </c>
      <c r="U9" s="251">
        <f t="shared" si="0"/>
        <v>3.3369999999999997E-2</v>
      </c>
      <c r="V9" s="163">
        <f t="shared" ref="V9:V10" si="1">SUM(J9:U9)</f>
        <v>0.99999999999999989</v>
      </c>
      <c r="W9" s="879">
        <v>1</v>
      </c>
      <c r="X9" s="113">
        <f>IF(OR(V9=0,W9=0),0,(V9/V9)*W9)</f>
        <v>1</v>
      </c>
      <c r="Y9" s="738"/>
      <c r="Z9" s="733"/>
      <c r="AA9" s="733"/>
      <c r="AB9" s="733"/>
      <c r="AC9" s="733"/>
      <c r="AD9" s="733"/>
      <c r="AE9" s="733"/>
      <c r="AF9" s="733"/>
      <c r="AG9" s="733"/>
      <c r="AH9" s="733"/>
      <c r="AI9" s="733"/>
      <c r="AJ9" s="733"/>
    </row>
    <row r="10" spans="1:36">
      <c r="A10" s="778"/>
      <c r="B10" s="788"/>
      <c r="C10" s="757"/>
      <c r="D10" s="764"/>
      <c r="E10" s="757"/>
      <c r="F10" s="760"/>
      <c r="G10" s="741"/>
      <c r="H10" s="873" t="s">
        <v>62</v>
      </c>
      <c r="I10" s="784"/>
      <c r="J10" s="155"/>
      <c r="K10" s="155"/>
      <c r="L10" s="155"/>
      <c r="M10" s="155"/>
      <c r="N10" s="155"/>
      <c r="O10" s="155"/>
      <c r="P10" s="155"/>
      <c r="Q10" s="155"/>
      <c r="R10" s="155"/>
      <c r="S10" s="155"/>
      <c r="T10" s="155"/>
      <c r="U10" s="156"/>
      <c r="V10" s="170">
        <f t="shared" si="1"/>
        <v>0</v>
      </c>
      <c r="W10" s="741"/>
      <c r="X10" s="117">
        <f>IF(OR(V10=0,W9=0),0,(V10/V9*W9))</f>
        <v>0</v>
      </c>
      <c r="Y10" s="733"/>
      <c r="Z10" s="733"/>
      <c r="AA10" s="733"/>
      <c r="AB10" s="733"/>
      <c r="AC10" s="733"/>
      <c r="AD10" s="733"/>
      <c r="AE10" s="733"/>
      <c r="AF10" s="733"/>
      <c r="AG10" s="733"/>
      <c r="AH10" s="733"/>
      <c r="AI10" s="733"/>
      <c r="AJ10" s="733"/>
    </row>
    <row r="11" spans="1:36" ht="36">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c r="Y11" s="736" t="s">
        <v>849</v>
      </c>
      <c r="Z11" s="736"/>
      <c r="AA11" s="736"/>
      <c r="AB11" s="736"/>
      <c r="AC11" s="736"/>
      <c r="AD11" s="736"/>
      <c r="AE11" s="736"/>
      <c r="AF11" s="736"/>
      <c r="AG11" s="736"/>
      <c r="AH11" s="736"/>
      <c r="AI11" s="736"/>
      <c r="AJ11" s="736"/>
    </row>
    <row r="12" spans="1:36" ht="23.25" customHeight="1">
      <c r="A12" s="778"/>
      <c r="B12" s="866" t="s">
        <v>64</v>
      </c>
      <c r="C12" s="871" t="s">
        <v>275</v>
      </c>
      <c r="D12" s="744"/>
      <c r="E12" s="744"/>
      <c r="F12" s="726"/>
      <c r="G12" s="893" t="s">
        <v>266</v>
      </c>
      <c r="H12" s="865" t="s">
        <v>67</v>
      </c>
      <c r="I12" s="126" t="s">
        <v>9</v>
      </c>
      <c r="J12" s="258">
        <v>3.3399999999999999E-2</v>
      </c>
      <c r="K12" s="259">
        <v>9.8500000000000004E-2</v>
      </c>
      <c r="L12" s="259">
        <v>7.6200000000000004E-2</v>
      </c>
      <c r="M12" s="259">
        <v>0.11169999999999999</v>
      </c>
      <c r="N12" s="259">
        <v>3.3399999999999999E-2</v>
      </c>
      <c r="O12" s="259">
        <v>0.1042</v>
      </c>
      <c r="P12" s="259">
        <v>9.3899999999999997E-2</v>
      </c>
      <c r="Q12" s="259">
        <v>0.1162</v>
      </c>
      <c r="R12" s="259">
        <v>0.1051</v>
      </c>
      <c r="S12" s="259">
        <v>0.1009</v>
      </c>
      <c r="T12" s="259">
        <v>6.59E-2</v>
      </c>
      <c r="U12" s="259">
        <v>6.0600000000000001E-2</v>
      </c>
      <c r="V12" s="121">
        <f t="shared" ref="V12:V25" si="2">SUM(J12:U12)</f>
        <v>0.99999999999999989</v>
      </c>
      <c r="W12" s="872">
        <v>0.3</v>
      </c>
      <c r="X12" s="122">
        <f>V12*W12</f>
        <v>0.29999999999999993</v>
      </c>
      <c r="Y12" s="734"/>
      <c r="Z12" s="733"/>
      <c r="AA12" s="733"/>
      <c r="AB12" s="733"/>
      <c r="AC12" s="733"/>
      <c r="AD12" s="733"/>
      <c r="AE12" s="733"/>
      <c r="AF12" s="733"/>
      <c r="AG12" s="733"/>
      <c r="AH12" s="733"/>
      <c r="AI12" s="733"/>
      <c r="AJ12" s="733"/>
    </row>
    <row r="13" spans="1:36" ht="23.25" customHeight="1">
      <c r="A13" s="778"/>
      <c r="B13" s="776"/>
      <c r="C13" s="750"/>
      <c r="D13" s="751"/>
      <c r="E13" s="751"/>
      <c r="F13" s="752"/>
      <c r="G13" s="741"/>
      <c r="H13" s="762"/>
      <c r="I13" s="127" t="s">
        <v>39</v>
      </c>
      <c r="J13" s="128"/>
      <c r="K13" s="129"/>
      <c r="L13" s="129"/>
      <c r="M13" s="129"/>
      <c r="N13" s="129"/>
      <c r="O13" s="129"/>
      <c r="P13" s="129"/>
      <c r="Q13" s="129"/>
      <c r="R13" s="129"/>
      <c r="S13" s="129"/>
      <c r="T13" s="129"/>
      <c r="U13" s="129"/>
      <c r="V13" s="124">
        <f t="shared" si="2"/>
        <v>0</v>
      </c>
      <c r="W13" s="768"/>
      <c r="X13" s="125">
        <f>+V13*W12</f>
        <v>0</v>
      </c>
      <c r="Y13" s="735"/>
      <c r="Z13" s="733"/>
      <c r="AA13" s="733"/>
      <c r="AB13" s="733"/>
      <c r="AC13" s="733"/>
      <c r="AD13" s="733"/>
      <c r="AE13" s="733"/>
      <c r="AF13" s="733"/>
      <c r="AG13" s="733"/>
      <c r="AH13" s="733"/>
      <c r="AI13" s="733"/>
      <c r="AJ13" s="733"/>
    </row>
    <row r="14" spans="1:36" ht="23.25" customHeight="1">
      <c r="A14" s="778"/>
      <c r="B14" s="866" t="s">
        <v>64</v>
      </c>
      <c r="C14" s="871" t="s">
        <v>276</v>
      </c>
      <c r="D14" s="744"/>
      <c r="E14" s="744"/>
      <c r="F14" s="745"/>
      <c r="G14" s="893" t="s">
        <v>266</v>
      </c>
      <c r="H14" s="865" t="s">
        <v>67</v>
      </c>
      <c r="I14" s="126" t="s">
        <v>9</v>
      </c>
      <c r="J14" s="258">
        <v>2.5000000000000001E-2</v>
      </c>
      <c r="K14" s="259">
        <v>0.2712</v>
      </c>
      <c r="L14" s="259">
        <v>5.2200000000000003E-2</v>
      </c>
      <c r="M14" s="259">
        <v>0.1153</v>
      </c>
      <c r="N14" s="259">
        <v>6.83E-2</v>
      </c>
      <c r="O14" s="259">
        <v>8.6099999999999996E-2</v>
      </c>
      <c r="P14" s="259">
        <v>7.0499999999999993E-2</v>
      </c>
      <c r="Q14" s="259">
        <v>9.0300000000000005E-2</v>
      </c>
      <c r="R14" s="259">
        <v>5.91E-2</v>
      </c>
      <c r="S14" s="259">
        <v>7.6399999999999996E-2</v>
      </c>
      <c r="T14" s="259">
        <v>4.6699999999999998E-2</v>
      </c>
      <c r="U14" s="259">
        <v>3.8899999999999997E-2</v>
      </c>
      <c r="V14" s="121">
        <f t="shared" si="2"/>
        <v>1</v>
      </c>
      <c r="W14" s="872">
        <v>0.35</v>
      </c>
      <c r="X14" s="122">
        <f>V14*W14</f>
        <v>0.35</v>
      </c>
      <c r="Y14" s="734"/>
      <c r="Z14" s="733"/>
      <c r="AA14" s="733"/>
      <c r="AB14" s="733"/>
      <c r="AC14" s="733"/>
      <c r="AD14" s="733"/>
      <c r="AE14" s="733"/>
      <c r="AF14" s="733"/>
      <c r="AG14" s="733"/>
      <c r="AH14" s="733"/>
      <c r="AI14" s="733"/>
      <c r="AJ14" s="733"/>
    </row>
    <row r="15" spans="1:36" ht="23.25" customHeight="1">
      <c r="A15" s="778"/>
      <c r="B15" s="776"/>
      <c r="C15" s="746"/>
      <c r="D15" s="747"/>
      <c r="E15" s="747"/>
      <c r="F15" s="748"/>
      <c r="G15" s="741"/>
      <c r="H15" s="762"/>
      <c r="I15" s="127" t="s">
        <v>39</v>
      </c>
      <c r="J15" s="128"/>
      <c r="K15" s="129"/>
      <c r="L15" s="129"/>
      <c r="M15" s="129"/>
      <c r="N15" s="129"/>
      <c r="O15" s="129"/>
      <c r="P15" s="129"/>
      <c r="Q15" s="129"/>
      <c r="R15" s="129"/>
      <c r="S15" s="129"/>
      <c r="T15" s="129"/>
      <c r="U15" s="129"/>
      <c r="V15" s="124">
        <f t="shared" si="2"/>
        <v>0</v>
      </c>
      <c r="W15" s="768"/>
      <c r="X15" s="125">
        <f>+V15*W14</f>
        <v>0</v>
      </c>
      <c r="Y15" s="735"/>
      <c r="Z15" s="733"/>
      <c r="AA15" s="733"/>
      <c r="AB15" s="733"/>
      <c r="AC15" s="733"/>
      <c r="AD15" s="733"/>
      <c r="AE15" s="733"/>
      <c r="AF15" s="733"/>
      <c r="AG15" s="733"/>
      <c r="AH15" s="733"/>
      <c r="AI15" s="733"/>
      <c r="AJ15" s="733"/>
    </row>
    <row r="16" spans="1:36" ht="23.25" customHeight="1">
      <c r="A16" s="778"/>
      <c r="B16" s="1068" t="s">
        <v>64</v>
      </c>
      <c r="C16" s="871" t="s">
        <v>280</v>
      </c>
      <c r="D16" s="744"/>
      <c r="E16" s="744"/>
      <c r="F16" s="745"/>
      <c r="G16" s="893" t="s">
        <v>266</v>
      </c>
      <c r="H16" s="865" t="s">
        <v>67</v>
      </c>
      <c r="I16" s="126" t="s">
        <v>9</v>
      </c>
      <c r="J16" s="258">
        <v>3.7900000000000003E-2</v>
      </c>
      <c r="K16" s="259">
        <v>8.8400000000000006E-2</v>
      </c>
      <c r="L16" s="259">
        <v>6.2199999999999998E-2</v>
      </c>
      <c r="M16" s="259">
        <v>7.5499999999999998E-2</v>
      </c>
      <c r="N16" s="259">
        <v>0.15540000000000001</v>
      </c>
      <c r="O16" s="259">
        <v>0.2394</v>
      </c>
      <c r="P16" s="259">
        <v>8.43E-2</v>
      </c>
      <c r="Q16" s="259">
        <v>6.6500000000000004E-2</v>
      </c>
      <c r="R16" s="259">
        <v>5.7500000000000002E-2</v>
      </c>
      <c r="S16" s="259">
        <v>7.5499999999999998E-2</v>
      </c>
      <c r="T16" s="259">
        <v>5.2900000000000003E-2</v>
      </c>
      <c r="U16" s="259">
        <v>4.4999999999999997E-3</v>
      </c>
      <c r="V16" s="121">
        <f t="shared" si="2"/>
        <v>1</v>
      </c>
      <c r="W16" s="872">
        <v>0.35</v>
      </c>
      <c r="X16" s="122">
        <f>V16*W16</f>
        <v>0.35</v>
      </c>
      <c r="Y16" s="734"/>
      <c r="Z16" s="733"/>
      <c r="AA16" s="733"/>
      <c r="AB16" s="733"/>
      <c r="AC16" s="733"/>
      <c r="AD16" s="733"/>
      <c r="AE16" s="733"/>
      <c r="AF16" s="733"/>
      <c r="AG16" s="733"/>
      <c r="AH16" s="733"/>
      <c r="AI16" s="733"/>
      <c r="AJ16" s="733"/>
    </row>
    <row r="17" spans="1:36" ht="23.25" customHeight="1">
      <c r="A17" s="778"/>
      <c r="B17" s="1069"/>
      <c r="C17" s="746"/>
      <c r="D17" s="747"/>
      <c r="E17" s="747"/>
      <c r="F17" s="748"/>
      <c r="G17" s="741"/>
      <c r="H17" s="762"/>
      <c r="I17" s="127" t="s">
        <v>39</v>
      </c>
      <c r="J17" s="128"/>
      <c r="K17" s="129"/>
      <c r="L17" s="129"/>
      <c r="M17" s="129"/>
      <c r="N17" s="129"/>
      <c r="O17" s="129"/>
      <c r="P17" s="129"/>
      <c r="Q17" s="129"/>
      <c r="R17" s="129"/>
      <c r="S17" s="129"/>
      <c r="T17" s="129"/>
      <c r="U17" s="129"/>
      <c r="V17" s="124">
        <f t="shared" si="2"/>
        <v>0</v>
      </c>
      <c r="W17" s="768"/>
      <c r="X17" s="125">
        <f>+V17*W16</f>
        <v>0</v>
      </c>
      <c r="Y17" s="735"/>
      <c r="Z17" s="733"/>
      <c r="AA17" s="733"/>
      <c r="AB17" s="733"/>
      <c r="AC17" s="733"/>
      <c r="AD17" s="733"/>
      <c r="AE17" s="733"/>
      <c r="AF17" s="733"/>
      <c r="AG17" s="733"/>
      <c r="AH17" s="733"/>
      <c r="AI17" s="733"/>
      <c r="AJ17" s="733"/>
    </row>
    <row r="18" spans="1:36" ht="23.25" customHeight="1">
      <c r="A18" s="778"/>
      <c r="B18" s="902"/>
      <c r="C18" s="901"/>
      <c r="D18" s="744"/>
      <c r="E18" s="744"/>
      <c r="F18" s="726"/>
      <c r="G18" s="903"/>
      <c r="H18" s="865" t="s">
        <v>67</v>
      </c>
      <c r="I18" s="126" t="s">
        <v>9</v>
      </c>
      <c r="J18" s="159"/>
      <c r="K18" s="160"/>
      <c r="L18" s="160"/>
      <c r="M18" s="160"/>
      <c r="N18" s="160"/>
      <c r="O18" s="160"/>
      <c r="P18" s="160"/>
      <c r="Q18" s="160"/>
      <c r="R18" s="160"/>
      <c r="S18" s="160"/>
      <c r="T18" s="160"/>
      <c r="U18" s="160"/>
      <c r="V18" s="121">
        <f t="shared" si="2"/>
        <v>0</v>
      </c>
      <c r="W18" s="872"/>
      <c r="X18" s="122">
        <f>V18*W18</f>
        <v>0</v>
      </c>
      <c r="Y18" s="734"/>
      <c r="Z18" s="733"/>
      <c r="AA18" s="733"/>
      <c r="AB18" s="733"/>
      <c r="AC18" s="733"/>
      <c r="AD18" s="733"/>
      <c r="AE18" s="733"/>
      <c r="AF18" s="733"/>
      <c r="AG18" s="733"/>
      <c r="AH18" s="733"/>
      <c r="AI18" s="733"/>
      <c r="AJ18" s="733"/>
    </row>
    <row r="19" spans="1:36">
      <c r="A19" s="778"/>
      <c r="B19" s="776"/>
      <c r="C19" s="750"/>
      <c r="D19" s="751"/>
      <c r="E19" s="751"/>
      <c r="F19" s="752"/>
      <c r="G19" s="766"/>
      <c r="H19" s="762"/>
      <c r="I19" s="127" t="s">
        <v>39</v>
      </c>
      <c r="J19" s="128"/>
      <c r="K19" s="129"/>
      <c r="L19" s="129"/>
      <c r="M19" s="129"/>
      <c r="N19" s="129"/>
      <c r="O19" s="129"/>
      <c r="P19" s="129"/>
      <c r="Q19" s="129"/>
      <c r="R19" s="129"/>
      <c r="S19" s="129"/>
      <c r="T19" s="129"/>
      <c r="U19" s="129"/>
      <c r="V19" s="124">
        <f t="shared" si="2"/>
        <v>0</v>
      </c>
      <c r="W19" s="768"/>
      <c r="X19" s="125">
        <f>+V19*W18</f>
        <v>0</v>
      </c>
      <c r="Y19" s="735"/>
      <c r="Z19" s="733"/>
      <c r="AA19" s="733"/>
      <c r="AB19" s="733"/>
      <c r="AC19" s="733"/>
      <c r="AD19" s="733"/>
      <c r="AE19" s="733"/>
      <c r="AF19" s="733"/>
      <c r="AG19" s="733"/>
      <c r="AH19" s="733"/>
      <c r="AI19" s="733"/>
      <c r="AJ19" s="733"/>
    </row>
    <row r="20" spans="1:36">
      <c r="A20" s="778"/>
      <c r="B20" s="902"/>
      <c r="C20" s="871"/>
      <c r="D20" s="744"/>
      <c r="E20" s="744"/>
      <c r="F20" s="726"/>
      <c r="G20" s="869"/>
      <c r="H20" s="865" t="s">
        <v>67</v>
      </c>
      <c r="I20" s="126" t="s">
        <v>9</v>
      </c>
      <c r="J20" s="159"/>
      <c r="K20" s="160"/>
      <c r="L20" s="160"/>
      <c r="M20" s="160"/>
      <c r="N20" s="160"/>
      <c r="O20" s="160"/>
      <c r="P20" s="160"/>
      <c r="Q20" s="160"/>
      <c r="R20" s="160"/>
      <c r="S20" s="160"/>
      <c r="T20" s="160"/>
      <c r="U20" s="160"/>
      <c r="V20" s="121">
        <f t="shared" si="2"/>
        <v>0</v>
      </c>
      <c r="W20" s="872"/>
      <c r="X20" s="122">
        <f>V20*W20</f>
        <v>0</v>
      </c>
      <c r="Y20" s="734"/>
      <c r="Z20" s="733"/>
      <c r="AA20" s="733"/>
      <c r="AB20" s="733"/>
      <c r="AC20" s="733"/>
      <c r="AD20" s="733"/>
      <c r="AE20" s="733"/>
      <c r="AF20" s="733"/>
      <c r="AG20" s="733"/>
      <c r="AH20" s="733"/>
      <c r="AI20" s="733"/>
      <c r="AJ20" s="733"/>
    </row>
    <row r="21" spans="1:36" ht="15.75" customHeight="1">
      <c r="A21" s="778"/>
      <c r="B21" s="776"/>
      <c r="C21" s="750"/>
      <c r="D21" s="751"/>
      <c r="E21" s="751"/>
      <c r="F21" s="752"/>
      <c r="G21" s="766"/>
      <c r="H21" s="762"/>
      <c r="I21" s="127" t="s">
        <v>39</v>
      </c>
      <c r="J21" s="128"/>
      <c r="K21" s="129"/>
      <c r="L21" s="129"/>
      <c r="M21" s="129"/>
      <c r="N21" s="129"/>
      <c r="O21" s="129"/>
      <c r="P21" s="129"/>
      <c r="Q21" s="129"/>
      <c r="R21" s="129"/>
      <c r="S21" s="129"/>
      <c r="T21" s="129"/>
      <c r="U21" s="129"/>
      <c r="V21" s="124">
        <f t="shared" si="2"/>
        <v>0</v>
      </c>
      <c r="W21" s="768"/>
      <c r="X21" s="125">
        <f>+V21*W20</f>
        <v>0</v>
      </c>
      <c r="Y21" s="735"/>
      <c r="Z21" s="733"/>
      <c r="AA21" s="733"/>
      <c r="AB21" s="733"/>
      <c r="AC21" s="733"/>
      <c r="AD21" s="733"/>
      <c r="AE21" s="733"/>
      <c r="AF21" s="733"/>
      <c r="AG21" s="733"/>
      <c r="AH21" s="733"/>
      <c r="AI21" s="733"/>
      <c r="AJ21" s="733"/>
    </row>
    <row r="22" spans="1:36" ht="15.75" customHeight="1">
      <c r="A22" s="778"/>
      <c r="B22" s="868" t="s">
        <v>70</v>
      </c>
      <c r="C22" s="744"/>
      <c r="D22" s="744"/>
      <c r="E22" s="744"/>
      <c r="F22" s="726"/>
      <c r="G22" s="904"/>
      <c r="H22" s="867" t="s">
        <v>67</v>
      </c>
      <c r="I22" s="146" t="s">
        <v>9</v>
      </c>
      <c r="J22" s="121">
        <f t="shared" ref="J22:U22" si="3">+J12*$W$12+J14*$W$14+J16*$W$16+J18*$W$18+J20*$W$20</f>
        <v>3.2035000000000001E-2</v>
      </c>
      <c r="K22" s="121">
        <f t="shared" si="3"/>
        <v>0.15540999999999999</v>
      </c>
      <c r="L22" s="121">
        <f t="shared" si="3"/>
        <v>6.2899999999999998E-2</v>
      </c>
      <c r="M22" s="121">
        <f t="shared" si="3"/>
        <v>0.10028999999999999</v>
      </c>
      <c r="N22" s="121">
        <f t="shared" si="3"/>
        <v>8.8315000000000005E-2</v>
      </c>
      <c r="O22" s="121">
        <f t="shared" si="3"/>
        <v>0.14518499999999998</v>
      </c>
      <c r="P22" s="121">
        <f t="shared" si="3"/>
        <v>8.2349999999999979E-2</v>
      </c>
      <c r="Q22" s="121">
        <f t="shared" si="3"/>
        <v>8.974E-2</v>
      </c>
      <c r="R22" s="121">
        <f t="shared" si="3"/>
        <v>7.2340000000000002E-2</v>
      </c>
      <c r="S22" s="121">
        <f t="shared" si="3"/>
        <v>8.3434999999999981E-2</v>
      </c>
      <c r="T22" s="121">
        <f t="shared" si="3"/>
        <v>5.4629999999999998E-2</v>
      </c>
      <c r="U22" s="121">
        <f t="shared" si="3"/>
        <v>3.3369999999999997E-2</v>
      </c>
      <c r="V22" s="121">
        <f t="shared" si="2"/>
        <v>0.99999999999999989</v>
      </c>
      <c r="W22" s="887">
        <f>SUM(W12:W21)</f>
        <v>0.99999999999999989</v>
      </c>
      <c r="X22" s="122">
        <f>V22*W22</f>
        <v>0.99999999999999978</v>
      </c>
      <c r="Y22" s="734"/>
      <c r="Z22" s="733"/>
      <c r="AA22" s="733"/>
      <c r="AB22" s="733"/>
      <c r="AC22" s="733"/>
      <c r="AD22" s="733"/>
      <c r="AE22" s="733"/>
      <c r="AF22" s="733"/>
      <c r="AG22" s="733"/>
      <c r="AH22" s="733"/>
      <c r="AI22" s="733"/>
      <c r="AJ22" s="733"/>
    </row>
    <row r="23" spans="1:36" ht="15.75" customHeight="1">
      <c r="A23" s="779"/>
      <c r="B23" s="792"/>
      <c r="C23" s="764"/>
      <c r="D23" s="764"/>
      <c r="E23" s="764"/>
      <c r="F23" s="793"/>
      <c r="G23" s="741"/>
      <c r="H23" s="790"/>
      <c r="I23" s="148" t="s">
        <v>39</v>
      </c>
      <c r="J23" s="149">
        <f t="shared" ref="J23:U23" si="4">+J13*$W$12+J15*$W$14+J17*$W$16+J19*$W$18+J21*$W$20</f>
        <v>0</v>
      </c>
      <c r="K23" s="149">
        <f t="shared" si="4"/>
        <v>0</v>
      </c>
      <c r="L23" s="149">
        <f t="shared" si="4"/>
        <v>0</v>
      </c>
      <c r="M23" s="149">
        <f t="shared" si="4"/>
        <v>0</v>
      </c>
      <c r="N23" s="149">
        <f t="shared" si="4"/>
        <v>0</v>
      </c>
      <c r="O23" s="149">
        <f t="shared" si="4"/>
        <v>0</v>
      </c>
      <c r="P23" s="149">
        <f t="shared" si="4"/>
        <v>0</v>
      </c>
      <c r="Q23" s="149">
        <f t="shared" si="4"/>
        <v>0</v>
      </c>
      <c r="R23" s="149">
        <f t="shared" si="4"/>
        <v>0</v>
      </c>
      <c r="S23" s="149">
        <f t="shared" si="4"/>
        <v>0</v>
      </c>
      <c r="T23" s="149">
        <f t="shared" si="4"/>
        <v>0</v>
      </c>
      <c r="U23" s="149">
        <f t="shared" si="4"/>
        <v>0</v>
      </c>
      <c r="V23" s="149">
        <f t="shared" si="2"/>
        <v>0</v>
      </c>
      <c r="W23" s="757"/>
      <c r="X23" s="150">
        <f>+V23*W22</f>
        <v>0</v>
      </c>
      <c r="Y23" s="735"/>
      <c r="Z23" s="733"/>
      <c r="AA23" s="733"/>
      <c r="AB23" s="733"/>
      <c r="AC23" s="733"/>
      <c r="AD23" s="733"/>
      <c r="AE23" s="733"/>
      <c r="AF23" s="733"/>
      <c r="AG23" s="733"/>
      <c r="AH23" s="733"/>
      <c r="AI23" s="733"/>
      <c r="AJ23" s="733"/>
    </row>
    <row r="24" spans="1:36" ht="15.75" hidden="1" customHeight="1">
      <c r="A24" s="919"/>
      <c r="B24" s="877"/>
      <c r="C24" s="876"/>
      <c r="D24" s="874"/>
      <c r="E24" s="876"/>
      <c r="F24" s="875"/>
      <c r="G24" s="893"/>
      <c r="H24" s="894" t="s">
        <v>9</v>
      </c>
      <c r="I24" s="786"/>
      <c r="J24" s="152"/>
      <c r="K24" s="152"/>
      <c r="L24" s="152"/>
      <c r="M24" s="152"/>
      <c r="N24" s="152"/>
      <c r="O24" s="152"/>
      <c r="P24" s="152"/>
      <c r="Q24" s="152"/>
      <c r="R24" s="152"/>
      <c r="S24" s="152"/>
      <c r="T24" s="152"/>
      <c r="U24" s="152"/>
      <c r="V24" s="163">
        <f t="shared" si="2"/>
        <v>0</v>
      </c>
      <c r="W24" s="879"/>
      <c r="X24" s="113">
        <f>IF(OR(V24=0,W24=0),0,(V24/V24)*W24)</f>
        <v>0</v>
      </c>
    </row>
    <row r="25" spans="1:36" ht="15.75" hidden="1" customHeight="1">
      <c r="A25" s="778"/>
      <c r="B25" s="788"/>
      <c r="C25" s="757"/>
      <c r="D25" s="764"/>
      <c r="E25" s="757"/>
      <c r="F25" s="829"/>
      <c r="G25" s="741"/>
      <c r="H25" s="873" t="s">
        <v>62</v>
      </c>
      <c r="I25" s="784"/>
      <c r="J25" s="155"/>
      <c r="K25" s="155"/>
      <c r="L25" s="155"/>
      <c r="M25" s="155"/>
      <c r="N25" s="155"/>
      <c r="O25" s="155"/>
      <c r="P25" s="155"/>
      <c r="Q25" s="155"/>
      <c r="R25" s="155"/>
      <c r="S25" s="155"/>
      <c r="T25" s="155"/>
      <c r="U25" s="156"/>
      <c r="V25" s="170">
        <f t="shared" si="2"/>
        <v>0</v>
      </c>
      <c r="W25" s="741"/>
      <c r="X25" s="117">
        <f>IF(OR(V25=0,W24=0),0,(V25/V24*W24))</f>
        <v>0</v>
      </c>
    </row>
    <row r="26" spans="1:36" ht="15.75" hidden="1" customHeight="1">
      <c r="A26" s="778"/>
      <c r="B26" s="118" t="s">
        <v>63</v>
      </c>
      <c r="C26" s="878" t="s">
        <v>24</v>
      </c>
      <c r="D26" s="772"/>
      <c r="E26" s="772"/>
      <c r="F26" s="772"/>
      <c r="G26" s="772"/>
      <c r="H26" s="772"/>
      <c r="I26" s="772"/>
      <c r="J26" s="772"/>
      <c r="K26" s="772"/>
      <c r="L26" s="772"/>
      <c r="M26" s="772"/>
      <c r="N26" s="772"/>
      <c r="O26" s="772"/>
      <c r="P26" s="772"/>
      <c r="Q26" s="772"/>
      <c r="R26" s="772"/>
      <c r="S26" s="772"/>
      <c r="T26" s="772"/>
      <c r="U26" s="772"/>
      <c r="V26" s="772"/>
      <c r="W26" s="772"/>
      <c r="X26" s="773"/>
    </row>
    <row r="27" spans="1:36" ht="15.75" hidden="1" customHeight="1">
      <c r="A27" s="778"/>
      <c r="B27" s="866"/>
      <c r="C27" s="871"/>
      <c r="D27" s="744"/>
      <c r="E27" s="744"/>
      <c r="F27" s="726"/>
      <c r="G27" s="869"/>
      <c r="H27" s="865" t="s">
        <v>67</v>
      </c>
      <c r="I27" s="126" t="s">
        <v>9</v>
      </c>
      <c r="J27" s="159"/>
      <c r="K27" s="160"/>
      <c r="L27" s="160"/>
      <c r="M27" s="160"/>
      <c r="N27" s="160"/>
      <c r="O27" s="160"/>
      <c r="P27" s="160"/>
      <c r="Q27" s="160"/>
      <c r="R27" s="160"/>
      <c r="S27" s="160"/>
      <c r="T27" s="160"/>
      <c r="U27" s="160"/>
      <c r="V27" s="121">
        <f t="shared" ref="V27:V38" si="5">SUM(J27:U27)</f>
        <v>0</v>
      </c>
      <c r="W27" s="872"/>
      <c r="X27" s="122">
        <f>V27*W27</f>
        <v>0</v>
      </c>
    </row>
    <row r="28" spans="1:36" ht="15.75" hidden="1" customHeight="1">
      <c r="A28" s="778"/>
      <c r="B28" s="776"/>
      <c r="C28" s="750"/>
      <c r="D28" s="751"/>
      <c r="E28" s="751"/>
      <c r="F28" s="752"/>
      <c r="G28" s="766"/>
      <c r="H28" s="762"/>
      <c r="I28" s="127" t="s">
        <v>39</v>
      </c>
      <c r="J28" s="128"/>
      <c r="K28" s="129"/>
      <c r="L28" s="129"/>
      <c r="M28" s="129"/>
      <c r="N28" s="129"/>
      <c r="O28" s="129"/>
      <c r="P28" s="129"/>
      <c r="Q28" s="129"/>
      <c r="R28" s="129"/>
      <c r="S28" s="129"/>
      <c r="T28" s="129"/>
      <c r="U28" s="129"/>
      <c r="V28" s="124">
        <f t="shared" si="5"/>
        <v>0</v>
      </c>
      <c r="W28" s="768"/>
      <c r="X28" s="125">
        <f>+V28*W27</f>
        <v>0</v>
      </c>
    </row>
    <row r="29" spans="1:36" ht="15.75" hidden="1" customHeight="1">
      <c r="A29" s="778"/>
      <c r="B29" s="866"/>
      <c r="C29" s="871"/>
      <c r="D29" s="744"/>
      <c r="E29" s="744"/>
      <c r="F29" s="726"/>
      <c r="G29" s="869"/>
      <c r="H29" s="865" t="s">
        <v>67</v>
      </c>
      <c r="I29" s="126" t="s">
        <v>9</v>
      </c>
      <c r="J29" s="159"/>
      <c r="K29" s="160"/>
      <c r="L29" s="160"/>
      <c r="M29" s="160"/>
      <c r="N29" s="160"/>
      <c r="O29" s="160"/>
      <c r="P29" s="160"/>
      <c r="Q29" s="160"/>
      <c r="R29" s="160"/>
      <c r="S29" s="160"/>
      <c r="T29" s="160"/>
      <c r="U29" s="160"/>
      <c r="V29" s="121">
        <f t="shared" si="5"/>
        <v>0</v>
      </c>
      <c r="W29" s="872"/>
      <c r="X29" s="122">
        <f>V29*W29</f>
        <v>0</v>
      </c>
    </row>
    <row r="30" spans="1:36" ht="15.75" hidden="1" customHeight="1">
      <c r="A30" s="778"/>
      <c r="B30" s="776"/>
      <c r="C30" s="750"/>
      <c r="D30" s="751"/>
      <c r="E30" s="751"/>
      <c r="F30" s="752"/>
      <c r="G30" s="766"/>
      <c r="H30" s="762"/>
      <c r="I30" s="127" t="s">
        <v>39</v>
      </c>
      <c r="J30" s="128"/>
      <c r="K30" s="129"/>
      <c r="L30" s="129"/>
      <c r="M30" s="129"/>
      <c r="N30" s="129"/>
      <c r="O30" s="129"/>
      <c r="P30" s="129"/>
      <c r="Q30" s="129"/>
      <c r="R30" s="129"/>
      <c r="S30" s="129"/>
      <c r="T30" s="129"/>
      <c r="U30" s="129"/>
      <c r="V30" s="124">
        <f t="shared" si="5"/>
        <v>0</v>
      </c>
      <c r="W30" s="768"/>
      <c r="X30" s="125">
        <f>+V30*W29</f>
        <v>0</v>
      </c>
    </row>
    <row r="31" spans="1:36" ht="15.75" hidden="1" customHeight="1">
      <c r="A31" s="778"/>
      <c r="B31" s="866"/>
      <c r="C31" s="871"/>
      <c r="D31" s="744"/>
      <c r="E31" s="744"/>
      <c r="F31" s="726"/>
      <c r="G31" s="869"/>
      <c r="H31" s="865" t="s">
        <v>67</v>
      </c>
      <c r="I31" s="126" t="s">
        <v>9</v>
      </c>
      <c r="J31" s="159"/>
      <c r="K31" s="160"/>
      <c r="L31" s="160"/>
      <c r="M31" s="160"/>
      <c r="N31" s="160"/>
      <c r="O31" s="160"/>
      <c r="P31" s="160"/>
      <c r="Q31" s="160"/>
      <c r="R31" s="160"/>
      <c r="S31" s="160"/>
      <c r="T31" s="160"/>
      <c r="U31" s="160"/>
      <c r="V31" s="121">
        <f t="shared" si="5"/>
        <v>0</v>
      </c>
      <c r="W31" s="872"/>
      <c r="X31" s="122">
        <f>V31*W31</f>
        <v>0</v>
      </c>
    </row>
    <row r="32" spans="1:36" ht="15.75" hidden="1" customHeight="1">
      <c r="A32" s="778"/>
      <c r="B32" s="776"/>
      <c r="C32" s="750"/>
      <c r="D32" s="751"/>
      <c r="E32" s="751"/>
      <c r="F32" s="752"/>
      <c r="G32" s="766"/>
      <c r="H32" s="762"/>
      <c r="I32" s="127" t="s">
        <v>39</v>
      </c>
      <c r="J32" s="128"/>
      <c r="K32" s="129"/>
      <c r="L32" s="129"/>
      <c r="M32" s="129"/>
      <c r="N32" s="129"/>
      <c r="O32" s="129"/>
      <c r="P32" s="129"/>
      <c r="Q32" s="129"/>
      <c r="R32" s="129"/>
      <c r="S32" s="129"/>
      <c r="T32" s="129"/>
      <c r="U32" s="129"/>
      <c r="V32" s="124">
        <f t="shared" si="5"/>
        <v>0</v>
      </c>
      <c r="W32" s="768"/>
      <c r="X32" s="125">
        <f>+V32*W31</f>
        <v>0</v>
      </c>
    </row>
    <row r="33" spans="1:24" ht="15.75" hidden="1" customHeight="1">
      <c r="A33" s="778"/>
      <c r="B33" s="866"/>
      <c r="C33" s="871"/>
      <c r="D33" s="744"/>
      <c r="E33" s="744"/>
      <c r="F33" s="726"/>
      <c r="G33" s="869"/>
      <c r="H33" s="865" t="s">
        <v>67</v>
      </c>
      <c r="I33" s="126" t="s">
        <v>9</v>
      </c>
      <c r="J33" s="159"/>
      <c r="K33" s="160"/>
      <c r="L33" s="160"/>
      <c r="M33" s="160"/>
      <c r="N33" s="160"/>
      <c r="O33" s="160"/>
      <c r="P33" s="160"/>
      <c r="Q33" s="160"/>
      <c r="R33" s="160"/>
      <c r="S33" s="160"/>
      <c r="T33" s="160"/>
      <c r="U33" s="160"/>
      <c r="V33" s="121">
        <f t="shared" si="5"/>
        <v>0</v>
      </c>
      <c r="W33" s="872"/>
      <c r="X33" s="122">
        <f>V33*W33</f>
        <v>0</v>
      </c>
    </row>
    <row r="34" spans="1:24" ht="15.75" hidden="1" customHeight="1">
      <c r="A34" s="778"/>
      <c r="B34" s="776"/>
      <c r="C34" s="750"/>
      <c r="D34" s="751"/>
      <c r="E34" s="751"/>
      <c r="F34" s="752"/>
      <c r="G34" s="766"/>
      <c r="H34" s="762"/>
      <c r="I34" s="127" t="s">
        <v>39</v>
      </c>
      <c r="J34" s="128"/>
      <c r="K34" s="129"/>
      <c r="L34" s="129"/>
      <c r="M34" s="129"/>
      <c r="N34" s="129"/>
      <c r="O34" s="129"/>
      <c r="P34" s="129"/>
      <c r="Q34" s="129"/>
      <c r="R34" s="129"/>
      <c r="S34" s="129"/>
      <c r="T34" s="129"/>
      <c r="U34" s="129"/>
      <c r="V34" s="124">
        <f t="shared" si="5"/>
        <v>0</v>
      </c>
      <c r="W34" s="768"/>
      <c r="X34" s="125">
        <f>+V34*W33</f>
        <v>0</v>
      </c>
    </row>
    <row r="35" spans="1:24" ht="15.75" hidden="1" customHeight="1">
      <c r="A35" s="778"/>
      <c r="B35" s="902"/>
      <c r="C35" s="871"/>
      <c r="D35" s="744"/>
      <c r="E35" s="744"/>
      <c r="F35" s="726"/>
      <c r="G35" s="869"/>
      <c r="H35" s="865" t="s">
        <v>67</v>
      </c>
      <c r="I35" s="126" t="s">
        <v>9</v>
      </c>
      <c r="J35" s="159"/>
      <c r="K35" s="160"/>
      <c r="L35" s="160"/>
      <c r="M35" s="160"/>
      <c r="N35" s="160"/>
      <c r="O35" s="160"/>
      <c r="P35" s="160"/>
      <c r="Q35" s="160"/>
      <c r="R35" s="160"/>
      <c r="S35" s="160"/>
      <c r="T35" s="160"/>
      <c r="U35" s="160"/>
      <c r="V35" s="121">
        <f t="shared" si="5"/>
        <v>0</v>
      </c>
      <c r="W35" s="872"/>
      <c r="X35" s="122">
        <f>V35*W35</f>
        <v>0</v>
      </c>
    </row>
    <row r="36" spans="1:24" ht="15.75" hidden="1" customHeight="1">
      <c r="A36" s="778"/>
      <c r="B36" s="776"/>
      <c r="C36" s="746"/>
      <c r="D36" s="747"/>
      <c r="E36" s="747"/>
      <c r="F36" s="837"/>
      <c r="G36" s="766"/>
      <c r="H36" s="762"/>
      <c r="I36" s="127" t="s">
        <v>39</v>
      </c>
      <c r="J36" s="128"/>
      <c r="K36" s="129"/>
      <c r="L36" s="129"/>
      <c r="M36" s="129"/>
      <c r="N36" s="129"/>
      <c r="O36" s="129"/>
      <c r="P36" s="129"/>
      <c r="Q36" s="129"/>
      <c r="R36" s="129"/>
      <c r="S36" s="129"/>
      <c r="T36" s="129"/>
      <c r="U36" s="129"/>
      <c r="V36" s="124">
        <f t="shared" si="5"/>
        <v>0</v>
      </c>
      <c r="W36" s="768"/>
      <c r="X36" s="125">
        <f>+V36*W35</f>
        <v>0</v>
      </c>
    </row>
    <row r="37" spans="1:24" ht="15.75" hidden="1" customHeight="1">
      <c r="A37" s="778"/>
      <c r="B37" s="868" t="s">
        <v>70</v>
      </c>
      <c r="C37" s="744"/>
      <c r="D37" s="744"/>
      <c r="E37" s="744"/>
      <c r="F37" s="726"/>
      <c r="G37" s="164"/>
      <c r="H37" s="867" t="s">
        <v>67</v>
      </c>
      <c r="I37" s="146" t="s">
        <v>9</v>
      </c>
      <c r="J37" s="121">
        <f t="shared" ref="J37:U37" si="6">+J27*$W$27+J29*$W$29+J31*$W$31+J33*$W$33+J35*$W$35</f>
        <v>0</v>
      </c>
      <c r="K37" s="121">
        <f t="shared" si="6"/>
        <v>0</v>
      </c>
      <c r="L37" s="121">
        <f t="shared" si="6"/>
        <v>0</v>
      </c>
      <c r="M37" s="121">
        <f t="shared" si="6"/>
        <v>0</v>
      </c>
      <c r="N37" s="121">
        <f t="shared" si="6"/>
        <v>0</v>
      </c>
      <c r="O37" s="121">
        <f t="shared" si="6"/>
        <v>0</v>
      </c>
      <c r="P37" s="121">
        <f t="shared" si="6"/>
        <v>0</v>
      </c>
      <c r="Q37" s="121">
        <f t="shared" si="6"/>
        <v>0</v>
      </c>
      <c r="R37" s="121">
        <f t="shared" si="6"/>
        <v>0</v>
      </c>
      <c r="S37" s="121">
        <f t="shared" si="6"/>
        <v>0</v>
      </c>
      <c r="T37" s="121">
        <f t="shared" si="6"/>
        <v>0</v>
      </c>
      <c r="U37" s="121">
        <f t="shared" si="6"/>
        <v>0</v>
      </c>
      <c r="V37" s="121">
        <f t="shared" si="5"/>
        <v>0</v>
      </c>
      <c r="W37" s="887">
        <f>SUM(W27:W36)</f>
        <v>0</v>
      </c>
      <c r="X37" s="122">
        <f>V37*W37</f>
        <v>0</v>
      </c>
    </row>
    <row r="38" spans="1:24" ht="15.75" hidden="1" customHeight="1">
      <c r="A38" s="779"/>
      <c r="B38" s="792"/>
      <c r="C38" s="764"/>
      <c r="D38" s="764"/>
      <c r="E38" s="764"/>
      <c r="F38" s="793"/>
      <c r="G38" s="166"/>
      <c r="H38" s="790"/>
      <c r="I38" s="148" t="s">
        <v>39</v>
      </c>
      <c r="J38" s="149">
        <f t="shared" ref="J38:U38" si="7">+J28*$W$27+J30*$W$29+J32*$W$31+J34*$W$33+J36*$W$35</f>
        <v>0</v>
      </c>
      <c r="K38" s="149">
        <f t="shared" si="7"/>
        <v>0</v>
      </c>
      <c r="L38" s="149">
        <f t="shared" si="7"/>
        <v>0</v>
      </c>
      <c r="M38" s="149">
        <f t="shared" si="7"/>
        <v>0</v>
      </c>
      <c r="N38" s="149">
        <f t="shared" si="7"/>
        <v>0</v>
      </c>
      <c r="O38" s="149">
        <f t="shared" si="7"/>
        <v>0</v>
      </c>
      <c r="P38" s="149">
        <f t="shared" si="7"/>
        <v>0</v>
      </c>
      <c r="Q38" s="149">
        <f t="shared" si="7"/>
        <v>0</v>
      </c>
      <c r="R38" s="149">
        <f t="shared" si="7"/>
        <v>0</v>
      </c>
      <c r="S38" s="149">
        <f t="shared" si="7"/>
        <v>0</v>
      </c>
      <c r="T38" s="149">
        <f t="shared" si="7"/>
        <v>0</v>
      </c>
      <c r="U38" s="149">
        <f t="shared" si="7"/>
        <v>0</v>
      </c>
      <c r="V38" s="149">
        <f t="shared" si="5"/>
        <v>0</v>
      </c>
      <c r="W38" s="757"/>
      <c r="X38" s="150">
        <f>+V38*W37</f>
        <v>0</v>
      </c>
    </row>
    <row r="39" spans="1:24" ht="15.75" hidden="1" customHeight="1">
      <c r="A39" s="168" t="s">
        <v>17</v>
      </c>
      <c r="B39" s="106" t="s">
        <v>42</v>
      </c>
      <c r="C39" s="106" t="s">
        <v>43</v>
      </c>
      <c r="D39" s="106" t="s">
        <v>19</v>
      </c>
      <c r="E39" s="106" t="s">
        <v>44</v>
      </c>
      <c r="F39" s="107" t="s">
        <v>45</v>
      </c>
      <c r="G39" s="108" t="s">
        <v>46</v>
      </c>
      <c r="H39" s="898" t="s">
        <v>47</v>
      </c>
      <c r="I39" s="755"/>
      <c r="J39" s="106" t="s">
        <v>48</v>
      </c>
      <c r="K39" s="106" t="s">
        <v>28</v>
      </c>
      <c r="L39" s="106" t="s">
        <v>31</v>
      </c>
      <c r="M39" s="106" t="s">
        <v>30</v>
      </c>
      <c r="N39" s="106" t="s">
        <v>49</v>
      </c>
      <c r="O39" s="106" t="s">
        <v>50</v>
      </c>
      <c r="P39" s="106" t="s">
        <v>34</v>
      </c>
      <c r="Q39" s="109" t="s">
        <v>36</v>
      </c>
      <c r="R39" s="106" t="s">
        <v>51</v>
      </c>
      <c r="S39" s="106" t="s">
        <v>52</v>
      </c>
      <c r="T39" s="106" t="s">
        <v>32</v>
      </c>
      <c r="U39" s="106" t="s">
        <v>29</v>
      </c>
      <c r="V39" s="106" t="s">
        <v>53</v>
      </c>
      <c r="W39" s="106" t="s">
        <v>54</v>
      </c>
      <c r="X39" s="151" t="s">
        <v>71</v>
      </c>
    </row>
    <row r="40" spans="1:24" ht="15.75" hidden="1" customHeight="1">
      <c r="A40" s="919"/>
      <c r="B40" s="877"/>
      <c r="C40" s="876"/>
      <c r="D40" s="874"/>
      <c r="E40" s="876"/>
      <c r="F40" s="905"/>
      <c r="G40" s="893"/>
      <c r="H40" s="894" t="s">
        <v>9</v>
      </c>
      <c r="I40" s="786"/>
      <c r="J40" s="152"/>
      <c r="K40" s="152"/>
      <c r="L40" s="152"/>
      <c r="M40" s="152"/>
      <c r="N40" s="152"/>
      <c r="O40" s="152"/>
      <c r="P40" s="152"/>
      <c r="Q40" s="152"/>
      <c r="R40" s="152"/>
      <c r="S40" s="152"/>
      <c r="T40" s="152"/>
      <c r="U40" s="152"/>
      <c r="V40" s="163">
        <f t="shared" ref="V40:V41" si="8">SUM(J40:U40)</f>
        <v>0</v>
      </c>
      <c r="W40" s="879"/>
      <c r="X40" s="113">
        <f>IF(OR(V40=0,W40=0),0,(V40/V40)*W40)</f>
        <v>0</v>
      </c>
    </row>
    <row r="41" spans="1:24" ht="15.75" hidden="1" customHeight="1">
      <c r="A41" s="778"/>
      <c r="B41" s="788"/>
      <c r="C41" s="757"/>
      <c r="D41" s="764"/>
      <c r="E41" s="757"/>
      <c r="F41" s="760"/>
      <c r="G41" s="741"/>
      <c r="H41" s="873" t="s">
        <v>62</v>
      </c>
      <c r="I41" s="784"/>
      <c r="J41" s="155"/>
      <c r="K41" s="155"/>
      <c r="L41" s="155"/>
      <c r="M41" s="155"/>
      <c r="N41" s="155"/>
      <c r="O41" s="155"/>
      <c r="P41" s="155"/>
      <c r="Q41" s="155"/>
      <c r="R41" s="155"/>
      <c r="S41" s="155"/>
      <c r="T41" s="155"/>
      <c r="U41" s="156"/>
      <c r="V41" s="170">
        <f t="shared" si="8"/>
        <v>0</v>
      </c>
      <c r="W41" s="741"/>
      <c r="X41" s="117">
        <f>IF(OR(V41=0,W40=0),0,(V41/V40*W40))</f>
        <v>0</v>
      </c>
    </row>
    <row r="42" spans="1:24" ht="15.75" hidden="1" customHeight="1">
      <c r="A42" s="778"/>
      <c r="B42" s="118" t="s">
        <v>63</v>
      </c>
      <c r="C42" s="878" t="s">
        <v>24</v>
      </c>
      <c r="D42" s="772"/>
      <c r="E42" s="772"/>
      <c r="F42" s="772"/>
      <c r="G42" s="772"/>
      <c r="H42" s="772"/>
      <c r="I42" s="772"/>
      <c r="J42" s="772"/>
      <c r="K42" s="772"/>
      <c r="L42" s="772"/>
      <c r="M42" s="772"/>
      <c r="N42" s="772"/>
      <c r="O42" s="772"/>
      <c r="P42" s="772"/>
      <c r="Q42" s="772"/>
      <c r="R42" s="772"/>
      <c r="S42" s="772"/>
      <c r="T42" s="772"/>
      <c r="U42" s="772"/>
      <c r="V42" s="772"/>
      <c r="W42" s="772"/>
      <c r="X42" s="773"/>
    </row>
    <row r="43" spans="1:24" ht="15.75" hidden="1" customHeight="1">
      <c r="A43" s="778"/>
      <c r="B43" s="866"/>
      <c r="C43" s="871"/>
      <c r="D43" s="744"/>
      <c r="E43" s="744"/>
      <c r="F43" s="726"/>
      <c r="G43" s="869"/>
      <c r="H43" s="865" t="s">
        <v>67</v>
      </c>
      <c r="I43" s="126" t="s">
        <v>9</v>
      </c>
      <c r="J43" s="159"/>
      <c r="K43" s="160"/>
      <c r="L43" s="160"/>
      <c r="M43" s="160"/>
      <c r="N43" s="160"/>
      <c r="O43" s="160"/>
      <c r="P43" s="160"/>
      <c r="Q43" s="160"/>
      <c r="R43" s="160"/>
      <c r="S43" s="160"/>
      <c r="T43" s="160"/>
      <c r="U43" s="160"/>
      <c r="V43" s="121">
        <f t="shared" ref="V43:V54" si="9">SUM(J43:U43)</f>
        <v>0</v>
      </c>
      <c r="W43" s="872"/>
      <c r="X43" s="122">
        <f>V43*W43</f>
        <v>0</v>
      </c>
    </row>
    <row r="44" spans="1:24" ht="15.75" hidden="1" customHeight="1">
      <c r="A44" s="778"/>
      <c r="B44" s="776"/>
      <c r="C44" s="750"/>
      <c r="D44" s="751"/>
      <c r="E44" s="751"/>
      <c r="F44" s="752"/>
      <c r="G44" s="766"/>
      <c r="H44" s="762"/>
      <c r="I44" s="127" t="s">
        <v>39</v>
      </c>
      <c r="J44" s="128"/>
      <c r="K44" s="129"/>
      <c r="L44" s="129"/>
      <c r="M44" s="129"/>
      <c r="N44" s="129"/>
      <c r="O44" s="129"/>
      <c r="P44" s="129"/>
      <c r="Q44" s="129"/>
      <c r="R44" s="129"/>
      <c r="S44" s="129"/>
      <c r="T44" s="129"/>
      <c r="U44" s="129"/>
      <c r="V44" s="124">
        <f t="shared" si="9"/>
        <v>0</v>
      </c>
      <c r="W44" s="768"/>
      <c r="X44" s="125">
        <f>+V44*W43</f>
        <v>0</v>
      </c>
    </row>
    <row r="45" spans="1:24" ht="15.75" hidden="1" customHeight="1">
      <c r="A45" s="778"/>
      <c r="B45" s="866"/>
      <c r="C45" s="871"/>
      <c r="D45" s="744"/>
      <c r="E45" s="744"/>
      <c r="F45" s="726"/>
      <c r="G45" s="869"/>
      <c r="H45" s="865" t="s">
        <v>67</v>
      </c>
      <c r="I45" s="126" t="s">
        <v>9</v>
      </c>
      <c r="J45" s="159"/>
      <c r="K45" s="160"/>
      <c r="L45" s="160"/>
      <c r="M45" s="160"/>
      <c r="N45" s="160"/>
      <c r="O45" s="160"/>
      <c r="P45" s="160"/>
      <c r="Q45" s="160"/>
      <c r="R45" s="160"/>
      <c r="S45" s="160"/>
      <c r="T45" s="160"/>
      <c r="U45" s="160"/>
      <c r="V45" s="121">
        <f t="shared" si="9"/>
        <v>0</v>
      </c>
      <c r="W45" s="872"/>
      <c r="X45" s="122">
        <f>V45*W45</f>
        <v>0</v>
      </c>
    </row>
    <row r="46" spans="1:24" ht="15.75" hidden="1" customHeight="1">
      <c r="A46" s="778"/>
      <c r="B46" s="776"/>
      <c r="C46" s="750"/>
      <c r="D46" s="751"/>
      <c r="E46" s="751"/>
      <c r="F46" s="752"/>
      <c r="G46" s="766"/>
      <c r="H46" s="762"/>
      <c r="I46" s="127" t="s">
        <v>39</v>
      </c>
      <c r="J46" s="128"/>
      <c r="K46" s="129"/>
      <c r="L46" s="129"/>
      <c r="M46" s="129"/>
      <c r="N46" s="129"/>
      <c r="O46" s="129"/>
      <c r="P46" s="129"/>
      <c r="Q46" s="129"/>
      <c r="R46" s="129"/>
      <c r="S46" s="129"/>
      <c r="T46" s="129"/>
      <c r="U46" s="129"/>
      <c r="V46" s="124">
        <f t="shared" si="9"/>
        <v>0</v>
      </c>
      <c r="W46" s="768"/>
      <c r="X46" s="125">
        <f>+V46*W45</f>
        <v>0</v>
      </c>
    </row>
    <row r="47" spans="1:24" ht="15.75" hidden="1" customHeight="1">
      <c r="A47" s="778"/>
      <c r="B47" s="866"/>
      <c r="C47" s="871"/>
      <c r="D47" s="744"/>
      <c r="E47" s="744"/>
      <c r="F47" s="726"/>
      <c r="G47" s="869"/>
      <c r="H47" s="865" t="s">
        <v>67</v>
      </c>
      <c r="I47" s="126" t="s">
        <v>9</v>
      </c>
      <c r="J47" s="159"/>
      <c r="K47" s="160"/>
      <c r="L47" s="160"/>
      <c r="M47" s="160"/>
      <c r="N47" s="160"/>
      <c r="O47" s="160"/>
      <c r="P47" s="160"/>
      <c r="Q47" s="160"/>
      <c r="R47" s="160"/>
      <c r="S47" s="160"/>
      <c r="T47" s="160"/>
      <c r="U47" s="160"/>
      <c r="V47" s="121">
        <f t="shared" si="9"/>
        <v>0</v>
      </c>
      <c r="W47" s="872"/>
      <c r="X47" s="122">
        <f>V47*W47</f>
        <v>0</v>
      </c>
    </row>
    <row r="48" spans="1:24" ht="15.75" hidden="1" customHeight="1">
      <c r="A48" s="778"/>
      <c r="B48" s="776"/>
      <c r="C48" s="750"/>
      <c r="D48" s="751"/>
      <c r="E48" s="751"/>
      <c r="F48" s="752"/>
      <c r="G48" s="766"/>
      <c r="H48" s="762"/>
      <c r="I48" s="127" t="s">
        <v>39</v>
      </c>
      <c r="J48" s="128"/>
      <c r="K48" s="129"/>
      <c r="L48" s="129"/>
      <c r="M48" s="129"/>
      <c r="N48" s="129"/>
      <c r="O48" s="129"/>
      <c r="P48" s="129"/>
      <c r="Q48" s="129"/>
      <c r="R48" s="129"/>
      <c r="S48" s="129"/>
      <c r="T48" s="129"/>
      <c r="U48" s="129"/>
      <c r="V48" s="124">
        <f t="shared" si="9"/>
        <v>0</v>
      </c>
      <c r="W48" s="768"/>
      <c r="X48" s="125">
        <f>+V48*W47</f>
        <v>0</v>
      </c>
    </row>
    <row r="49" spans="1:24" ht="15.75" hidden="1" customHeight="1">
      <c r="A49" s="778"/>
      <c r="B49" s="866"/>
      <c r="C49" s="871"/>
      <c r="D49" s="744"/>
      <c r="E49" s="744"/>
      <c r="F49" s="726"/>
      <c r="G49" s="869"/>
      <c r="H49" s="865" t="s">
        <v>67</v>
      </c>
      <c r="I49" s="126" t="s">
        <v>9</v>
      </c>
      <c r="J49" s="159"/>
      <c r="K49" s="160"/>
      <c r="L49" s="160"/>
      <c r="M49" s="160"/>
      <c r="N49" s="160"/>
      <c r="O49" s="160"/>
      <c r="P49" s="160"/>
      <c r="Q49" s="160"/>
      <c r="R49" s="160"/>
      <c r="S49" s="160"/>
      <c r="T49" s="160"/>
      <c r="U49" s="160"/>
      <c r="V49" s="121">
        <f t="shared" si="9"/>
        <v>0</v>
      </c>
      <c r="W49" s="872"/>
      <c r="X49" s="122">
        <f>V49*W49</f>
        <v>0</v>
      </c>
    </row>
    <row r="50" spans="1:24" ht="15.75" hidden="1" customHeight="1">
      <c r="A50" s="778"/>
      <c r="B50" s="776"/>
      <c r="C50" s="750"/>
      <c r="D50" s="751"/>
      <c r="E50" s="751"/>
      <c r="F50" s="752"/>
      <c r="G50" s="766"/>
      <c r="H50" s="762"/>
      <c r="I50" s="127" t="s">
        <v>39</v>
      </c>
      <c r="J50" s="128"/>
      <c r="K50" s="129"/>
      <c r="L50" s="129"/>
      <c r="M50" s="129"/>
      <c r="N50" s="129"/>
      <c r="O50" s="129"/>
      <c r="P50" s="129"/>
      <c r="Q50" s="129"/>
      <c r="R50" s="129"/>
      <c r="S50" s="129"/>
      <c r="T50" s="129"/>
      <c r="U50" s="129"/>
      <c r="V50" s="124">
        <f t="shared" si="9"/>
        <v>0</v>
      </c>
      <c r="W50" s="768"/>
      <c r="X50" s="125">
        <f>+V50*W49</f>
        <v>0</v>
      </c>
    </row>
    <row r="51" spans="1:24" ht="15.75" hidden="1" customHeight="1">
      <c r="A51" s="778"/>
      <c r="B51" s="902"/>
      <c r="C51" s="871"/>
      <c r="D51" s="744"/>
      <c r="E51" s="744"/>
      <c r="F51" s="726"/>
      <c r="G51" s="869"/>
      <c r="H51" s="865" t="s">
        <v>67</v>
      </c>
      <c r="I51" s="126" t="s">
        <v>9</v>
      </c>
      <c r="J51" s="159"/>
      <c r="K51" s="160"/>
      <c r="L51" s="160"/>
      <c r="M51" s="160"/>
      <c r="N51" s="160"/>
      <c r="O51" s="160"/>
      <c r="P51" s="160"/>
      <c r="Q51" s="160"/>
      <c r="R51" s="160"/>
      <c r="S51" s="160"/>
      <c r="T51" s="160"/>
      <c r="U51" s="160"/>
      <c r="V51" s="121">
        <f t="shared" si="9"/>
        <v>0</v>
      </c>
      <c r="W51" s="872"/>
      <c r="X51" s="122">
        <f>V51*W51</f>
        <v>0</v>
      </c>
    </row>
    <row r="52" spans="1:24" ht="15.75" hidden="1" customHeight="1">
      <c r="A52" s="778"/>
      <c r="B52" s="776"/>
      <c r="C52" s="746"/>
      <c r="D52" s="747"/>
      <c r="E52" s="747"/>
      <c r="F52" s="837"/>
      <c r="G52" s="766"/>
      <c r="H52" s="762"/>
      <c r="I52" s="127" t="s">
        <v>39</v>
      </c>
      <c r="J52" s="128"/>
      <c r="K52" s="129"/>
      <c r="L52" s="129"/>
      <c r="M52" s="129"/>
      <c r="N52" s="129"/>
      <c r="O52" s="129"/>
      <c r="P52" s="129"/>
      <c r="Q52" s="129"/>
      <c r="R52" s="129"/>
      <c r="S52" s="129"/>
      <c r="T52" s="129"/>
      <c r="U52" s="129"/>
      <c r="V52" s="124">
        <f t="shared" si="9"/>
        <v>0</v>
      </c>
      <c r="W52" s="768"/>
      <c r="X52" s="125">
        <f>+V52*W51</f>
        <v>0</v>
      </c>
    </row>
    <row r="53" spans="1:24" ht="15.75" hidden="1" customHeight="1">
      <c r="A53" s="778"/>
      <c r="B53" s="868" t="s">
        <v>70</v>
      </c>
      <c r="C53" s="744"/>
      <c r="D53" s="744"/>
      <c r="E53" s="744"/>
      <c r="F53" s="726"/>
      <c r="G53" s="164"/>
      <c r="H53" s="867" t="s">
        <v>67</v>
      </c>
      <c r="I53" s="146" t="s">
        <v>9</v>
      </c>
      <c r="J53" s="121">
        <f t="shared" ref="J53:U53" si="10">+J43*$W$43+J45*$W$45+J47*$W$47+J49*$W$49+J51*$W$51</f>
        <v>0</v>
      </c>
      <c r="K53" s="121">
        <f t="shared" si="10"/>
        <v>0</v>
      </c>
      <c r="L53" s="121">
        <f t="shared" si="10"/>
        <v>0</v>
      </c>
      <c r="M53" s="121">
        <f t="shared" si="10"/>
        <v>0</v>
      </c>
      <c r="N53" s="121">
        <f t="shared" si="10"/>
        <v>0</v>
      </c>
      <c r="O53" s="121">
        <f t="shared" si="10"/>
        <v>0</v>
      </c>
      <c r="P53" s="121">
        <f t="shared" si="10"/>
        <v>0</v>
      </c>
      <c r="Q53" s="121">
        <f t="shared" si="10"/>
        <v>0</v>
      </c>
      <c r="R53" s="121">
        <f t="shared" si="10"/>
        <v>0</v>
      </c>
      <c r="S53" s="121">
        <f t="shared" si="10"/>
        <v>0</v>
      </c>
      <c r="T53" s="121">
        <f t="shared" si="10"/>
        <v>0</v>
      </c>
      <c r="U53" s="121">
        <f t="shared" si="10"/>
        <v>0</v>
      </c>
      <c r="V53" s="121">
        <f t="shared" si="9"/>
        <v>0</v>
      </c>
      <c r="W53" s="887">
        <f>SUM(W43:W52)</f>
        <v>0</v>
      </c>
      <c r="X53" s="122">
        <f>V53*W53</f>
        <v>0</v>
      </c>
    </row>
    <row r="54" spans="1:24" ht="15.75" hidden="1" customHeight="1">
      <c r="A54" s="779"/>
      <c r="B54" s="792"/>
      <c r="C54" s="764"/>
      <c r="D54" s="764"/>
      <c r="E54" s="764"/>
      <c r="F54" s="793"/>
      <c r="G54" s="166"/>
      <c r="H54" s="790"/>
      <c r="I54" s="148" t="s">
        <v>39</v>
      </c>
      <c r="J54" s="149">
        <f t="shared" ref="J54:U54" si="11">+J44*$W$43+J46*$W$45+J48*$W$47+J50*$W$49+J52*$W$51</f>
        <v>0</v>
      </c>
      <c r="K54" s="149">
        <f t="shared" si="11"/>
        <v>0</v>
      </c>
      <c r="L54" s="149">
        <f t="shared" si="11"/>
        <v>0</v>
      </c>
      <c r="M54" s="149">
        <f t="shared" si="11"/>
        <v>0</v>
      </c>
      <c r="N54" s="149">
        <f t="shared" si="11"/>
        <v>0</v>
      </c>
      <c r="O54" s="149">
        <f t="shared" si="11"/>
        <v>0</v>
      </c>
      <c r="P54" s="149">
        <f t="shared" si="11"/>
        <v>0</v>
      </c>
      <c r="Q54" s="149">
        <f t="shared" si="11"/>
        <v>0</v>
      </c>
      <c r="R54" s="149">
        <f t="shared" si="11"/>
        <v>0</v>
      </c>
      <c r="S54" s="149">
        <f t="shared" si="11"/>
        <v>0</v>
      </c>
      <c r="T54" s="149">
        <f t="shared" si="11"/>
        <v>0</v>
      </c>
      <c r="U54" s="149">
        <f t="shared" si="11"/>
        <v>0</v>
      </c>
      <c r="V54" s="149">
        <f t="shared" si="9"/>
        <v>0</v>
      </c>
      <c r="W54" s="757"/>
      <c r="X54" s="150">
        <f>+V54*W53</f>
        <v>0</v>
      </c>
    </row>
    <row r="55" spans="1:24" ht="15.75" hidden="1" customHeight="1">
      <c r="A55" s="168" t="s">
        <v>17</v>
      </c>
      <c r="B55" s="106" t="s">
        <v>42</v>
      </c>
      <c r="C55" s="106" t="s">
        <v>43</v>
      </c>
      <c r="D55" s="106" t="s">
        <v>19</v>
      </c>
      <c r="E55" s="106" t="s">
        <v>44</v>
      </c>
      <c r="F55" s="107" t="s">
        <v>45</v>
      </c>
      <c r="G55" s="108" t="s">
        <v>46</v>
      </c>
      <c r="H55" s="898" t="s">
        <v>47</v>
      </c>
      <c r="I55" s="755"/>
      <c r="J55" s="106" t="s">
        <v>48</v>
      </c>
      <c r="K55" s="106" t="s">
        <v>28</v>
      </c>
      <c r="L55" s="106" t="s">
        <v>31</v>
      </c>
      <c r="M55" s="106" t="s">
        <v>30</v>
      </c>
      <c r="N55" s="106" t="s">
        <v>49</v>
      </c>
      <c r="O55" s="106" t="s">
        <v>50</v>
      </c>
      <c r="P55" s="106" t="s">
        <v>34</v>
      </c>
      <c r="Q55" s="109" t="s">
        <v>36</v>
      </c>
      <c r="R55" s="106" t="s">
        <v>51</v>
      </c>
      <c r="S55" s="106" t="s">
        <v>52</v>
      </c>
      <c r="T55" s="106" t="s">
        <v>32</v>
      </c>
      <c r="U55" s="106" t="s">
        <v>29</v>
      </c>
      <c r="V55" s="106" t="s">
        <v>53</v>
      </c>
      <c r="W55" s="106" t="s">
        <v>54</v>
      </c>
      <c r="X55" s="151" t="s">
        <v>71</v>
      </c>
    </row>
    <row r="56" spans="1:24" ht="15.75" hidden="1" customHeight="1">
      <c r="A56" s="919"/>
      <c r="B56" s="877"/>
      <c r="C56" s="876"/>
      <c r="D56" s="874"/>
      <c r="E56" s="876"/>
      <c r="F56" s="905"/>
      <c r="G56" s="893"/>
      <c r="H56" s="894" t="s">
        <v>9</v>
      </c>
      <c r="I56" s="786"/>
      <c r="J56" s="152"/>
      <c r="K56" s="152"/>
      <c r="L56" s="152"/>
      <c r="M56" s="152"/>
      <c r="N56" s="152"/>
      <c r="O56" s="152"/>
      <c r="P56" s="152"/>
      <c r="Q56" s="152"/>
      <c r="R56" s="152"/>
      <c r="S56" s="152"/>
      <c r="T56" s="152"/>
      <c r="U56" s="152"/>
      <c r="V56" s="163">
        <f t="shared" ref="V56:V57" si="12">SUM(J56:U56)</f>
        <v>0</v>
      </c>
      <c r="W56" s="879"/>
      <c r="X56" s="113">
        <f>IF(OR(V56=0,W56=0),0,(V56/V56)*W56)</f>
        <v>0</v>
      </c>
    </row>
    <row r="57" spans="1:24" ht="15.75" hidden="1" customHeight="1">
      <c r="A57" s="778"/>
      <c r="B57" s="788"/>
      <c r="C57" s="757"/>
      <c r="D57" s="764"/>
      <c r="E57" s="757"/>
      <c r="F57" s="760"/>
      <c r="G57" s="741"/>
      <c r="H57" s="873" t="s">
        <v>62</v>
      </c>
      <c r="I57" s="784"/>
      <c r="J57" s="155"/>
      <c r="K57" s="155"/>
      <c r="L57" s="155"/>
      <c r="M57" s="155"/>
      <c r="N57" s="155"/>
      <c r="O57" s="155"/>
      <c r="P57" s="155"/>
      <c r="Q57" s="155"/>
      <c r="R57" s="155"/>
      <c r="S57" s="155"/>
      <c r="T57" s="155"/>
      <c r="U57" s="156"/>
      <c r="V57" s="170">
        <f t="shared" si="12"/>
        <v>0</v>
      </c>
      <c r="W57" s="741"/>
      <c r="X57" s="117">
        <f>IF(OR(V57=0,W56=0),0,(V57/V56*W56))</f>
        <v>0</v>
      </c>
    </row>
    <row r="58" spans="1:24" ht="15.75" hidden="1" customHeight="1">
      <c r="A58" s="778"/>
      <c r="B58" s="118" t="s">
        <v>63</v>
      </c>
      <c r="C58" s="878" t="s">
        <v>24</v>
      </c>
      <c r="D58" s="772"/>
      <c r="E58" s="772"/>
      <c r="F58" s="772"/>
      <c r="G58" s="772"/>
      <c r="H58" s="772"/>
      <c r="I58" s="772"/>
      <c r="J58" s="772"/>
      <c r="K58" s="772"/>
      <c r="L58" s="772"/>
      <c r="M58" s="772"/>
      <c r="N58" s="772"/>
      <c r="O58" s="772"/>
      <c r="P58" s="772"/>
      <c r="Q58" s="772"/>
      <c r="R58" s="772"/>
      <c r="S58" s="772"/>
      <c r="T58" s="772"/>
      <c r="U58" s="772"/>
      <c r="V58" s="772"/>
      <c r="W58" s="772"/>
      <c r="X58" s="773"/>
    </row>
    <row r="59" spans="1:24" ht="15.75" hidden="1" customHeight="1">
      <c r="A59" s="778"/>
      <c r="B59" s="920"/>
      <c r="C59" s="911"/>
      <c r="D59" s="744"/>
      <c r="E59" s="744"/>
      <c r="F59" s="726"/>
      <c r="G59" s="910"/>
      <c r="H59" s="865" t="s">
        <v>67</v>
      </c>
      <c r="I59" s="126" t="s">
        <v>9</v>
      </c>
      <c r="J59" s="159"/>
      <c r="K59" s="160"/>
      <c r="L59" s="160"/>
      <c r="M59" s="160"/>
      <c r="N59" s="160"/>
      <c r="O59" s="160"/>
      <c r="P59" s="160"/>
      <c r="Q59" s="160"/>
      <c r="R59" s="160"/>
      <c r="S59" s="160"/>
      <c r="T59" s="160"/>
      <c r="U59" s="160"/>
      <c r="V59" s="121">
        <f t="shared" ref="V59:V70" si="13">SUM(J59:U59)</f>
        <v>0</v>
      </c>
      <c r="W59" s="872"/>
      <c r="X59" s="122">
        <f>V59*W59</f>
        <v>0</v>
      </c>
    </row>
    <row r="60" spans="1:24" ht="15.75" hidden="1" customHeight="1">
      <c r="A60" s="778"/>
      <c r="B60" s="921"/>
      <c r="C60" s="750"/>
      <c r="D60" s="751"/>
      <c r="E60" s="751"/>
      <c r="F60" s="752"/>
      <c r="G60" s="766"/>
      <c r="H60" s="762"/>
      <c r="I60" s="127" t="s">
        <v>39</v>
      </c>
      <c r="J60" s="128"/>
      <c r="K60" s="129"/>
      <c r="L60" s="129"/>
      <c r="M60" s="129"/>
      <c r="N60" s="129"/>
      <c r="O60" s="129"/>
      <c r="P60" s="129"/>
      <c r="Q60" s="129"/>
      <c r="R60" s="129"/>
      <c r="S60" s="129"/>
      <c r="T60" s="129"/>
      <c r="U60" s="129"/>
      <c r="V60" s="124">
        <f t="shared" si="13"/>
        <v>0</v>
      </c>
      <c r="W60" s="768"/>
      <c r="X60" s="125">
        <f>+V60*W59</f>
        <v>0</v>
      </c>
    </row>
    <row r="61" spans="1:24" ht="15.75" hidden="1" customHeight="1">
      <c r="A61" s="778"/>
      <c r="B61" s="184"/>
      <c r="C61" s="912"/>
      <c r="D61" s="817"/>
      <c r="E61" s="817"/>
      <c r="F61" s="817"/>
      <c r="G61" s="910"/>
      <c r="H61" s="865" t="s">
        <v>67</v>
      </c>
      <c r="I61" s="126" t="s">
        <v>9</v>
      </c>
      <c r="J61" s="159"/>
      <c r="K61" s="160"/>
      <c r="L61" s="160"/>
      <c r="M61" s="160"/>
      <c r="N61" s="160"/>
      <c r="O61" s="160"/>
      <c r="P61" s="160"/>
      <c r="Q61" s="160"/>
      <c r="R61" s="160"/>
      <c r="S61" s="160"/>
      <c r="T61" s="160"/>
      <c r="U61" s="160"/>
      <c r="V61" s="121">
        <f t="shared" si="13"/>
        <v>0</v>
      </c>
      <c r="W61" s="872"/>
      <c r="X61" s="122">
        <f>V61*W61</f>
        <v>0</v>
      </c>
    </row>
    <row r="62" spans="1:24" ht="15.75" hidden="1" customHeight="1">
      <c r="A62" s="778"/>
      <c r="B62" s="184"/>
      <c r="C62" s="750"/>
      <c r="D62" s="751"/>
      <c r="E62" s="751"/>
      <c r="F62" s="751"/>
      <c r="G62" s="766"/>
      <c r="H62" s="762"/>
      <c r="I62" s="127" t="s">
        <v>39</v>
      </c>
      <c r="J62" s="128"/>
      <c r="K62" s="129"/>
      <c r="L62" s="129"/>
      <c r="M62" s="129"/>
      <c r="N62" s="129"/>
      <c r="O62" s="129"/>
      <c r="P62" s="129"/>
      <c r="Q62" s="129"/>
      <c r="R62" s="129"/>
      <c r="S62" s="129"/>
      <c r="T62" s="129"/>
      <c r="U62" s="129"/>
      <c r="V62" s="124">
        <f t="shared" si="13"/>
        <v>0</v>
      </c>
      <c r="W62" s="768"/>
      <c r="X62" s="125">
        <f>+V62*W61</f>
        <v>0</v>
      </c>
    </row>
    <row r="63" spans="1:24" ht="15.75" hidden="1" customHeight="1">
      <c r="A63" s="778"/>
      <c r="B63" s="902"/>
      <c r="C63" s="871"/>
      <c r="D63" s="744"/>
      <c r="E63" s="744"/>
      <c r="F63" s="745"/>
      <c r="G63" s="869"/>
      <c r="H63" s="865" t="s">
        <v>67</v>
      </c>
      <c r="I63" s="126" t="s">
        <v>9</v>
      </c>
      <c r="J63" s="159"/>
      <c r="K63" s="160"/>
      <c r="L63" s="160"/>
      <c r="M63" s="160"/>
      <c r="N63" s="160"/>
      <c r="O63" s="160"/>
      <c r="P63" s="160"/>
      <c r="Q63" s="160"/>
      <c r="R63" s="160"/>
      <c r="S63" s="160"/>
      <c r="T63" s="160"/>
      <c r="U63" s="160"/>
      <c r="V63" s="121">
        <f t="shared" si="13"/>
        <v>0</v>
      </c>
      <c r="W63" s="872"/>
      <c r="X63" s="122">
        <f>V63*W63</f>
        <v>0</v>
      </c>
    </row>
    <row r="64" spans="1:24" ht="15.75" hidden="1" customHeight="1">
      <c r="A64" s="778"/>
      <c r="B64" s="776"/>
      <c r="C64" s="746"/>
      <c r="D64" s="747"/>
      <c r="E64" s="747"/>
      <c r="F64" s="748"/>
      <c r="G64" s="766"/>
      <c r="H64" s="762"/>
      <c r="I64" s="127" t="s">
        <v>39</v>
      </c>
      <c r="J64" s="128"/>
      <c r="K64" s="129"/>
      <c r="L64" s="129"/>
      <c r="M64" s="129"/>
      <c r="N64" s="129"/>
      <c r="O64" s="129"/>
      <c r="P64" s="129"/>
      <c r="Q64" s="129"/>
      <c r="R64" s="129"/>
      <c r="S64" s="129"/>
      <c r="T64" s="129"/>
      <c r="U64" s="129"/>
      <c r="V64" s="124">
        <f t="shared" si="13"/>
        <v>0</v>
      </c>
      <c r="W64" s="768"/>
      <c r="X64" s="125">
        <f>+V64*W63</f>
        <v>0</v>
      </c>
    </row>
    <row r="65" spans="1:24" ht="15.75" hidden="1" customHeight="1">
      <c r="A65" s="778"/>
      <c r="B65" s="902"/>
      <c r="C65" s="901"/>
      <c r="D65" s="744"/>
      <c r="E65" s="744"/>
      <c r="F65" s="745"/>
      <c r="G65" s="907"/>
      <c r="H65" s="865" t="s">
        <v>67</v>
      </c>
      <c r="I65" s="126" t="s">
        <v>9</v>
      </c>
      <c r="J65" s="159"/>
      <c r="K65" s="160"/>
      <c r="L65" s="160"/>
      <c r="M65" s="160"/>
      <c r="N65" s="160"/>
      <c r="O65" s="160"/>
      <c r="P65" s="160"/>
      <c r="Q65" s="160"/>
      <c r="R65" s="160"/>
      <c r="S65" s="160"/>
      <c r="T65" s="160"/>
      <c r="U65" s="160"/>
      <c r="V65" s="121">
        <f t="shared" si="13"/>
        <v>0</v>
      </c>
      <c r="W65" s="872"/>
      <c r="X65" s="122">
        <f>V65*W65</f>
        <v>0</v>
      </c>
    </row>
    <row r="66" spans="1:24" ht="15.75" hidden="1" customHeight="1">
      <c r="A66" s="778"/>
      <c r="B66" s="776"/>
      <c r="C66" s="750"/>
      <c r="D66" s="751"/>
      <c r="E66" s="751"/>
      <c r="F66" s="852"/>
      <c r="G66" s="766"/>
      <c r="H66" s="762"/>
      <c r="I66" s="127" t="s">
        <v>39</v>
      </c>
      <c r="J66" s="128"/>
      <c r="K66" s="129"/>
      <c r="L66" s="129"/>
      <c r="M66" s="129"/>
      <c r="N66" s="129"/>
      <c r="O66" s="129"/>
      <c r="P66" s="129"/>
      <c r="Q66" s="129"/>
      <c r="R66" s="129"/>
      <c r="S66" s="129"/>
      <c r="T66" s="129"/>
      <c r="U66" s="129"/>
      <c r="V66" s="124">
        <f t="shared" si="13"/>
        <v>0</v>
      </c>
      <c r="W66" s="768"/>
      <c r="X66" s="125">
        <f>+V66*W65</f>
        <v>0</v>
      </c>
    </row>
    <row r="67" spans="1:24" ht="15.75" hidden="1" customHeight="1">
      <c r="A67" s="778"/>
      <c r="B67" s="902"/>
      <c r="C67" s="871"/>
      <c r="D67" s="744"/>
      <c r="E67" s="744"/>
      <c r="F67" s="726"/>
      <c r="G67" s="913"/>
      <c r="H67" s="865" t="s">
        <v>67</v>
      </c>
      <c r="I67" s="126" t="s">
        <v>9</v>
      </c>
      <c r="J67" s="159"/>
      <c r="K67" s="160"/>
      <c r="L67" s="160"/>
      <c r="M67" s="160"/>
      <c r="N67" s="160"/>
      <c r="O67" s="160"/>
      <c r="P67" s="160"/>
      <c r="Q67" s="160"/>
      <c r="R67" s="160"/>
      <c r="S67" s="160"/>
      <c r="T67" s="160"/>
      <c r="U67" s="160"/>
      <c r="V67" s="121">
        <f t="shared" si="13"/>
        <v>0</v>
      </c>
      <c r="W67" s="872"/>
      <c r="X67" s="122">
        <f>V67*W67</f>
        <v>0</v>
      </c>
    </row>
    <row r="68" spans="1:24" ht="15.75" hidden="1" customHeight="1">
      <c r="A68" s="778"/>
      <c r="B68" s="776"/>
      <c r="C68" s="750"/>
      <c r="D68" s="751"/>
      <c r="E68" s="751"/>
      <c r="F68" s="752"/>
      <c r="G68" s="766"/>
      <c r="H68" s="762"/>
      <c r="I68" s="127" t="s">
        <v>39</v>
      </c>
      <c r="J68" s="128"/>
      <c r="K68" s="129"/>
      <c r="L68" s="129"/>
      <c r="M68" s="129"/>
      <c r="N68" s="129"/>
      <c r="O68" s="129"/>
      <c r="P68" s="129"/>
      <c r="Q68" s="129"/>
      <c r="R68" s="129"/>
      <c r="S68" s="129"/>
      <c r="T68" s="129"/>
      <c r="U68" s="129"/>
      <c r="V68" s="124">
        <f t="shared" si="13"/>
        <v>0</v>
      </c>
      <c r="W68" s="768"/>
      <c r="X68" s="125">
        <f>+V68*W67</f>
        <v>0</v>
      </c>
    </row>
    <row r="69" spans="1:24" ht="15.75" hidden="1" customHeight="1">
      <c r="A69" s="778"/>
      <c r="B69" s="868" t="s">
        <v>70</v>
      </c>
      <c r="C69" s="744"/>
      <c r="D69" s="744"/>
      <c r="E69" s="744"/>
      <c r="F69" s="726"/>
      <c r="G69" s="199"/>
      <c r="H69" s="867" t="s">
        <v>67</v>
      </c>
      <c r="I69" s="146" t="s">
        <v>9</v>
      </c>
      <c r="J69" s="121">
        <f t="shared" ref="J69:U69" si="14">+J59*$W$59+J61*$W$61+J63*$W$63+J65*$W$65+J67*$W$67</f>
        <v>0</v>
      </c>
      <c r="K69" s="121">
        <f t="shared" si="14"/>
        <v>0</v>
      </c>
      <c r="L69" s="121">
        <f t="shared" si="14"/>
        <v>0</v>
      </c>
      <c r="M69" s="121">
        <f t="shared" si="14"/>
        <v>0</v>
      </c>
      <c r="N69" s="121">
        <f t="shared" si="14"/>
        <v>0</v>
      </c>
      <c r="O69" s="121">
        <f t="shared" si="14"/>
        <v>0</v>
      </c>
      <c r="P69" s="121">
        <f t="shared" si="14"/>
        <v>0</v>
      </c>
      <c r="Q69" s="121">
        <f t="shared" si="14"/>
        <v>0</v>
      </c>
      <c r="R69" s="121">
        <f t="shared" si="14"/>
        <v>0</v>
      </c>
      <c r="S69" s="121">
        <f t="shared" si="14"/>
        <v>0</v>
      </c>
      <c r="T69" s="121">
        <f t="shared" si="14"/>
        <v>0</v>
      </c>
      <c r="U69" s="121">
        <f t="shared" si="14"/>
        <v>0</v>
      </c>
      <c r="V69" s="121">
        <f t="shared" si="13"/>
        <v>0</v>
      </c>
      <c r="W69" s="887">
        <f>SUM(W59:W68)</f>
        <v>0</v>
      </c>
      <c r="X69" s="122">
        <f>V69*W69</f>
        <v>0</v>
      </c>
    </row>
    <row r="70" spans="1:24" ht="15.75" hidden="1" customHeight="1">
      <c r="A70" s="832"/>
      <c r="B70" s="792"/>
      <c r="C70" s="764"/>
      <c r="D70" s="764"/>
      <c r="E70" s="764"/>
      <c r="F70" s="793"/>
      <c r="G70" s="200"/>
      <c r="H70" s="790"/>
      <c r="I70" s="148" t="s">
        <v>39</v>
      </c>
      <c r="J70" s="149">
        <f t="shared" ref="J70:U70" si="15">+J60*$W$59+J62*$W$61+J64*$W$63+J66*$W$65+J68*$W$67</f>
        <v>0</v>
      </c>
      <c r="K70" s="149">
        <f t="shared" si="15"/>
        <v>0</v>
      </c>
      <c r="L70" s="149">
        <f t="shared" si="15"/>
        <v>0</v>
      </c>
      <c r="M70" s="149">
        <f t="shared" si="15"/>
        <v>0</v>
      </c>
      <c r="N70" s="149">
        <f t="shared" si="15"/>
        <v>0</v>
      </c>
      <c r="O70" s="149">
        <f t="shared" si="15"/>
        <v>0</v>
      </c>
      <c r="P70" s="149">
        <f t="shared" si="15"/>
        <v>0</v>
      </c>
      <c r="Q70" s="149">
        <f t="shared" si="15"/>
        <v>0</v>
      </c>
      <c r="R70" s="149">
        <f t="shared" si="15"/>
        <v>0</v>
      </c>
      <c r="S70" s="149">
        <f t="shared" si="15"/>
        <v>0</v>
      </c>
      <c r="T70" s="149">
        <f t="shared" si="15"/>
        <v>0</v>
      </c>
      <c r="U70" s="149">
        <f t="shared" si="15"/>
        <v>0</v>
      </c>
      <c r="V70" s="149">
        <f t="shared" si="13"/>
        <v>0</v>
      </c>
      <c r="W70" s="757"/>
      <c r="X70" s="150">
        <f>+V70*W69</f>
        <v>0</v>
      </c>
    </row>
    <row r="71" spans="1:24" ht="15.75" hidden="1" customHeight="1">
      <c r="A71" s="105" t="s">
        <v>17</v>
      </c>
      <c r="B71" s="106" t="s">
        <v>42</v>
      </c>
      <c r="C71" s="106" t="s">
        <v>43</v>
      </c>
      <c r="D71" s="106" t="s">
        <v>19</v>
      </c>
      <c r="E71" s="106" t="s">
        <v>44</v>
      </c>
      <c r="F71" s="107" t="s">
        <v>45</v>
      </c>
      <c r="G71" s="108" t="s">
        <v>46</v>
      </c>
      <c r="H71" s="898" t="s">
        <v>47</v>
      </c>
      <c r="I71" s="755"/>
      <c r="J71" s="106" t="s">
        <v>48</v>
      </c>
      <c r="K71" s="106" t="s">
        <v>28</v>
      </c>
      <c r="L71" s="106" t="s">
        <v>31</v>
      </c>
      <c r="M71" s="106" t="s">
        <v>30</v>
      </c>
      <c r="N71" s="106" t="s">
        <v>49</v>
      </c>
      <c r="O71" s="106" t="s">
        <v>50</v>
      </c>
      <c r="P71" s="106" t="s">
        <v>34</v>
      </c>
      <c r="Q71" s="109" t="s">
        <v>36</v>
      </c>
      <c r="R71" s="106" t="s">
        <v>51</v>
      </c>
      <c r="S71" s="106" t="s">
        <v>52</v>
      </c>
      <c r="T71" s="106" t="s">
        <v>32</v>
      </c>
      <c r="U71" s="106" t="s">
        <v>29</v>
      </c>
      <c r="V71" s="106" t="s">
        <v>53</v>
      </c>
      <c r="W71" s="106" t="s">
        <v>54</v>
      </c>
      <c r="X71" s="151" t="s">
        <v>71</v>
      </c>
    </row>
    <row r="72" spans="1:24" ht="15.75" hidden="1" customHeight="1"/>
    <row r="73" spans="1:24" ht="15.75" hidden="1" customHeight="1"/>
    <row r="74" spans="1:24" ht="15.75" hidden="1" customHeight="1"/>
    <row r="75" spans="1:24" ht="15.75" hidden="1" customHeight="1"/>
    <row r="76" spans="1:24" ht="15.75" hidden="1" customHeight="1"/>
    <row r="77" spans="1:24" ht="15.75" hidden="1" customHeight="1"/>
    <row r="78" spans="1:24" ht="15.75" hidden="1" customHeight="1"/>
    <row r="79" spans="1:24" ht="15.75" hidden="1" customHeight="1"/>
    <row r="80" spans="1:24" ht="15.75" hidden="1" customHeight="1"/>
    <row r="81" ht="15.75" hidden="1" customHeight="1"/>
    <row r="82" ht="15.75" hidden="1" customHeight="1"/>
    <row r="83" ht="15.75" hidden="1" customHeight="1"/>
    <row r="84" ht="15.75" hidden="1" customHeight="1"/>
    <row r="85" ht="15.75" hidden="1" customHeight="1"/>
    <row r="86" ht="15.75" hidden="1" customHeight="1"/>
    <row r="87" ht="15.75" hidden="1" customHeight="1"/>
    <row r="88" ht="15.75" hidden="1" customHeight="1"/>
    <row r="89" ht="15.75" hidden="1" customHeight="1"/>
    <row r="90" ht="15.75" hidden="1" customHeight="1"/>
    <row r="91" ht="15.75" hidden="1" customHeight="1"/>
    <row r="92" ht="15.75" hidden="1" customHeight="1"/>
    <row r="93" ht="15.75" hidden="1" customHeight="1"/>
    <row r="94" ht="15.75" hidden="1" customHeight="1"/>
    <row r="95" ht="15.75" hidden="1" customHeight="1"/>
    <row r="96" ht="15.75" hidden="1" customHeight="1"/>
    <row r="97" ht="15.75" hidden="1" customHeight="1"/>
    <row r="98" ht="15.75" hidden="1" customHeight="1"/>
    <row r="99" ht="15.75" hidden="1" customHeight="1"/>
    <row r="100" ht="15.75" hidden="1" customHeight="1"/>
    <row r="101" ht="15.75" hidden="1" customHeight="1"/>
    <row r="102" ht="15.75" hidden="1" customHeight="1"/>
    <row r="103" ht="15.75" hidden="1" customHeight="1"/>
    <row r="104" ht="15.75" hidden="1" customHeight="1"/>
    <row r="105" ht="15.75" hidden="1" customHeight="1"/>
    <row r="106" ht="15.75" hidden="1" customHeight="1"/>
    <row r="107" ht="15.75" hidden="1" customHeight="1"/>
    <row r="108" ht="15.75" hidden="1" customHeight="1"/>
    <row r="109" ht="15.75" hidden="1" customHeight="1"/>
    <row r="110" ht="15.75" hidden="1" customHeight="1"/>
    <row r="111" ht="15.75" hidden="1" customHeight="1"/>
    <row r="112" ht="15.75" hidden="1" customHeight="1"/>
    <row r="113" ht="15.75" hidden="1" customHeight="1"/>
    <row r="114" ht="15.75" hidden="1" customHeight="1"/>
    <row r="115" ht="15.75" hidden="1" customHeight="1"/>
    <row r="116" ht="15.75" hidden="1" customHeight="1"/>
    <row r="117" ht="15.75" hidden="1" customHeight="1"/>
    <row r="118" ht="15.75" hidden="1" customHeight="1"/>
    <row r="119" ht="15.75" hidden="1" customHeight="1"/>
    <row r="120" ht="15.75" hidden="1"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67">
    <mergeCell ref="AH22:AH23"/>
    <mergeCell ref="AI22:AI23"/>
    <mergeCell ref="AJ22:AJ23"/>
    <mergeCell ref="Y22:Y23"/>
    <mergeCell ref="Z22:Z23"/>
    <mergeCell ref="AA22:AA23"/>
    <mergeCell ref="AB22:AB23"/>
    <mergeCell ref="AC22:AC23"/>
    <mergeCell ref="AD22:AD23"/>
    <mergeCell ref="AE22:AE23"/>
    <mergeCell ref="AF22:AF23"/>
    <mergeCell ref="AG22:AG23"/>
    <mergeCell ref="AH18:AH19"/>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Y18:Y19"/>
    <mergeCell ref="Z18:Z19"/>
    <mergeCell ref="AA18:AA19"/>
    <mergeCell ref="AB18:AB19"/>
    <mergeCell ref="AC18:AC19"/>
    <mergeCell ref="AD18:AD19"/>
    <mergeCell ref="AE18:AE19"/>
    <mergeCell ref="AF18:AF19"/>
    <mergeCell ref="AG18:AG19"/>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E14:AE15"/>
    <mergeCell ref="AF14:AF15"/>
    <mergeCell ref="AG14:AG15"/>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W12:W13"/>
    <mergeCell ref="W14:W15"/>
    <mergeCell ref="W16:W17"/>
    <mergeCell ref="C11:X11"/>
    <mergeCell ref="L5:U5"/>
    <mergeCell ref="V2:V3"/>
    <mergeCell ref="C1:X1"/>
    <mergeCell ref="X6:X7"/>
    <mergeCell ref="W6:W7"/>
    <mergeCell ref="C4:K4"/>
    <mergeCell ref="L4:U4"/>
    <mergeCell ref="W9:W10"/>
    <mergeCell ref="V5:V7"/>
    <mergeCell ref="T3:U3"/>
    <mergeCell ref="W2:X3"/>
    <mergeCell ref="X4:X5"/>
    <mergeCell ref="W4:W5"/>
    <mergeCell ref="T2:U2"/>
    <mergeCell ref="F2:S3"/>
    <mergeCell ref="H9:I9"/>
    <mergeCell ref="H10:I10"/>
    <mergeCell ref="H12:H13"/>
    <mergeCell ref="C5:K5"/>
    <mergeCell ref="C56:C57"/>
    <mergeCell ref="H51:H52"/>
    <mergeCell ref="G51:G52"/>
    <mergeCell ref="H31:H32"/>
    <mergeCell ref="W31:W32"/>
    <mergeCell ref="W33:W34"/>
    <mergeCell ref="B53:F54"/>
    <mergeCell ref="C51:F52"/>
    <mergeCell ref="B51:B52"/>
    <mergeCell ref="C49:F50"/>
    <mergeCell ref="B49:B50"/>
    <mergeCell ref="H49:H50"/>
    <mergeCell ref="F56:F57"/>
    <mergeCell ref="H53:H54"/>
    <mergeCell ref="H55:I55"/>
    <mergeCell ref="G49:G50"/>
    <mergeCell ref="B56:B57"/>
    <mergeCell ref="C43:F44"/>
    <mergeCell ref="H43:H44"/>
    <mergeCell ref="G43:G44"/>
    <mergeCell ref="B43:B44"/>
    <mergeCell ref="H33:H34"/>
    <mergeCell ref="G45:G46"/>
    <mergeCell ref="H22:H23"/>
    <mergeCell ref="W59:W60"/>
    <mergeCell ref="W61:W62"/>
    <mergeCell ref="W63:W64"/>
    <mergeCell ref="W69:W70"/>
    <mergeCell ref="W67:W68"/>
    <mergeCell ref="W65:W66"/>
    <mergeCell ref="W37:W38"/>
    <mergeCell ref="W40:W41"/>
    <mergeCell ref="W49:W50"/>
    <mergeCell ref="W43:W44"/>
    <mergeCell ref="W45:W46"/>
    <mergeCell ref="W47:W48"/>
    <mergeCell ref="W56:W57"/>
    <mergeCell ref="W51:W52"/>
    <mergeCell ref="W53:W54"/>
    <mergeCell ref="W35:W36"/>
    <mergeCell ref="W29:W30"/>
    <mergeCell ref="W22:W23"/>
    <mergeCell ref="H29:H30"/>
    <mergeCell ref="C27:F28"/>
    <mergeCell ref="B27:B28"/>
    <mergeCell ref="H40:I40"/>
    <mergeCell ref="H39:I39"/>
    <mergeCell ref="A40:A54"/>
    <mergeCell ref="B45:B46"/>
    <mergeCell ref="B47:B48"/>
    <mergeCell ref="C24:C25"/>
    <mergeCell ref="H25:I25"/>
    <mergeCell ref="H24:I24"/>
    <mergeCell ref="F24:F25"/>
    <mergeCell ref="H35:H36"/>
    <mergeCell ref="H27:H28"/>
    <mergeCell ref="G27:G28"/>
    <mergeCell ref="C47:F48"/>
    <mergeCell ref="H45:H46"/>
    <mergeCell ref="C45:F46"/>
    <mergeCell ref="H47:H48"/>
    <mergeCell ref="G47:G48"/>
    <mergeCell ref="A56:A70"/>
    <mergeCell ref="C61:F62"/>
    <mergeCell ref="G67:G68"/>
    <mergeCell ref="H71:I71"/>
    <mergeCell ref="B22:F23"/>
    <mergeCell ref="D24:D25"/>
    <mergeCell ref="C20:F21"/>
    <mergeCell ref="B20:B21"/>
    <mergeCell ref="G35:G36"/>
    <mergeCell ref="G33:G34"/>
    <mergeCell ref="G22:G23"/>
    <mergeCell ref="G31:G32"/>
    <mergeCell ref="G24:G25"/>
    <mergeCell ref="G20:G21"/>
    <mergeCell ref="D40:D41"/>
    <mergeCell ref="B31:B32"/>
    <mergeCell ref="B35:B36"/>
    <mergeCell ref="B33:B34"/>
    <mergeCell ref="B40:B41"/>
    <mergeCell ref="F40:F41"/>
    <mergeCell ref="C40:C41"/>
    <mergeCell ref="A9:A23"/>
    <mergeCell ref="C33:F34"/>
    <mergeCell ref="C35:F36"/>
    <mergeCell ref="B69:F70"/>
    <mergeCell ref="C63:F64"/>
    <mergeCell ref="G63:G64"/>
    <mergeCell ref="G65:G66"/>
    <mergeCell ref="H65:H66"/>
    <mergeCell ref="H63:H64"/>
    <mergeCell ref="H59:H60"/>
    <mergeCell ref="H61:H62"/>
    <mergeCell ref="H57:I57"/>
    <mergeCell ref="H69:H70"/>
    <mergeCell ref="H67:H68"/>
    <mergeCell ref="G61:G62"/>
    <mergeCell ref="C58:X58"/>
    <mergeCell ref="B67:B68"/>
    <mergeCell ref="B59:B60"/>
    <mergeCell ref="B63:B64"/>
    <mergeCell ref="G56:G57"/>
    <mergeCell ref="E56:E57"/>
    <mergeCell ref="D56:D57"/>
    <mergeCell ref="H56:I56"/>
    <mergeCell ref="G59:G60"/>
    <mergeCell ref="C59:F60"/>
    <mergeCell ref="C65:F66"/>
    <mergeCell ref="B65:B66"/>
    <mergeCell ref="C67:F68"/>
    <mergeCell ref="H37:H38"/>
    <mergeCell ref="E40:E41"/>
    <mergeCell ref="C42:X42"/>
    <mergeCell ref="C26:X26"/>
    <mergeCell ref="W27:W28"/>
    <mergeCell ref="G40:G41"/>
    <mergeCell ref="H41:I41"/>
    <mergeCell ref="L6:U6"/>
    <mergeCell ref="L7:U7"/>
    <mergeCell ref="G14:G15"/>
    <mergeCell ref="G16:G17"/>
    <mergeCell ref="H8:I8"/>
    <mergeCell ref="E9:E10"/>
    <mergeCell ref="G9:G10"/>
    <mergeCell ref="F9:F10"/>
    <mergeCell ref="D9:D10"/>
    <mergeCell ref="G12:G13"/>
    <mergeCell ref="C16:F17"/>
    <mergeCell ref="C14:F15"/>
    <mergeCell ref="G18:G19"/>
    <mergeCell ref="C18:F19"/>
    <mergeCell ref="B37:F38"/>
    <mergeCell ref="B9:B10"/>
    <mergeCell ref="A1:B7"/>
    <mergeCell ref="C2:E3"/>
    <mergeCell ref="C6:K6"/>
    <mergeCell ref="C7:K7"/>
    <mergeCell ref="W18:W19"/>
    <mergeCell ref="W20:W21"/>
    <mergeCell ref="W24:W25"/>
    <mergeCell ref="B29:B30"/>
    <mergeCell ref="B18:B19"/>
    <mergeCell ref="B24:B25"/>
    <mergeCell ref="C12:F13"/>
    <mergeCell ref="C9:C10"/>
    <mergeCell ref="B12:B13"/>
    <mergeCell ref="B14:B15"/>
    <mergeCell ref="B16:B17"/>
    <mergeCell ref="E24:E25"/>
    <mergeCell ref="H16:H17"/>
    <mergeCell ref="H14:H15"/>
    <mergeCell ref="H20:H21"/>
    <mergeCell ref="H18:H19"/>
    <mergeCell ref="A24:A38"/>
    <mergeCell ref="G29:G30"/>
    <mergeCell ref="C31:F32"/>
    <mergeCell ref="C29:F30"/>
  </mergeCells>
  <conditionalFormatting sqref="A9:A23">
    <cfRule type="notContainsBlanks" dxfId="1" priority="1">
      <formula>LEN(TRIM(A9))&gt;0</formula>
    </cfRule>
  </conditionalFormatting>
  <pageMargins left="0.7" right="0.7" top="0.75" bottom="0.75" header="0" footer="0"/>
  <pageSetup orientation="landscape"/>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951"/>
  <sheetViews>
    <sheetView topLeftCell="F17" workbookViewId="0">
      <selection activeCell="Z29" sqref="Z29"/>
    </sheetView>
  </sheetViews>
  <sheetFormatPr baseColWidth="10" defaultColWidth="14.42578125" defaultRowHeight="15" customHeight="1"/>
  <cols>
    <col min="1" max="1" width="24.7109375" customWidth="1"/>
    <col min="2" max="2" width="21.85546875" customWidth="1"/>
    <col min="3" max="3" width="10.7109375" customWidth="1"/>
    <col min="4" max="4" width="22.140625" customWidth="1"/>
    <col min="5" max="5" width="23.42578125" customWidth="1"/>
    <col min="6" max="6" width="18.140625" customWidth="1"/>
    <col min="7" max="7" width="27" customWidth="1"/>
    <col min="8" max="9" width="4" customWidth="1"/>
    <col min="10" max="21" width="8.85546875" customWidth="1"/>
    <col min="22" max="22" width="15.140625" customWidth="1"/>
    <col min="23" max="23" width="9.42578125" customWidth="1"/>
    <col min="24" max="24" width="13.28515625" customWidth="1"/>
  </cols>
  <sheetData>
    <row r="1" spans="1:36" ht="15.75" customHeight="1" thickBot="1">
      <c r="A1" s="1073"/>
      <c r="B1" s="817"/>
      <c r="C1" s="1121" t="s">
        <v>0</v>
      </c>
      <c r="D1" s="813"/>
      <c r="E1" s="813"/>
      <c r="F1" s="813"/>
      <c r="G1" s="813"/>
      <c r="H1" s="813"/>
      <c r="I1" s="813"/>
      <c r="J1" s="813"/>
      <c r="K1" s="813"/>
      <c r="L1" s="813"/>
      <c r="M1" s="813"/>
      <c r="N1" s="813"/>
      <c r="O1" s="813"/>
      <c r="P1" s="813"/>
      <c r="Q1" s="813"/>
      <c r="R1" s="813"/>
      <c r="S1" s="813"/>
      <c r="T1" s="813"/>
      <c r="U1" s="813"/>
      <c r="V1" s="813"/>
      <c r="W1" s="813"/>
      <c r="X1" s="814"/>
      <c r="Y1" s="739" t="s">
        <v>848</v>
      </c>
      <c r="Z1" s="739"/>
      <c r="AA1" s="739"/>
      <c r="AB1" s="739"/>
      <c r="AC1" s="739"/>
      <c r="AD1" s="739"/>
      <c r="AE1" s="739"/>
      <c r="AF1" s="739"/>
      <c r="AG1" s="739"/>
      <c r="AH1" s="739"/>
      <c r="AI1" s="739"/>
      <c r="AJ1" s="739"/>
    </row>
    <row r="2" spans="1:36" ht="15.75" customHeight="1">
      <c r="A2" s="817"/>
      <c r="B2" s="817"/>
      <c r="C2" s="1120" t="s">
        <v>1</v>
      </c>
      <c r="D2" s="817"/>
      <c r="E2" s="818"/>
      <c r="F2" s="1120" t="s">
        <v>320</v>
      </c>
      <c r="G2" s="817"/>
      <c r="H2" s="817"/>
      <c r="I2" s="817"/>
      <c r="J2" s="817"/>
      <c r="K2" s="817"/>
      <c r="L2" s="817"/>
      <c r="M2" s="817"/>
      <c r="N2" s="817"/>
      <c r="O2" s="817"/>
      <c r="P2" s="817"/>
      <c r="Q2" s="817"/>
      <c r="R2" s="817"/>
      <c r="S2" s="818"/>
      <c r="T2" s="1123" t="s">
        <v>3</v>
      </c>
      <c r="U2" s="752"/>
      <c r="V2" s="1119" t="s">
        <v>4</v>
      </c>
      <c r="W2" s="1117" t="s">
        <v>5</v>
      </c>
      <c r="X2" s="1118"/>
      <c r="Y2" s="739"/>
      <c r="Z2" s="739"/>
      <c r="AA2" s="739"/>
      <c r="AB2" s="739"/>
      <c r="AC2" s="739"/>
      <c r="AD2" s="739"/>
      <c r="AE2" s="739"/>
      <c r="AF2" s="739"/>
      <c r="AG2" s="739"/>
      <c r="AH2" s="739"/>
      <c r="AI2" s="739"/>
      <c r="AJ2" s="739"/>
    </row>
    <row r="3" spans="1:36" ht="27.75" customHeight="1">
      <c r="A3" s="817"/>
      <c r="B3" s="817"/>
      <c r="C3" s="751"/>
      <c r="D3" s="751"/>
      <c r="E3" s="752"/>
      <c r="F3" s="751"/>
      <c r="G3" s="751"/>
      <c r="H3" s="751"/>
      <c r="I3" s="751"/>
      <c r="J3" s="751"/>
      <c r="K3" s="751"/>
      <c r="L3" s="751"/>
      <c r="M3" s="751"/>
      <c r="N3" s="751"/>
      <c r="O3" s="751"/>
      <c r="P3" s="751"/>
      <c r="Q3" s="751"/>
      <c r="R3" s="751"/>
      <c r="S3" s="752"/>
      <c r="T3" s="1124"/>
      <c r="U3" s="752"/>
      <c r="V3" s="752"/>
      <c r="W3" s="792"/>
      <c r="X3" s="805"/>
      <c r="Y3" s="739"/>
      <c r="Z3" s="739"/>
      <c r="AA3" s="739"/>
      <c r="AB3" s="739"/>
      <c r="AC3" s="739"/>
      <c r="AD3" s="739"/>
      <c r="AE3" s="739"/>
      <c r="AF3" s="739"/>
      <c r="AG3" s="739"/>
      <c r="AH3" s="739"/>
      <c r="AI3" s="739"/>
      <c r="AJ3" s="739"/>
    </row>
    <row r="4" spans="1:36" ht="15.75" customHeight="1">
      <c r="A4" s="817"/>
      <c r="B4" s="817"/>
      <c r="C4" s="1093" t="s">
        <v>6</v>
      </c>
      <c r="D4" s="1015"/>
      <c r="E4" s="1015"/>
      <c r="F4" s="1015"/>
      <c r="G4" s="1015"/>
      <c r="H4" s="1015"/>
      <c r="I4" s="1015"/>
      <c r="J4" s="1015"/>
      <c r="K4" s="1104"/>
      <c r="L4" s="1093" t="s">
        <v>7</v>
      </c>
      <c r="M4" s="1015"/>
      <c r="N4" s="1015"/>
      <c r="O4" s="1015"/>
      <c r="P4" s="1015"/>
      <c r="Q4" s="1015"/>
      <c r="R4" s="1015"/>
      <c r="S4" s="1015"/>
      <c r="T4" s="1015"/>
      <c r="U4" s="959"/>
      <c r="V4" s="319" t="s">
        <v>8</v>
      </c>
      <c r="W4" s="1127" t="s">
        <v>9</v>
      </c>
      <c r="X4" s="1089">
        <f>+W9+W11+W31+W33+W47+W59+W71+W81</f>
        <v>0.99999999999999989</v>
      </c>
      <c r="Y4" s="739"/>
      <c r="Z4" s="739"/>
      <c r="AA4" s="739"/>
      <c r="AB4" s="739"/>
      <c r="AC4" s="739"/>
      <c r="AD4" s="739"/>
      <c r="AE4" s="739"/>
      <c r="AF4" s="739"/>
      <c r="AG4" s="739"/>
      <c r="AH4" s="739"/>
      <c r="AI4" s="739"/>
      <c r="AJ4" s="739"/>
    </row>
    <row r="5" spans="1:36" ht="53.25" customHeight="1">
      <c r="A5" s="817"/>
      <c r="B5" s="817"/>
      <c r="C5" s="1094" t="s">
        <v>323</v>
      </c>
      <c r="D5" s="751"/>
      <c r="E5" s="751"/>
      <c r="F5" s="751"/>
      <c r="G5" s="751"/>
      <c r="H5" s="751"/>
      <c r="I5" s="751"/>
      <c r="J5" s="751"/>
      <c r="K5" s="811"/>
      <c r="L5" s="1094" t="s">
        <v>852</v>
      </c>
      <c r="M5" s="751"/>
      <c r="N5" s="751"/>
      <c r="O5" s="751"/>
      <c r="P5" s="751"/>
      <c r="Q5" s="751"/>
      <c r="R5" s="751"/>
      <c r="S5" s="751"/>
      <c r="T5" s="751"/>
      <c r="U5" s="752"/>
      <c r="V5" s="1095" t="s">
        <v>325</v>
      </c>
      <c r="W5" s="776"/>
      <c r="X5" s="1090"/>
      <c r="Y5" s="739"/>
      <c r="Z5" s="739"/>
      <c r="AA5" s="739"/>
      <c r="AB5" s="739"/>
      <c r="AC5" s="739"/>
      <c r="AD5" s="739"/>
      <c r="AE5" s="739"/>
      <c r="AF5" s="739"/>
      <c r="AG5" s="739"/>
      <c r="AH5" s="739"/>
      <c r="AI5" s="739"/>
      <c r="AJ5" s="739"/>
    </row>
    <row r="6" spans="1:36" ht="15.75" customHeight="1">
      <c r="A6" s="817"/>
      <c r="B6" s="817"/>
      <c r="C6" s="1093" t="s">
        <v>38</v>
      </c>
      <c r="D6" s="1015"/>
      <c r="E6" s="1015"/>
      <c r="F6" s="1015"/>
      <c r="G6" s="1015"/>
      <c r="H6" s="1015"/>
      <c r="I6" s="1015"/>
      <c r="J6" s="1015"/>
      <c r="K6" s="1104"/>
      <c r="L6" s="1093" t="s">
        <v>16</v>
      </c>
      <c r="M6" s="1015"/>
      <c r="N6" s="1015"/>
      <c r="O6" s="1015"/>
      <c r="P6" s="1015"/>
      <c r="Q6" s="1015"/>
      <c r="R6" s="1015"/>
      <c r="S6" s="1015"/>
      <c r="T6" s="1015"/>
      <c r="U6" s="959"/>
      <c r="V6" s="818"/>
      <c r="W6" s="1091" t="s">
        <v>39</v>
      </c>
      <c r="X6" s="1089" t="e">
        <f>+X13+X35+X49+#REF!+X73+#REF!+#REF!+#REF!+#REF!</f>
        <v>#REF!</v>
      </c>
      <c r="Y6" s="739"/>
      <c r="Z6" s="739"/>
      <c r="AA6" s="739"/>
      <c r="AB6" s="739"/>
      <c r="AC6" s="739"/>
      <c r="AD6" s="739"/>
      <c r="AE6" s="739"/>
      <c r="AF6" s="739"/>
      <c r="AG6" s="739"/>
      <c r="AH6" s="739"/>
      <c r="AI6" s="739"/>
      <c r="AJ6" s="739"/>
    </row>
    <row r="7" spans="1:36" ht="28.5" customHeight="1">
      <c r="A7" s="817"/>
      <c r="B7" s="817"/>
      <c r="C7" s="1097" t="s">
        <v>327</v>
      </c>
      <c r="D7" s="764"/>
      <c r="E7" s="764"/>
      <c r="F7" s="764"/>
      <c r="G7" s="764"/>
      <c r="H7" s="764"/>
      <c r="I7" s="764"/>
      <c r="J7" s="764"/>
      <c r="K7" s="805"/>
      <c r="L7" s="1097" t="s">
        <v>328</v>
      </c>
      <c r="M7" s="764"/>
      <c r="N7" s="764"/>
      <c r="O7" s="764"/>
      <c r="P7" s="764"/>
      <c r="Q7" s="764"/>
      <c r="R7" s="764"/>
      <c r="S7" s="764"/>
      <c r="T7" s="764"/>
      <c r="U7" s="793"/>
      <c r="V7" s="793"/>
      <c r="W7" s="1092"/>
      <c r="X7" s="1090"/>
      <c r="Y7" s="739"/>
      <c r="Z7" s="739"/>
      <c r="AA7" s="739"/>
      <c r="AB7" s="739"/>
      <c r="AC7" s="739"/>
      <c r="AD7" s="739"/>
      <c r="AE7" s="739"/>
      <c r="AF7" s="739"/>
      <c r="AG7" s="739"/>
      <c r="AH7" s="739"/>
      <c r="AI7" s="739"/>
      <c r="AJ7" s="739"/>
    </row>
    <row r="8" spans="1:36" ht="30.75" customHeight="1">
      <c r="A8" s="320" t="s">
        <v>17</v>
      </c>
      <c r="B8" s="282" t="s">
        <v>42</v>
      </c>
      <c r="C8" s="282" t="s">
        <v>43</v>
      </c>
      <c r="D8" s="282" t="s">
        <v>19</v>
      </c>
      <c r="E8" s="282" t="s">
        <v>44</v>
      </c>
      <c r="F8" s="282" t="s">
        <v>45</v>
      </c>
      <c r="G8" s="282" t="s">
        <v>46</v>
      </c>
      <c r="H8" s="958" t="s">
        <v>47</v>
      </c>
      <c r="I8" s="959"/>
      <c r="J8" s="282" t="s">
        <v>48</v>
      </c>
      <c r="K8" s="282" t="s">
        <v>28</v>
      </c>
      <c r="L8" s="282" t="s">
        <v>31</v>
      </c>
      <c r="M8" s="282" t="s">
        <v>30</v>
      </c>
      <c r="N8" s="282" t="s">
        <v>49</v>
      </c>
      <c r="O8" s="282" t="s">
        <v>50</v>
      </c>
      <c r="P8" s="282" t="s">
        <v>34</v>
      </c>
      <c r="Q8" s="321" t="s">
        <v>36</v>
      </c>
      <c r="R8" s="282" t="s">
        <v>51</v>
      </c>
      <c r="S8" s="282" t="s">
        <v>52</v>
      </c>
      <c r="T8" s="282" t="s">
        <v>32</v>
      </c>
      <c r="U8" s="282" t="s">
        <v>29</v>
      </c>
      <c r="V8" s="282" t="s">
        <v>53</v>
      </c>
      <c r="W8" s="282" t="s">
        <v>54</v>
      </c>
      <c r="X8" s="323"/>
      <c r="Y8" s="697" t="s">
        <v>836</v>
      </c>
      <c r="Z8" s="697" t="s">
        <v>837</v>
      </c>
      <c r="AA8" s="697" t="s">
        <v>838</v>
      </c>
      <c r="AB8" s="697" t="s">
        <v>839</v>
      </c>
      <c r="AC8" s="697" t="s">
        <v>840</v>
      </c>
      <c r="AD8" s="697" t="s">
        <v>841</v>
      </c>
      <c r="AE8" s="697" t="s">
        <v>842</v>
      </c>
      <c r="AF8" s="697" t="s">
        <v>843</v>
      </c>
      <c r="AG8" s="697" t="s">
        <v>844</v>
      </c>
      <c r="AH8" s="697" t="s">
        <v>845</v>
      </c>
      <c r="AI8" s="697" t="s">
        <v>846</v>
      </c>
      <c r="AJ8" s="697" t="s">
        <v>847</v>
      </c>
    </row>
    <row r="9" spans="1:36" ht="15.75" customHeight="1">
      <c r="A9" s="1072" t="s">
        <v>329</v>
      </c>
      <c r="B9" s="941" t="s">
        <v>330</v>
      </c>
      <c r="C9" s="893" t="s">
        <v>331</v>
      </c>
      <c r="D9" s="941">
        <v>1</v>
      </c>
      <c r="E9" s="893" t="s">
        <v>332</v>
      </c>
      <c r="F9" s="893" t="s">
        <v>75</v>
      </c>
      <c r="G9" s="893" t="s">
        <v>333</v>
      </c>
      <c r="H9" s="1125" t="s">
        <v>9</v>
      </c>
      <c r="I9" s="1126"/>
      <c r="J9" s="706">
        <v>0</v>
      </c>
      <c r="K9" s="591">
        <v>0</v>
      </c>
      <c r="L9" s="591">
        <v>1</v>
      </c>
      <c r="M9" s="591">
        <v>0</v>
      </c>
      <c r="N9" s="591">
        <v>0</v>
      </c>
      <c r="O9" s="591">
        <v>0</v>
      </c>
      <c r="P9" s="591">
        <v>0</v>
      </c>
      <c r="Q9" s="591">
        <v>0</v>
      </c>
      <c r="R9" s="591">
        <v>0</v>
      </c>
      <c r="S9" s="591">
        <v>0</v>
      </c>
      <c r="T9" s="591">
        <v>0</v>
      </c>
      <c r="U9" s="706">
        <v>0</v>
      </c>
      <c r="V9" s="570">
        <f t="shared" ref="V9:V12" si="0">SUM(J9:U9)</f>
        <v>1</v>
      </c>
      <c r="W9" s="1115">
        <v>0.1</v>
      </c>
      <c r="X9" s="1128">
        <f>IF(OR(V10=0,W9=0),0,(V10/V10)*W9)</f>
        <v>0</v>
      </c>
      <c r="Y9" s="738"/>
      <c r="Z9" s="733"/>
      <c r="AA9" s="733"/>
      <c r="AB9" s="733"/>
      <c r="AC9" s="733"/>
      <c r="AD9" s="733"/>
      <c r="AE9" s="733"/>
      <c r="AF9" s="733"/>
      <c r="AG9" s="733"/>
      <c r="AH9" s="733"/>
      <c r="AI9" s="733"/>
      <c r="AJ9" s="733"/>
    </row>
    <row r="10" spans="1:36" ht="15.75" customHeight="1">
      <c r="A10" s="778"/>
      <c r="B10" s="766"/>
      <c r="C10" s="766"/>
      <c r="D10" s="766"/>
      <c r="E10" s="766"/>
      <c r="F10" s="766"/>
      <c r="G10" s="766"/>
      <c r="H10" s="1122" t="s">
        <v>62</v>
      </c>
      <c r="I10" s="1116"/>
      <c r="J10" s="422"/>
      <c r="K10" s="422"/>
      <c r="L10" s="422"/>
      <c r="M10" s="422"/>
      <c r="N10" s="422"/>
      <c r="O10" s="422"/>
      <c r="P10" s="422"/>
      <c r="Q10" s="422"/>
      <c r="R10" s="422"/>
      <c r="S10" s="422"/>
      <c r="T10" s="422"/>
      <c r="U10" s="422"/>
      <c r="V10" s="178">
        <f t="shared" si="0"/>
        <v>0</v>
      </c>
      <c r="W10" s="1116"/>
      <c r="X10" s="1129"/>
      <c r="Y10" s="733"/>
      <c r="Z10" s="733"/>
      <c r="AA10" s="733"/>
      <c r="AB10" s="733"/>
      <c r="AC10" s="733"/>
      <c r="AD10" s="733"/>
      <c r="AE10" s="733"/>
      <c r="AF10" s="733"/>
      <c r="AG10" s="733"/>
      <c r="AH10" s="733"/>
      <c r="AI10" s="733"/>
      <c r="AJ10" s="733"/>
    </row>
    <row r="11" spans="1:36" ht="21" customHeight="1">
      <c r="A11" s="778"/>
      <c r="B11" s="970" t="s">
        <v>330</v>
      </c>
      <c r="C11" s="970" t="s">
        <v>338</v>
      </c>
      <c r="D11" s="970">
        <v>3</v>
      </c>
      <c r="E11" s="970" t="s">
        <v>339</v>
      </c>
      <c r="F11" s="970" t="s">
        <v>75</v>
      </c>
      <c r="G11" s="970" t="s">
        <v>340</v>
      </c>
      <c r="H11" s="1122" t="s">
        <v>9</v>
      </c>
      <c r="I11" s="1116"/>
      <c r="J11" s="182">
        <v>0</v>
      </c>
      <c r="K11" s="182">
        <v>0</v>
      </c>
      <c r="L11" s="182">
        <v>0</v>
      </c>
      <c r="M11" s="373">
        <v>0.33300000000000002</v>
      </c>
      <c r="N11" s="182">
        <v>0</v>
      </c>
      <c r="O11" s="182">
        <v>0</v>
      </c>
      <c r="P11" s="373">
        <v>0.33300000000000002</v>
      </c>
      <c r="Q11" s="182">
        <v>0</v>
      </c>
      <c r="R11" s="182">
        <v>0</v>
      </c>
      <c r="S11" s="373">
        <v>0.33300000000000002</v>
      </c>
      <c r="T11" s="373">
        <v>0</v>
      </c>
      <c r="U11" s="182">
        <v>0</v>
      </c>
      <c r="V11" s="707">
        <f t="shared" si="0"/>
        <v>0.99900000000000011</v>
      </c>
      <c r="W11" s="1112">
        <v>0.1</v>
      </c>
      <c r="X11" s="1128">
        <f>IF(OR(V12=0,W11=0),0,(V12/V12)*W11)</f>
        <v>0</v>
      </c>
      <c r="Y11" s="738"/>
      <c r="Z11" s="733"/>
      <c r="AA11" s="733"/>
      <c r="AB11" s="733"/>
      <c r="AC11" s="733"/>
      <c r="AD11" s="733"/>
      <c r="AE11" s="733"/>
      <c r="AF11" s="733"/>
      <c r="AG11" s="733"/>
      <c r="AH11" s="733"/>
      <c r="AI11" s="733"/>
      <c r="AJ11" s="733"/>
    </row>
    <row r="12" spans="1:36" ht="20.25" customHeight="1" thickBot="1">
      <c r="A12" s="778"/>
      <c r="B12" s="766"/>
      <c r="C12" s="766"/>
      <c r="D12" s="766"/>
      <c r="E12" s="766"/>
      <c r="F12" s="766"/>
      <c r="G12" s="766"/>
      <c r="H12" s="1110" t="s">
        <v>62</v>
      </c>
      <c r="I12" s="1111"/>
      <c r="J12" s="708"/>
      <c r="K12" s="708"/>
      <c r="L12" s="708"/>
      <c r="M12" s="708"/>
      <c r="N12" s="708"/>
      <c r="O12" s="708"/>
      <c r="P12" s="708"/>
      <c r="Q12" s="708"/>
      <c r="R12" s="708"/>
      <c r="S12" s="708"/>
      <c r="T12" s="708"/>
      <c r="U12" s="708"/>
      <c r="V12" s="149">
        <f t="shared" si="0"/>
        <v>0</v>
      </c>
      <c r="W12" s="1113"/>
      <c r="X12" s="1129"/>
      <c r="Y12" s="733"/>
      <c r="Z12" s="733"/>
      <c r="AA12" s="733"/>
      <c r="AB12" s="733"/>
      <c r="AC12" s="733"/>
      <c r="AD12" s="733"/>
      <c r="AE12" s="733"/>
      <c r="AF12" s="733"/>
      <c r="AG12" s="733"/>
      <c r="AH12" s="733"/>
      <c r="AI12" s="733"/>
      <c r="AJ12" s="733"/>
    </row>
    <row r="13" spans="1:36" ht="34.5" customHeight="1">
      <c r="A13" s="778"/>
      <c r="B13" s="337" t="s">
        <v>63</v>
      </c>
      <c r="C13" s="1109" t="s">
        <v>24</v>
      </c>
      <c r="D13" s="751"/>
      <c r="E13" s="751"/>
      <c r="F13" s="751"/>
      <c r="G13" s="751"/>
      <c r="H13" s="751"/>
      <c r="I13" s="751"/>
      <c r="J13" s="751"/>
      <c r="K13" s="751"/>
      <c r="L13" s="751"/>
      <c r="M13" s="751"/>
      <c r="N13" s="751"/>
      <c r="O13" s="751"/>
      <c r="P13" s="751"/>
      <c r="Q13" s="751"/>
      <c r="R13" s="751"/>
      <c r="S13" s="751"/>
      <c r="T13" s="751"/>
      <c r="U13" s="751"/>
      <c r="V13" s="751"/>
      <c r="W13" s="751"/>
      <c r="X13" s="752"/>
      <c r="Y13" s="736" t="s">
        <v>849</v>
      </c>
      <c r="Z13" s="736"/>
      <c r="AA13" s="736"/>
      <c r="AB13" s="736"/>
      <c r="AC13" s="736"/>
      <c r="AD13" s="736"/>
      <c r="AE13" s="736"/>
      <c r="AF13" s="736"/>
      <c r="AG13" s="736"/>
      <c r="AH13" s="736"/>
      <c r="AI13" s="736"/>
      <c r="AJ13" s="736"/>
    </row>
    <row r="14" spans="1:36" ht="15.75" customHeight="1">
      <c r="A14" s="778"/>
      <c r="B14" s="1071" t="s">
        <v>64</v>
      </c>
      <c r="C14" s="1114" t="s">
        <v>345</v>
      </c>
      <c r="D14" s="817"/>
      <c r="E14" s="817"/>
      <c r="F14" s="818"/>
      <c r="G14" s="1079" t="s">
        <v>340</v>
      </c>
      <c r="H14" s="1084" t="s">
        <v>67</v>
      </c>
      <c r="I14" s="341" t="s">
        <v>9</v>
      </c>
      <c r="J14" s="343"/>
      <c r="K14" s="345">
        <v>0.1</v>
      </c>
      <c r="L14" s="345">
        <v>0.3</v>
      </c>
      <c r="M14" s="345">
        <v>0.2</v>
      </c>
      <c r="N14" s="345">
        <v>0.4</v>
      </c>
      <c r="O14" s="345"/>
      <c r="P14" s="347"/>
      <c r="Q14" s="347"/>
      <c r="R14" s="347"/>
      <c r="S14" s="347"/>
      <c r="T14" s="347"/>
      <c r="U14" s="347"/>
      <c r="V14" s="348">
        <f t="shared" ref="V14:V28" si="1">SUM(J14:U14)</f>
        <v>1</v>
      </c>
      <c r="W14" s="1108">
        <v>0.2</v>
      </c>
      <c r="X14" s="351">
        <f>V14*W14</f>
        <v>0.2</v>
      </c>
      <c r="Y14" s="734"/>
      <c r="Z14" s="733"/>
      <c r="AA14" s="733"/>
      <c r="AB14" s="733"/>
      <c r="AC14" s="733"/>
      <c r="AD14" s="733"/>
      <c r="AE14" s="733"/>
      <c r="AF14" s="733"/>
      <c r="AG14" s="733"/>
      <c r="AH14" s="733"/>
      <c r="AI14" s="733"/>
      <c r="AJ14" s="733"/>
    </row>
    <row r="15" spans="1:36" ht="15.75" customHeight="1">
      <c r="A15" s="778"/>
      <c r="B15" s="752"/>
      <c r="C15" s="1005"/>
      <c r="D15" s="751"/>
      <c r="E15" s="751"/>
      <c r="F15" s="752"/>
      <c r="G15" s="752"/>
      <c r="H15" s="762"/>
      <c r="I15" s="353" t="s">
        <v>39</v>
      </c>
      <c r="J15" s="355"/>
      <c r="K15" s="355"/>
      <c r="L15" s="355"/>
      <c r="M15" s="355"/>
      <c r="N15" s="355"/>
      <c r="O15" s="355"/>
      <c r="P15" s="355"/>
      <c r="Q15" s="355"/>
      <c r="R15" s="355"/>
      <c r="S15" s="355"/>
      <c r="T15" s="355"/>
      <c r="U15" s="355"/>
      <c r="V15" s="357">
        <f t="shared" si="1"/>
        <v>0</v>
      </c>
      <c r="W15" s="762"/>
      <c r="X15" s="360">
        <f>+V15*W14</f>
        <v>0</v>
      </c>
      <c r="Y15" s="735"/>
      <c r="Z15" s="733"/>
      <c r="AA15" s="733"/>
      <c r="AB15" s="733"/>
      <c r="AC15" s="733"/>
      <c r="AD15" s="733"/>
      <c r="AE15" s="733"/>
      <c r="AF15" s="733"/>
      <c r="AG15" s="733"/>
      <c r="AH15" s="733"/>
      <c r="AI15" s="733"/>
      <c r="AJ15" s="733"/>
    </row>
    <row r="16" spans="1:36" ht="15.75" customHeight="1">
      <c r="A16" s="778"/>
      <c r="B16" s="1071" t="s">
        <v>64</v>
      </c>
      <c r="C16" s="1080" t="s">
        <v>352</v>
      </c>
      <c r="D16" s="925"/>
      <c r="E16" s="925"/>
      <c r="F16" s="1077"/>
      <c r="G16" s="1079" t="s">
        <v>340</v>
      </c>
      <c r="H16" s="1084" t="s">
        <v>67</v>
      </c>
      <c r="I16" s="341" t="s">
        <v>9</v>
      </c>
      <c r="J16" s="343"/>
      <c r="K16" s="347"/>
      <c r="L16" s="345"/>
      <c r="M16" s="345">
        <v>0.2</v>
      </c>
      <c r="N16" s="345">
        <v>0.5</v>
      </c>
      <c r="O16" s="345">
        <v>0.3</v>
      </c>
      <c r="P16" s="347"/>
      <c r="Q16" s="347"/>
      <c r="R16" s="347"/>
      <c r="S16" s="347"/>
      <c r="T16" s="347"/>
      <c r="U16" s="347"/>
      <c r="V16" s="361">
        <f t="shared" si="1"/>
        <v>1</v>
      </c>
      <c r="W16" s="1108">
        <v>0.15</v>
      </c>
      <c r="X16" s="364">
        <f>V16*W16</f>
        <v>0.15</v>
      </c>
      <c r="Y16" s="734"/>
      <c r="Z16" s="733"/>
      <c r="AA16" s="733"/>
      <c r="AB16" s="733"/>
      <c r="AC16" s="733"/>
      <c r="AD16" s="733"/>
      <c r="AE16" s="733"/>
      <c r="AF16" s="733"/>
      <c r="AG16" s="733"/>
      <c r="AH16" s="733"/>
      <c r="AI16" s="733"/>
      <c r="AJ16" s="733"/>
    </row>
    <row r="17" spans="1:36" ht="15.75" customHeight="1">
      <c r="A17" s="778"/>
      <c r="B17" s="752"/>
      <c r="C17" s="1005"/>
      <c r="D17" s="751"/>
      <c r="E17" s="751"/>
      <c r="F17" s="752"/>
      <c r="G17" s="752"/>
      <c r="H17" s="762"/>
      <c r="I17" s="353" t="s">
        <v>39</v>
      </c>
      <c r="J17" s="355"/>
      <c r="K17" s="355"/>
      <c r="L17" s="355"/>
      <c r="M17" s="355"/>
      <c r="N17" s="355"/>
      <c r="O17" s="355"/>
      <c r="P17" s="355"/>
      <c r="Q17" s="355"/>
      <c r="R17" s="355"/>
      <c r="S17" s="355"/>
      <c r="T17" s="355"/>
      <c r="U17" s="355"/>
      <c r="V17" s="357">
        <f t="shared" si="1"/>
        <v>0</v>
      </c>
      <c r="W17" s="762"/>
      <c r="X17" s="360">
        <f>+V17*W16</f>
        <v>0</v>
      </c>
      <c r="Y17" s="735"/>
      <c r="Z17" s="733"/>
      <c r="AA17" s="733"/>
      <c r="AB17" s="733"/>
      <c r="AC17" s="733"/>
      <c r="AD17" s="733"/>
      <c r="AE17" s="733"/>
      <c r="AF17" s="733"/>
      <c r="AG17" s="733"/>
      <c r="AH17" s="733"/>
      <c r="AI17" s="733"/>
      <c r="AJ17" s="733"/>
    </row>
    <row r="18" spans="1:36" ht="15.75" customHeight="1">
      <c r="A18" s="778"/>
      <c r="B18" s="1071" t="s">
        <v>64</v>
      </c>
      <c r="C18" s="1080" t="s">
        <v>354</v>
      </c>
      <c r="D18" s="925"/>
      <c r="E18" s="925"/>
      <c r="F18" s="1077"/>
      <c r="G18" s="1079" t="s">
        <v>340</v>
      </c>
      <c r="H18" s="1084" t="s">
        <v>67</v>
      </c>
      <c r="I18" s="341" t="s">
        <v>9</v>
      </c>
      <c r="J18" s="343"/>
      <c r="K18" s="345">
        <v>1</v>
      </c>
      <c r="L18" s="347"/>
      <c r="M18" s="347"/>
      <c r="N18" s="347"/>
      <c r="O18" s="347"/>
      <c r="P18" s="347"/>
      <c r="Q18" s="347"/>
      <c r="R18" s="347"/>
      <c r="S18" s="347"/>
      <c r="T18" s="347"/>
      <c r="U18" s="347"/>
      <c r="V18" s="361">
        <f t="shared" si="1"/>
        <v>1</v>
      </c>
      <c r="W18" s="1108">
        <v>0.15</v>
      </c>
      <c r="X18" s="364">
        <f>V18*W18</f>
        <v>0.15</v>
      </c>
      <c r="Y18" s="734"/>
      <c r="Z18" s="733"/>
      <c r="AA18" s="733"/>
      <c r="AB18" s="733"/>
      <c r="AC18" s="733"/>
      <c r="AD18" s="733"/>
      <c r="AE18" s="733"/>
      <c r="AF18" s="733"/>
      <c r="AG18" s="733"/>
      <c r="AH18" s="733"/>
      <c r="AI18" s="733"/>
      <c r="AJ18" s="733"/>
    </row>
    <row r="19" spans="1:36" ht="15.75" customHeight="1">
      <c r="A19" s="778"/>
      <c r="B19" s="752"/>
      <c r="C19" s="1005"/>
      <c r="D19" s="751"/>
      <c r="E19" s="751"/>
      <c r="F19" s="752"/>
      <c r="G19" s="752"/>
      <c r="H19" s="762"/>
      <c r="I19" s="339" t="s">
        <v>39</v>
      </c>
      <c r="J19" s="333"/>
      <c r="K19" s="333"/>
      <c r="L19" s="333"/>
      <c r="M19" s="333"/>
      <c r="N19" s="333"/>
      <c r="O19" s="333"/>
      <c r="P19" s="333"/>
      <c r="Q19" s="333"/>
      <c r="R19" s="333"/>
      <c r="S19" s="333"/>
      <c r="T19" s="333"/>
      <c r="U19" s="333"/>
      <c r="V19" s="366">
        <f t="shared" si="1"/>
        <v>0</v>
      </c>
      <c r="W19" s="762"/>
      <c r="X19" s="360">
        <f>+V19*W18</f>
        <v>0</v>
      </c>
      <c r="Y19" s="735"/>
      <c r="Z19" s="733"/>
      <c r="AA19" s="733"/>
      <c r="AB19" s="733"/>
      <c r="AC19" s="733"/>
      <c r="AD19" s="733"/>
      <c r="AE19" s="733"/>
      <c r="AF19" s="733"/>
      <c r="AG19" s="733"/>
      <c r="AH19" s="733"/>
      <c r="AI19" s="733"/>
      <c r="AJ19" s="733"/>
    </row>
    <row r="20" spans="1:36" ht="15.75" customHeight="1">
      <c r="A20" s="778"/>
      <c r="B20" s="1071" t="s">
        <v>64</v>
      </c>
      <c r="C20" s="1080" t="s">
        <v>356</v>
      </c>
      <c r="D20" s="925"/>
      <c r="E20" s="925"/>
      <c r="F20" s="1077"/>
      <c r="G20" s="1079" t="s">
        <v>340</v>
      </c>
      <c r="H20" s="1084" t="s">
        <v>67</v>
      </c>
      <c r="I20" s="367" t="s">
        <v>9</v>
      </c>
      <c r="J20" s="368"/>
      <c r="K20" s="181">
        <v>0.5</v>
      </c>
      <c r="L20" s="181">
        <v>0.5</v>
      </c>
      <c r="M20" s="182"/>
      <c r="N20" s="369"/>
      <c r="O20" s="182"/>
      <c r="P20" s="182"/>
      <c r="Q20" s="182"/>
      <c r="R20" s="182"/>
      <c r="S20" s="182"/>
      <c r="T20" s="182"/>
      <c r="U20" s="182"/>
      <c r="V20" s="174">
        <f t="shared" si="1"/>
        <v>1</v>
      </c>
      <c r="W20" s="1108">
        <v>0.05</v>
      </c>
      <c r="X20" s="364">
        <f>V20*W20</f>
        <v>0.05</v>
      </c>
      <c r="Y20" s="734"/>
      <c r="Z20" s="733"/>
      <c r="AA20" s="733"/>
      <c r="AB20" s="733"/>
      <c r="AC20" s="733"/>
      <c r="AD20" s="733"/>
      <c r="AE20" s="733"/>
      <c r="AF20" s="733"/>
      <c r="AG20" s="733"/>
      <c r="AH20" s="733"/>
      <c r="AI20" s="733"/>
      <c r="AJ20" s="733"/>
    </row>
    <row r="21" spans="1:36" ht="21.75" customHeight="1">
      <c r="A21" s="778"/>
      <c r="B21" s="752"/>
      <c r="C21" s="1005"/>
      <c r="D21" s="751"/>
      <c r="E21" s="751"/>
      <c r="F21" s="752"/>
      <c r="G21" s="752"/>
      <c r="H21" s="762"/>
      <c r="I21" s="367" t="s">
        <v>39</v>
      </c>
      <c r="J21" s="368"/>
      <c r="K21" s="368"/>
      <c r="L21" s="368"/>
      <c r="M21" s="368"/>
      <c r="N21" s="368"/>
      <c r="O21" s="368"/>
      <c r="P21" s="368"/>
      <c r="Q21" s="368"/>
      <c r="R21" s="368"/>
      <c r="S21" s="368"/>
      <c r="T21" s="368"/>
      <c r="U21" s="368"/>
      <c r="V21" s="178">
        <f t="shared" si="1"/>
        <v>0</v>
      </c>
      <c r="W21" s="762"/>
      <c r="X21" s="360">
        <f>+V21*W20</f>
        <v>0</v>
      </c>
      <c r="Y21" s="735"/>
      <c r="Z21" s="733"/>
      <c r="AA21" s="733"/>
      <c r="AB21" s="733"/>
      <c r="AC21" s="733"/>
      <c r="AD21" s="733"/>
      <c r="AE21" s="733"/>
      <c r="AF21" s="733"/>
      <c r="AG21" s="733"/>
      <c r="AH21" s="733"/>
      <c r="AI21" s="733"/>
      <c r="AJ21" s="733"/>
    </row>
    <row r="22" spans="1:36" ht="21.75" customHeight="1">
      <c r="A22" s="778"/>
      <c r="B22" s="1071" t="s">
        <v>64</v>
      </c>
      <c r="C22" s="1080" t="s">
        <v>357</v>
      </c>
      <c r="D22" s="925"/>
      <c r="E22" s="925"/>
      <c r="F22" s="1077"/>
      <c r="G22" s="1079" t="s">
        <v>340</v>
      </c>
      <c r="H22" s="1084" t="s">
        <v>67</v>
      </c>
      <c r="I22" s="367" t="s">
        <v>9</v>
      </c>
      <c r="J22" s="368"/>
      <c r="K22" s="181">
        <v>0.1</v>
      </c>
      <c r="L22" s="181">
        <v>0.7</v>
      </c>
      <c r="M22" s="181">
        <v>0.2</v>
      </c>
      <c r="N22" s="369"/>
      <c r="O22" s="182"/>
      <c r="P22" s="182"/>
      <c r="Q22" s="182"/>
      <c r="R22" s="182"/>
      <c r="S22" s="182"/>
      <c r="T22" s="182"/>
      <c r="U22" s="182"/>
      <c r="V22" s="174">
        <f t="shared" si="1"/>
        <v>1</v>
      </c>
      <c r="W22" s="1108">
        <v>0.05</v>
      </c>
      <c r="X22" s="364">
        <f>V22*W22</f>
        <v>0.05</v>
      </c>
      <c r="Y22" s="734"/>
      <c r="Z22" s="733"/>
      <c r="AA22" s="733"/>
      <c r="AB22" s="733"/>
      <c r="AC22" s="733"/>
      <c r="AD22" s="733"/>
      <c r="AE22" s="733"/>
      <c r="AF22" s="733"/>
      <c r="AG22" s="733"/>
      <c r="AH22" s="733"/>
      <c r="AI22" s="733"/>
      <c r="AJ22" s="733"/>
    </row>
    <row r="23" spans="1:36" ht="21.75" customHeight="1">
      <c r="A23" s="778"/>
      <c r="B23" s="752"/>
      <c r="C23" s="1005"/>
      <c r="D23" s="751"/>
      <c r="E23" s="751"/>
      <c r="F23" s="752"/>
      <c r="G23" s="752"/>
      <c r="H23" s="762"/>
      <c r="I23" s="367" t="s">
        <v>39</v>
      </c>
      <c r="J23" s="368"/>
      <c r="K23" s="368"/>
      <c r="L23" s="368"/>
      <c r="M23" s="368"/>
      <c r="N23" s="368"/>
      <c r="O23" s="368"/>
      <c r="P23" s="368"/>
      <c r="Q23" s="368"/>
      <c r="R23" s="368"/>
      <c r="S23" s="368"/>
      <c r="T23" s="368"/>
      <c r="U23" s="368"/>
      <c r="V23" s="178">
        <f t="shared" si="1"/>
        <v>0</v>
      </c>
      <c r="W23" s="762"/>
      <c r="X23" s="360">
        <f>+V23*W22</f>
        <v>0</v>
      </c>
      <c r="Y23" s="735"/>
      <c r="Z23" s="733"/>
      <c r="AA23" s="733"/>
      <c r="AB23" s="733"/>
      <c r="AC23" s="733"/>
      <c r="AD23" s="733"/>
      <c r="AE23" s="733"/>
      <c r="AF23" s="733"/>
      <c r="AG23" s="733"/>
      <c r="AH23" s="733"/>
      <c r="AI23" s="733"/>
      <c r="AJ23" s="733"/>
    </row>
    <row r="24" spans="1:36" ht="21.75" customHeight="1">
      <c r="A24" s="778"/>
      <c r="B24" s="1071" t="s">
        <v>64</v>
      </c>
      <c r="C24" s="1083" t="s">
        <v>358</v>
      </c>
      <c r="D24" s="925"/>
      <c r="E24" s="925"/>
      <c r="F24" s="1077"/>
      <c r="G24" s="1079" t="s">
        <v>340</v>
      </c>
      <c r="H24" s="1085" t="s">
        <v>67</v>
      </c>
      <c r="I24" s="370" t="s">
        <v>9</v>
      </c>
      <c r="J24" s="371"/>
      <c r="K24" s="371">
        <v>9.0999999999999998E-2</v>
      </c>
      <c r="L24" s="371">
        <v>9.0899999999999995E-2</v>
      </c>
      <c r="M24" s="371">
        <v>9.0899999999999995E-2</v>
      </c>
      <c r="N24" s="371">
        <v>9.0899999999999995E-2</v>
      </c>
      <c r="O24" s="371">
        <v>9.0899999999999995E-2</v>
      </c>
      <c r="P24" s="371">
        <v>9.0899999999999995E-2</v>
      </c>
      <c r="Q24" s="371">
        <v>9.0899999999999995E-2</v>
      </c>
      <c r="R24" s="371">
        <v>9.0899999999999995E-2</v>
      </c>
      <c r="S24" s="371">
        <v>9.0899999999999995E-2</v>
      </c>
      <c r="T24" s="371">
        <v>9.0899999999999995E-2</v>
      </c>
      <c r="U24" s="371">
        <v>9.0899999999999995E-2</v>
      </c>
      <c r="V24" s="174">
        <f t="shared" si="1"/>
        <v>0.99999999999999989</v>
      </c>
      <c r="W24" s="1108">
        <v>0.15</v>
      </c>
      <c r="X24" s="372"/>
      <c r="Y24" s="734"/>
      <c r="Z24" s="733"/>
      <c r="AA24" s="733"/>
      <c r="AB24" s="733"/>
      <c r="AC24" s="733"/>
      <c r="AD24" s="733"/>
      <c r="AE24" s="733"/>
      <c r="AF24" s="733"/>
      <c r="AG24" s="733"/>
      <c r="AH24" s="733"/>
      <c r="AI24" s="733"/>
      <c r="AJ24" s="733"/>
    </row>
    <row r="25" spans="1:36" ht="21.75" customHeight="1">
      <c r="A25" s="778"/>
      <c r="B25" s="752"/>
      <c r="C25" s="751"/>
      <c r="D25" s="751"/>
      <c r="E25" s="751"/>
      <c r="F25" s="752"/>
      <c r="G25" s="752"/>
      <c r="H25" s="1086"/>
      <c r="I25" s="370" t="s">
        <v>39</v>
      </c>
      <c r="J25" s="373"/>
      <c r="K25" s="373"/>
      <c r="L25" s="373"/>
      <c r="M25" s="373"/>
      <c r="N25" s="373"/>
      <c r="O25" s="373"/>
      <c r="P25" s="373"/>
      <c r="Q25" s="373"/>
      <c r="R25" s="373"/>
      <c r="S25" s="373"/>
      <c r="T25" s="373"/>
      <c r="U25" s="373"/>
      <c r="V25" s="174">
        <f t="shared" si="1"/>
        <v>0</v>
      </c>
      <c r="W25" s="1086"/>
      <c r="X25" s="374">
        <f>V25*W25</f>
        <v>0</v>
      </c>
      <c r="Y25" s="735"/>
      <c r="Z25" s="733"/>
      <c r="AA25" s="733"/>
      <c r="AB25" s="733"/>
      <c r="AC25" s="733"/>
      <c r="AD25" s="733"/>
      <c r="AE25" s="733"/>
      <c r="AF25" s="733"/>
      <c r="AG25" s="733"/>
      <c r="AH25" s="733"/>
      <c r="AI25" s="733"/>
      <c r="AJ25" s="733"/>
    </row>
    <row r="26" spans="1:36" ht="21.75" customHeight="1">
      <c r="A26" s="778"/>
      <c r="B26" s="1071" t="s">
        <v>64</v>
      </c>
      <c r="C26" s="1082" t="s">
        <v>359</v>
      </c>
      <c r="D26" s="817"/>
      <c r="E26" s="817"/>
      <c r="F26" s="818"/>
      <c r="G26" s="1079" t="s">
        <v>340</v>
      </c>
      <c r="H26" s="1087" t="s">
        <v>67</v>
      </c>
      <c r="I26" s="370" t="s">
        <v>9</v>
      </c>
      <c r="J26" s="375"/>
      <c r="K26" s="375"/>
      <c r="L26" s="375"/>
      <c r="M26" s="376">
        <v>0.33329999999999999</v>
      </c>
      <c r="N26" s="377"/>
      <c r="O26" s="377"/>
      <c r="P26" s="376">
        <v>0.33329999999999999</v>
      </c>
      <c r="Q26" s="377"/>
      <c r="R26" s="377"/>
      <c r="S26" s="376">
        <v>0.33339999999999997</v>
      </c>
      <c r="T26" s="375"/>
      <c r="U26" s="375"/>
      <c r="V26" s="178">
        <f t="shared" si="1"/>
        <v>1</v>
      </c>
      <c r="W26" s="1108">
        <v>0.3</v>
      </c>
      <c r="X26" s="378"/>
      <c r="Y26" s="312"/>
      <c r="Z26" s="312"/>
    </row>
    <row r="27" spans="1:36" ht="21.75" customHeight="1">
      <c r="A27" s="778"/>
      <c r="B27" s="752"/>
      <c r="C27" s="817"/>
      <c r="D27" s="817"/>
      <c r="E27" s="817"/>
      <c r="F27" s="818"/>
      <c r="G27" s="752"/>
      <c r="H27" s="1086"/>
      <c r="I27" s="370" t="s">
        <v>39</v>
      </c>
      <c r="J27" s="375"/>
      <c r="K27" s="375"/>
      <c r="L27" s="375"/>
      <c r="M27" s="375"/>
      <c r="N27" s="375"/>
      <c r="O27" s="375"/>
      <c r="P27" s="375"/>
      <c r="Q27" s="375"/>
      <c r="R27" s="375"/>
      <c r="S27" s="375"/>
      <c r="T27" s="375"/>
      <c r="U27" s="375"/>
      <c r="V27" s="178">
        <f t="shared" si="1"/>
        <v>0</v>
      </c>
      <c r="W27" s="1086"/>
      <c r="X27" s="378"/>
      <c r="Y27" s="312"/>
      <c r="Z27" s="312"/>
    </row>
    <row r="28" spans="1:36" ht="21.75" customHeight="1">
      <c r="A28" s="1078" t="s">
        <v>70</v>
      </c>
      <c r="B28" s="744"/>
      <c r="C28" s="744"/>
      <c r="D28" s="744"/>
      <c r="E28" s="744"/>
      <c r="F28" s="726"/>
      <c r="G28" s="1096"/>
      <c r="H28" s="1098"/>
      <c r="I28" s="380" t="s">
        <v>9</v>
      </c>
      <c r="J28" s="178">
        <f t="shared" ref="J28:U29" si="2">J14*$W$14+J16*$W$16+J18*$W$18+J20*$W$20+J24*$W$24+J26*$W$26</f>
        <v>0</v>
      </c>
      <c r="K28" s="178">
        <f t="shared" si="2"/>
        <v>0.20864999999999997</v>
      </c>
      <c r="L28" s="178">
        <f t="shared" si="2"/>
        <v>9.8634999999999987E-2</v>
      </c>
      <c r="M28" s="178">
        <f t="shared" si="2"/>
        <v>0.18362499999999998</v>
      </c>
      <c r="N28" s="178">
        <f t="shared" si="2"/>
        <v>0.16863500000000003</v>
      </c>
      <c r="O28" s="178">
        <f t="shared" si="2"/>
        <v>5.8635E-2</v>
      </c>
      <c r="P28" s="178">
        <f t="shared" si="2"/>
        <v>0.11362499999999999</v>
      </c>
      <c r="Q28" s="178">
        <f t="shared" si="2"/>
        <v>1.3635E-2</v>
      </c>
      <c r="R28" s="178">
        <f t="shared" si="2"/>
        <v>1.3635E-2</v>
      </c>
      <c r="S28" s="178">
        <f t="shared" si="2"/>
        <v>0.11365499999999998</v>
      </c>
      <c r="T28" s="178">
        <f t="shared" si="2"/>
        <v>1.3635E-2</v>
      </c>
      <c r="U28" s="178">
        <f t="shared" si="2"/>
        <v>1.3635E-2</v>
      </c>
      <c r="V28" s="178">
        <f t="shared" si="1"/>
        <v>0.99999999999999978</v>
      </c>
      <c r="W28" s="383">
        <f>SUM(W14:W27)</f>
        <v>1.05</v>
      </c>
      <c r="X28" s="384">
        <f>+V28*W25</f>
        <v>0</v>
      </c>
      <c r="Y28" s="312"/>
      <c r="Z28" s="312"/>
    </row>
    <row r="29" spans="1:36" ht="13.5" customHeight="1">
      <c r="A29" s="750"/>
      <c r="B29" s="751"/>
      <c r="C29" s="751"/>
      <c r="D29" s="751"/>
      <c r="E29" s="751"/>
      <c r="F29" s="752"/>
      <c r="G29" s="793"/>
      <c r="H29" s="788"/>
      <c r="I29" s="385" t="s">
        <v>39</v>
      </c>
      <c r="J29" s="709">
        <f t="shared" si="2"/>
        <v>0</v>
      </c>
      <c r="K29" s="709">
        <f t="shared" si="2"/>
        <v>0</v>
      </c>
      <c r="L29" s="709">
        <f t="shared" si="2"/>
        <v>0</v>
      </c>
      <c r="M29" s="709">
        <f t="shared" si="2"/>
        <v>0</v>
      </c>
      <c r="N29" s="709">
        <f t="shared" si="2"/>
        <v>0</v>
      </c>
      <c r="O29" s="709">
        <f t="shared" si="2"/>
        <v>0</v>
      </c>
      <c r="P29" s="709">
        <f t="shared" si="2"/>
        <v>0</v>
      </c>
      <c r="Q29" s="709">
        <f t="shared" si="2"/>
        <v>0</v>
      </c>
      <c r="R29" s="709">
        <f t="shared" si="2"/>
        <v>0</v>
      </c>
      <c r="S29" s="709">
        <f t="shared" si="2"/>
        <v>0</v>
      </c>
      <c r="T29" s="709">
        <f t="shared" si="2"/>
        <v>0</v>
      </c>
      <c r="U29" s="709">
        <f t="shared" si="2"/>
        <v>0</v>
      </c>
      <c r="V29" s="709">
        <f t="shared" ref="V29" si="3">SUM(J29:U29)</f>
        <v>0</v>
      </c>
      <c r="W29" s="387"/>
      <c r="X29" s="389"/>
      <c r="Y29" s="312"/>
      <c r="Z29" s="312"/>
    </row>
    <row r="30" spans="1:36" ht="30.75" customHeight="1">
      <c r="A30" s="390" t="s">
        <v>17</v>
      </c>
      <c r="B30" s="213" t="s">
        <v>42</v>
      </c>
      <c r="C30" s="213" t="s">
        <v>43</v>
      </c>
      <c r="D30" s="213" t="s">
        <v>19</v>
      </c>
      <c r="E30" s="213" t="s">
        <v>44</v>
      </c>
      <c r="F30" s="213" t="s">
        <v>45</v>
      </c>
      <c r="G30" s="213" t="s">
        <v>46</v>
      </c>
      <c r="H30" s="958" t="s">
        <v>47</v>
      </c>
      <c r="I30" s="959"/>
      <c r="J30" s="213" t="s">
        <v>48</v>
      </c>
      <c r="K30" s="213" t="s">
        <v>28</v>
      </c>
      <c r="L30" s="213" t="s">
        <v>31</v>
      </c>
      <c r="M30" s="213" t="s">
        <v>30</v>
      </c>
      <c r="N30" s="213" t="s">
        <v>49</v>
      </c>
      <c r="O30" s="213" t="s">
        <v>50</v>
      </c>
      <c r="P30" s="213" t="s">
        <v>34</v>
      </c>
      <c r="Q30" s="391" t="s">
        <v>36</v>
      </c>
      <c r="R30" s="213" t="s">
        <v>51</v>
      </c>
      <c r="S30" s="213" t="s">
        <v>52</v>
      </c>
      <c r="T30" s="213" t="s">
        <v>32</v>
      </c>
      <c r="U30" s="213" t="s">
        <v>29</v>
      </c>
      <c r="V30" s="213" t="s">
        <v>53</v>
      </c>
      <c r="W30" s="213" t="s">
        <v>54</v>
      </c>
      <c r="X30" s="393" t="s">
        <v>71</v>
      </c>
      <c r="Y30" s="312"/>
      <c r="Z30" s="312"/>
    </row>
    <row r="31" spans="1:36" ht="15.75" customHeight="1">
      <c r="A31" s="1072" t="s">
        <v>360</v>
      </c>
      <c r="B31" s="1074" t="s">
        <v>330</v>
      </c>
      <c r="C31" s="1133" t="s">
        <v>331</v>
      </c>
      <c r="D31" s="1074">
        <v>1</v>
      </c>
      <c r="E31" s="1084" t="s">
        <v>332</v>
      </c>
      <c r="F31" s="1079" t="s">
        <v>75</v>
      </c>
      <c r="G31" s="1079" t="s">
        <v>340</v>
      </c>
      <c r="H31" s="1130" t="s">
        <v>9</v>
      </c>
      <c r="I31" s="1131"/>
      <c r="J31" s="347">
        <v>0</v>
      </c>
      <c r="K31" s="345">
        <v>0.5</v>
      </c>
      <c r="L31" s="345">
        <v>0.5</v>
      </c>
      <c r="M31" s="345">
        <v>0</v>
      </c>
      <c r="N31" s="347">
        <v>0</v>
      </c>
      <c r="O31" s="347">
        <v>0</v>
      </c>
      <c r="P31" s="347">
        <v>0</v>
      </c>
      <c r="Q31" s="347">
        <v>0</v>
      </c>
      <c r="R31" s="345">
        <v>0</v>
      </c>
      <c r="S31" s="345">
        <v>0</v>
      </c>
      <c r="T31" s="345">
        <v>0</v>
      </c>
      <c r="U31" s="396">
        <v>0</v>
      </c>
      <c r="V31" s="330">
        <f t="shared" ref="V31:V34" si="4">SUM(J31:U31)</f>
        <v>1</v>
      </c>
      <c r="W31" s="1136">
        <v>0.05</v>
      </c>
      <c r="X31" s="332">
        <f>IF(OR(V31=0,W31=0),0,(V31/V31)*W31)</f>
        <v>0.05</v>
      </c>
      <c r="Y31" s="312"/>
      <c r="Z31" s="312"/>
    </row>
    <row r="32" spans="1:36" ht="15.75" customHeight="1">
      <c r="A32" s="778"/>
      <c r="B32" s="762"/>
      <c r="C32" s="751"/>
      <c r="D32" s="762"/>
      <c r="E32" s="762"/>
      <c r="F32" s="752"/>
      <c r="G32" s="752"/>
      <c r="H32" s="937" t="s">
        <v>62</v>
      </c>
      <c r="I32" s="762"/>
      <c r="J32" s="355"/>
      <c r="K32" s="355"/>
      <c r="L32" s="355"/>
      <c r="M32" s="355"/>
      <c r="N32" s="355"/>
      <c r="O32" s="355"/>
      <c r="P32" s="355"/>
      <c r="Q32" s="355"/>
      <c r="R32" s="355"/>
      <c r="S32" s="355"/>
      <c r="T32" s="355"/>
      <c r="U32" s="399"/>
      <c r="V32" s="400">
        <f t="shared" si="4"/>
        <v>0</v>
      </c>
      <c r="W32" s="776"/>
      <c r="X32" s="401">
        <f>IF(OR(V32=0,W31=0),0,(V32/V31*W31))</f>
        <v>0</v>
      </c>
      <c r="Y32" s="312"/>
      <c r="Z32" s="312"/>
    </row>
    <row r="33" spans="1:26" ht="15.75" customHeight="1">
      <c r="A33" s="778"/>
      <c r="B33" s="1074" t="s">
        <v>330</v>
      </c>
      <c r="C33" s="1133" t="s">
        <v>338</v>
      </c>
      <c r="D33" s="1141">
        <v>1</v>
      </c>
      <c r="E33" s="1084" t="s">
        <v>363</v>
      </c>
      <c r="F33" s="1079" t="s">
        <v>75</v>
      </c>
      <c r="G33" s="1079" t="s">
        <v>364</v>
      </c>
      <c r="H33" s="1130" t="s">
        <v>9</v>
      </c>
      <c r="I33" s="1131"/>
      <c r="J33" s="402">
        <v>0</v>
      </c>
      <c r="K33" s="402">
        <v>0</v>
      </c>
      <c r="L33" s="402">
        <v>0</v>
      </c>
      <c r="M33" s="402">
        <v>0.33329999999999999</v>
      </c>
      <c r="N33" s="402">
        <v>0</v>
      </c>
      <c r="O33" s="402">
        <v>0</v>
      </c>
      <c r="P33" s="402">
        <v>0.33329999999999999</v>
      </c>
      <c r="Q33" s="402">
        <v>0</v>
      </c>
      <c r="R33" s="402">
        <v>0</v>
      </c>
      <c r="S33" s="402">
        <v>0.33339999999999997</v>
      </c>
      <c r="T33" s="402">
        <v>0</v>
      </c>
      <c r="U33" s="403">
        <v>0</v>
      </c>
      <c r="V33" s="330">
        <f t="shared" si="4"/>
        <v>1</v>
      </c>
      <c r="W33" s="1136">
        <v>0.1</v>
      </c>
      <c r="X33" s="332">
        <f>IF(OR(V33=0,W33=0),0,(V33/V33)*W33)</f>
        <v>0.1</v>
      </c>
      <c r="Y33" s="312"/>
      <c r="Z33" s="312"/>
    </row>
    <row r="34" spans="1:26" ht="15.75" customHeight="1">
      <c r="A34" s="778"/>
      <c r="B34" s="788"/>
      <c r="C34" s="764"/>
      <c r="D34" s="788"/>
      <c r="E34" s="788"/>
      <c r="F34" s="793"/>
      <c r="G34" s="752"/>
      <c r="H34" s="1099" t="s">
        <v>62</v>
      </c>
      <c r="I34" s="788"/>
      <c r="J34" s="406"/>
      <c r="K34" s="406"/>
      <c r="L34" s="406"/>
      <c r="M34" s="406"/>
      <c r="N34" s="406"/>
      <c r="O34" s="406"/>
      <c r="P34" s="406"/>
      <c r="Q34" s="406"/>
      <c r="R34" s="406"/>
      <c r="S34" s="406"/>
      <c r="T34" s="406"/>
      <c r="U34" s="407"/>
      <c r="V34" s="334">
        <f t="shared" si="4"/>
        <v>0</v>
      </c>
      <c r="W34" s="1092"/>
      <c r="X34" s="335">
        <f>IF(OR(V34=0,W33=0),0,(V34/V33*W33))</f>
        <v>0</v>
      </c>
      <c r="Y34" s="312"/>
      <c r="Z34" s="312"/>
    </row>
    <row r="35" spans="1:26" ht="35.25" customHeight="1">
      <c r="A35" s="778"/>
      <c r="B35" s="408" t="s">
        <v>63</v>
      </c>
      <c r="C35" s="1103" t="s">
        <v>24</v>
      </c>
      <c r="D35" s="1015"/>
      <c r="E35" s="1015"/>
      <c r="F35" s="1015"/>
      <c r="G35" s="1015"/>
      <c r="H35" s="1015"/>
      <c r="I35" s="1015"/>
      <c r="J35" s="1015"/>
      <c r="K35" s="1015"/>
      <c r="L35" s="1015"/>
      <c r="M35" s="1015"/>
      <c r="N35" s="1015"/>
      <c r="O35" s="1015"/>
      <c r="P35" s="1015"/>
      <c r="Q35" s="1015"/>
      <c r="R35" s="1015"/>
      <c r="S35" s="1015"/>
      <c r="T35" s="1015"/>
      <c r="U35" s="1015"/>
      <c r="V35" s="1015"/>
      <c r="W35" s="1015"/>
      <c r="X35" s="1104"/>
      <c r="Y35" s="312"/>
      <c r="Z35" s="312"/>
    </row>
    <row r="36" spans="1:26" ht="15.75" customHeight="1">
      <c r="A36" s="778"/>
      <c r="B36" s="1071" t="s">
        <v>64</v>
      </c>
      <c r="C36" s="1140" t="s">
        <v>367</v>
      </c>
      <c r="D36" s="744"/>
      <c r="E36" s="744"/>
      <c r="F36" s="726"/>
      <c r="G36" s="1079" t="s">
        <v>340</v>
      </c>
      <c r="H36" s="1084" t="s">
        <v>67</v>
      </c>
      <c r="I36" s="341" t="s">
        <v>9</v>
      </c>
      <c r="J36" s="411">
        <v>0.3</v>
      </c>
      <c r="K36" s="411">
        <v>0.7</v>
      </c>
      <c r="L36" s="343"/>
      <c r="M36" s="343"/>
      <c r="N36" s="347"/>
      <c r="O36" s="347"/>
      <c r="P36" s="347"/>
      <c r="Q36" s="347"/>
      <c r="R36" s="347"/>
      <c r="S36" s="347"/>
      <c r="T36" s="347"/>
      <c r="U36" s="347"/>
      <c r="V36" s="361">
        <f t="shared" ref="V36:V42" si="5">SUM(J36:U36)</f>
        <v>1</v>
      </c>
      <c r="W36" s="1105">
        <v>0.35</v>
      </c>
      <c r="X36" s="364">
        <f>V36*W36</f>
        <v>0.35</v>
      </c>
      <c r="Y36" s="312"/>
      <c r="Z36" s="312"/>
    </row>
    <row r="37" spans="1:26" ht="15.75" customHeight="1">
      <c r="A37" s="778"/>
      <c r="B37" s="752"/>
      <c r="C37" s="750"/>
      <c r="D37" s="751"/>
      <c r="E37" s="751"/>
      <c r="F37" s="752"/>
      <c r="G37" s="752"/>
      <c r="H37" s="762"/>
      <c r="I37" s="353" t="s">
        <v>39</v>
      </c>
      <c r="J37" s="355"/>
      <c r="K37" s="355"/>
      <c r="L37" s="355"/>
      <c r="M37" s="355"/>
      <c r="N37" s="355"/>
      <c r="O37" s="355"/>
      <c r="P37" s="355"/>
      <c r="Q37" s="355"/>
      <c r="R37" s="355"/>
      <c r="S37" s="355"/>
      <c r="T37" s="355"/>
      <c r="U37" s="355"/>
      <c r="V37" s="357">
        <f t="shared" si="5"/>
        <v>0</v>
      </c>
      <c r="W37" s="762"/>
      <c r="X37" s="360">
        <f>+V37*W36</f>
        <v>0</v>
      </c>
      <c r="Y37" s="312"/>
      <c r="Z37" s="312"/>
    </row>
    <row r="38" spans="1:26" ht="15.75" customHeight="1">
      <c r="A38" s="778"/>
      <c r="B38" s="1071" t="s">
        <v>64</v>
      </c>
      <c r="C38" s="1114" t="s">
        <v>369</v>
      </c>
      <c r="D38" s="817"/>
      <c r="E38" s="817"/>
      <c r="F38" s="818"/>
      <c r="G38" s="1079" t="s">
        <v>340</v>
      </c>
      <c r="H38" s="1084" t="s">
        <v>67</v>
      </c>
      <c r="I38" s="341" t="s">
        <v>9</v>
      </c>
      <c r="J38" s="343"/>
      <c r="K38" s="345">
        <v>1</v>
      </c>
      <c r="L38" s="347"/>
      <c r="M38" s="347"/>
      <c r="N38" s="347"/>
      <c r="O38" s="347"/>
      <c r="P38" s="347"/>
      <c r="Q38" s="347"/>
      <c r="R38" s="347"/>
      <c r="S38" s="347"/>
      <c r="T38" s="347"/>
      <c r="U38" s="347"/>
      <c r="V38" s="361">
        <f t="shared" si="5"/>
        <v>1</v>
      </c>
      <c r="W38" s="1105">
        <v>0.15</v>
      </c>
      <c r="X38" s="364">
        <f>V38*W38</f>
        <v>0.15</v>
      </c>
      <c r="Y38" s="312"/>
      <c r="Z38" s="312"/>
    </row>
    <row r="39" spans="1:26" ht="15.75" customHeight="1">
      <c r="A39" s="778"/>
      <c r="B39" s="752"/>
      <c r="C39" s="1005"/>
      <c r="D39" s="751"/>
      <c r="E39" s="751"/>
      <c r="F39" s="752"/>
      <c r="G39" s="752"/>
      <c r="H39" s="762"/>
      <c r="I39" s="353" t="s">
        <v>39</v>
      </c>
      <c r="J39" s="355"/>
      <c r="K39" s="355"/>
      <c r="L39" s="355"/>
      <c r="M39" s="355"/>
      <c r="N39" s="355"/>
      <c r="O39" s="355"/>
      <c r="P39" s="355"/>
      <c r="Q39" s="355"/>
      <c r="R39" s="355"/>
      <c r="S39" s="355"/>
      <c r="T39" s="355"/>
      <c r="U39" s="355"/>
      <c r="V39" s="357">
        <f t="shared" si="5"/>
        <v>0</v>
      </c>
      <c r="W39" s="762"/>
      <c r="X39" s="360">
        <f>+V39*W38</f>
        <v>0</v>
      </c>
      <c r="Y39" s="312"/>
      <c r="Z39" s="312"/>
    </row>
    <row r="40" spans="1:26" ht="15.75" customHeight="1">
      <c r="A40" s="778"/>
      <c r="B40" s="1071" t="s">
        <v>64</v>
      </c>
      <c r="C40" s="1080" t="s">
        <v>371</v>
      </c>
      <c r="D40" s="925"/>
      <c r="E40" s="925"/>
      <c r="F40" s="1077"/>
      <c r="G40" s="1079" t="s">
        <v>340</v>
      </c>
      <c r="H40" s="1084" t="s">
        <v>67</v>
      </c>
      <c r="I40" s="341" t="s">
        <v>9</v>
      </c>
      <c r="J40" s="343"/>
      <c r="K40" s="347"/>
      <c r="L40" s="345">
        <v>1</v>
      </c>
      <c r="M40" s="347"/>
      <c r="N40" s="347"/>
      <c r="O40" s="347"/>
      <c r="P40" s="347"/>
      <c r="Q40" s="347"/>
      <c r="R40" s="347"/>
      <c r="S40" s="347"/>
      <c r="T40" s="347"/>
      <c r="U40" s="347"/>
      <c r="V40" s="361">
        <f t="shared" si="5"/>
        <v>1</v>
      </c>
      <c r="W40" s="1105">
        <v>0.15</v>
      </c>
      <c r="X40" s="364">
        <f>V40*W40</f>
        <v>0.15</v>
      </c>
      <c r="Y40" s="312"/>
      <c r="Z40" s="312"/>
    </row>
    <row r="41" spans="1:26" ht="15.75" customHeight="1">
      <c r="A41" s="778"/>
      <c r="B41" s="752"/>
      <c r="C41" s="1005"/>
      <c r="D41" s="751"/>
      <c r="E41" s="751"/>
      <c r="F41" s="752"/>
      <c r="G41" s="752"/>
      <c r="H41" s="762"/>
      <c r="I41" s="353" t="s">
        <v>39</v>
      </c>
      <c r="J41" s="355"/>
      <c r="K41" s="355"/>
      <c r="L41" s="355"/>
      <c r="M41" s="355"/>
      <c r="N41" s="355"/>
      <c r="O41" s="355"/>
      <c r="P41" s="355"/>
      <c r="Q41" s="355"/>
      <c r="R41" s="355"/>
      <c r="S41" s="355"/>
      <c r="T41" s="355"/>
      <c r="U41" s="355"/>
      <c r="V41" s="357">
        <f t="shared" si="5"/>
        <v>0</v>
      </c>
      <c r="W41" s="762"/>
      <c r="X41" s="360">
        <f>+V41*W40</f>
        <v>0</v>
      </c>
      <c r="Y41" s="312"/>
      <c r="Z41" s="312"/>
    </row>
    <row r="42" spans="1:26" ht="15.75" customHeight="1">
      <c r="A42" s="778"/>
      <c r="B42" s="1071" t="s">
        <v>64</v>
      </c>
      <c r="C42" s="1020" t="s">
        <v>374</v>
      </c>
      <c r="D42" s="744"/>
      <c r="E42" s="744"/>
      <c r="F42" s="726"/>
      <c r="G42" s="1079" t="s">
        <v>340</v>
      </c>
      <c r="H42" s="869" t="s">
        <v>67</v>
      </c>
      <c r="I42" s="341" t="s">
        <v>9</v>
      </c>
      <c r="J42" s="349"/>
      <c r="K42" s="349"/>
      <c r="L42" s="349"/>
      <c r="M42" s="363">
        <v>0.33329999999999999</v>
      </c>
      <c r="N42" s="349"/>
      <c r="O42" s="349"/>
      <c r="P42" s="363">
        <v>0.33329999999999999</v>
      </c>
      <c r="Q42" s="349"/>
      <c r="R42" s="349"/>
      <c r="S42" s="363">
        <v>0.33339999999999997</v>
      </c>
      <c r="T42" s="349"/>
      <c r="U42" s="349"/>
      <c r="V42" s="414">
        <f t="shared" si="5"/>
        <v>1</v>
      </c>
      <c r="W42" s="1108">
        <v>0.35</v>
      </c>
      <c r="X42" s="415">
        <f t="shared" ref="X42:X45" si="6">V42*W42</f>
        <v>0.35</v>
      </c>
      <c r="Y42" s="312"/>
      <c r="Z42" s="312"/>
    </row>
    <row r="43" spans="1:26" ht="15.75" customHeight="1">
      <c r="A43" s="779"/>
      <c r="B43" s="752"/>
      <c r="C43" s="750"/>
      <c r="D43" s="751"/>
      <c r="E43" s="751"/>
      <c r="F43" s="752"/>
      <c r="G43" s="752"/>
      <c r="H43" s="766"/>
      <c r="I43" s="353" t="s">
        <v>39</v>
      </c>
      <c r="J43" s="349"/>
      <c r="K43" s="349"/>
      <c r="L43" s="349"/>
      <c r="M43" s="349"/>
      <c r="N43" s="349"/>
      <c r="O43" s="349"/>
      <c r="P43" s="349"/>
      <c r="Q43" s="349"/>
      <c r="R43" s="349"/>
      <c r="S43" s="349"/>
      <c r="T43" s="349"/>
      <c r="U43" s="349"/>
      <c r="V43" s="414">
        <f>SUM(I43:U43)</f>
        <v>0</v>
      </c>
      <c r="W43" s="1086"/>
      <c r="X43" s="415">
        <f t="shared" si="6"/>
        <v>0</v>
      </c>
      <c r="Y43" s="312"/>
      <c r="Z43" s="312"/>
    </row>
    <row r="44" spans="1:26" ht="15.75" customHeight="1">
      <c r="A44" s="1142" t="s">
        <v>70</v>
      </c>
      <c r="B44" s="817"/>
      <c r="C44" s="817"/>
      <c r="D44" s="817"/>
      <c r="E44" s="817"/>
      <c r="F44" s="818"/>
      <c r="G44" s="379"/>
      <c r="H44" s="1100"/>
      <c r="I44" s="380" t="s">
        <v>9</v>
      </c>
      <c r="J44" s="174">
        <f t="shared" ref="J44:U44" si="7">J36*$W$36+J38*$W$38+J40*$W$40+J42*$W$42</f>
        <v>0.105</v>
      </c>
      <c r="K44" s="174">
        <f t="shared" si="7"/>
        <v>0.39499999999999996</v>
      </c>
      <c r="L44" s="174">
        <f t="shared" si="7"/>
        <v>0.15</v>
      </c>
      <c r="M44" s="174">
        <f t="shared" si="7"/>
        <v>0.11665499999999998</v>
      </c>
      <c r="N44" s="174">
        <f t="shared" si="7"/>
        <v>0</v>
      </c>
      <c r="O44" s="174">
        <f t="shared" si="7"/>
        <v>0</v>
      </c>
      <c r="P44" s="174">
        <f t="shared" si="7"/>
        <v>0.11665499999999998</v>
      </c>
      <c r="Q44" s="174">
        <f t="shared" si="7"/>
        <v>0</v>
      </c>
      <c r="R44" s="174">
        <f t="shared" si="7"/>
        <v>0</v>
      </c>
      <c r="S44" s="174">
        <f t="shared" si="7"/>
        <v>0.11668999999999999</v>
      </c>
      <c r="T44" s="174">
        <f t="shared" si="7"/>
        <v>0</v>
      </c>
      <c r="U44" s="174">
        <f t="shared" si="7"/>
        <v>0</v>
      </c>
      <c r="V44" s="174">
        <f>SUM(J44:U44)</f>
        <v>0.99999999999999978</v>
      </c>
      <c r="W44" s="1137">
        <f>SUM(W36:W43)</f>
        <v>1</v>
      </c>
      <c r="X44" s="415">
        <f t="shared" si="6"/>
        <v>0.99999999999999978</v>
      </c>
      <c r="Y44" s="312"/>
      <c r="Z44" s="312"/>
    </row>
    <row r="45" spans="1:26" ht="15.75" customHeight="1">
      <c r="A45" s="792"/>
      <c r="B45" s="764"/>
      <c r="C45" s="764"/>
      <c r="D45" s="764"/>
      <c r="E45" s="764"/>
      <c r="F45" s="793"/>
      <c r="G45" s="416"/>
      <c r="H45" s="790"/>
      <c r="I45" s="417" t="s">
        <v>39</v>
      </c>
      <c r="J45" s="178">
        <f t="shared" ref="J45:U45" si="8">J37*$W$37+J39*$W$39+J41*$W$41+J43*$W$43</f>
        <v>0</v>
      </c>
      <c r="K45" s="178">
        <f t="shared" si="8"/>
        <v>0</v>
      </c>
      <c r="L45" s="178">
        <f t="shared" si="8"/>
        <v>0</v>
      </c>
      <c r="M45" s="178">
        <f t="shared" si="8"/>
        <v>0</v>
      </c>
      <c r="N45" s="178">
        <f t="shared" si="8"/>
        <v>0</v>
      </c>
      <c r="O45" s="178">
        <f t="shared" si="8"/>
        <v>0</v>
      </c>
      <c r="P45" s="178">
        <f t="shared" si="8"/>
        <v>0</v>
      </c>
      <c r="Q45" s="178">
        <f t="shared" si="8"/>
        <v>0</v>
      </c>
      <c r="R45" s="178">
        <f t="shared" si="8"/>
        <v>0</v>
      </c>
      <c r="S45" s="178">
        <f t="shared" si="8"/>
        <v>0</v>
      </c>
      <c r="T45" s="178">
        <f t="shared" si="8"/>
        <v>0</v>
      </c>
      <c r="U45" s="178">
        <f t="shared" si="8"/>
        <v>0</v>
      </c>
      <c r="V45" s="178">
        <f>V37*$W$36+V39*$W$38+V41*$W$40</f>
        <v>0</v>
      </c>
      <c r="W45" s="788"/>
      <c r="X45" s="415">
        <f t="shared" si="6"/>
        <v>0</v>
      </c>
      <c r="Y45" s="312"/>
      <c r="Z45" s="312"/>
    </row>
    <row r="46" spans="1:26" ht="30.75" customHeight="1">
      <c r="A46" s="418" t="s">
        <v>17</v>
      </c>
      <c r="B46" s="213" t="s">
        <v>42</v>
      </c>
      <c r="C46" s="213" t="s">
        <v>43</v>
      </c>
      <c r="D46" s="213" t="s">
        <v>19</v>
      </c>
      <c r="E46" s="213" t="s">
        <v>44</v>
      </c>
      <c r="F46" s="213" t="s">
        <v>45</v>
      </c>
      <c r="G46" s="282" t="s">
        <v>46</v>
      </c>
      <c r="H46" s="958" t="s">
        <v>47</v>
      </c>
      <c r="I46" s="959"/>
      <c r="J46" s="213" t="s">
        <v>48</v>
      </c>
      <c r="K46" s="213" t="s">
        <v>28</v>
      </c>
      <c r="L46" s="213" t="s">
        <v>31</v>
      </c>
      <c r="M46" s="213" t="s">
        <v>30</v>
      </c>
      <c r="N46" s="213" t="s">
        <v>49</v>
      </c>
      <c r="O46" s="213" t="s">
        <v>50</v>
      </c>
      <c r="P46" s="213" t="s">
        <v>34</v>
      </c>
      <c r="Q46" s="391" t="s">
        <v>36</v>
      </c>
      <c r="R46" s="213" t="s">
        <v>51</v>
      </c>
      <c r="S46" s="213" t="s">
        <v>52</v>
      </c>
      <c r="T46" s="213" t="s">
        <v>32</v>
      </c>
      <c r="U46" s="213" t="s">
        <v>29</v>
      </c>
      <c r="V46" s="213" t="s">
        <v>53</v>
      </c>
      <c r="W46" s="282" t="s">
        <v>54</v>
      </c>
      <c r="X46" s="393" t="s">
        <v>71</v>
      </c>
      <c r="Y46" s="312"/>
      <c r="Z46" s="312"/>
    </row>
    <row r="47" spans="1:26" ht="15.75" customHeight="1">
      <c r="A47" s="1072" t="s">
        <v>380</v>
      </c>
      <c r="B47" s="1074" t="s">
        <v>330</v>
      </c>
      <c r="C47" s="1133" t="s">
        <v>331</v>
      </c>
      <c r="D47" s="1074">
        <v>1</v>
      </c>
      <c r="E47" s="1084" t="s">
        <v>381</v>
      </c>
      <c r="F47" s="1079" t="s">
        <v>75</v>
      </c>
      <c r="G47" s="1079" t="s">
        <v>333</v>
      </c>
      <c r="H47" s="1130" t="s">
        <v>9</v>
      </c>
      <c r="I47" s="1131"/>
      <c r="J47" s="345">
        <v>0</v>
      </c>
      <c r="K47" s="345">
        <v>0</v>
      </c>
      <c r="L47" s="345">
        <v>0</v>
      </c>
      <c r="M47" s="345">
        <v>0</v>
      </c>
      <c r="N47" s="345">
        <v>1</v>
      </c>
      <c r="O47" s="345">
        <v>0</v>
      </c>
      <c r="P47" s="345">
        <v>0</v>
      </c>
      <c r="Q47" s="345">
        <v>0</v>
      </c>
      <c r="R47" s="345">
        <v>0</v>
      </c>
      <c r="S47" s="345">
        <v>0</v>
      </c>
      <c r="T47" s="345">
        <v>0</v>
      </c>
      <c r="U47" s="396">
        <v>0</v>
      </c>
      <c r="V47" s="330">
        <f t="shared" ref="V47:V48" si="9">SUM(J47:U47)</f>
        <v>1</v>
      </c>
      <c r="W47" s="1136">
        <v>0.1</v>
      </c>
      <c r="X47" s="332">
        <f>IF(OR(V47=0,W47=0),0,(V47/V47)*W47)</f>
        <v>0.1</v>
      </c>
      <c r="Y47" s="312"/>
      <c r="Z47" s="312"/>
    </row>
    <row r="48" spans="1:26" ht="15.75" customHeight="1">
      <c r="A48" s="778"/>
      <c r="B48" s="762"/>
      <c r="C48" s="751"/>
      <c r="D48" s="762"/>
      <c r="E48" s="762"/>
      <c r="F48" s="752"/>
      <c r="G48" s="752"/>
      <c r="H48" s="1099" t="s">
        <v>62</v>
      </c>
      <c r="I48" s="788"/>
      <c r="J48" s="406"/>
      <c r="K48" s="406"/>
      <c r="L48" s="406"/>
      <c r="M48" s="406"/>
      <c r="N48" s="406"/>
      <c r="O48" s="406"/>
      <c r="P48" s="406"/>
      <c r="Q48" s="406"/>
      <c r="R48" s="406"/>
      <c r="S48" s="406"/>
      <c r="T48" s="406"/>
      <c r="U48" s="407"/>
      <c r="V48" s="334">
        <f t="shared" si="9"/>
        <v>0</v>
      </c>
      <c r="W48" s="776"/>
      <c r="X48" s="335">
        <f>IF(OR(V48=0,W47=0),0,(V48/V47*W47))</f>
        <v>0</v>
      </c>
      <c r="Y48" s="312"/>
      <c r="Z48" s="312"/>
    </row>
    <row r="49" spans="1:26" ht="35.25" customHeight="1">
      <c r="A49" s="778"/>
      <c r="B49" s="224" t="s">
        <v>63</v>
      </c>
      <c r="C49" s="1103" t="s">
        <v>24</v>
      </c>
      <c r="D49" s="1015"/>
      <c r="E49" s="1015"/>
      <c r="F49" s="1015"/>
      <c r="G49" s="1015"/>
      <c r="H49" s="1015"/>
      <c r="I49" s="1015"/>
      <c r="J49" s="1015"/>
      <c r="K49" s="1015"/>
      <c r="L49" s="1015"/>
      <c r="M49" s="1015"/>
      <c r="N49" s="1015"/>
      <c r="O49" s="1015"/>
      <c r="P49" s="1015"/>
      <c r="Q49" s="1015"/>
      <c r="R49" s="1015"/>
      <c r="S49" s="1015"/>
      <c r="T49" s="1015"/>
      <c r="U49" s="1015"/>
      <c r="V49" s="1015"/>
      <c r="W49" s="1015"/>
      <c r="X49" s="1104"/>
      <c r="Y49" s="312"/>
      <c r="Z49" s="312"/>
    </row>
    <row r="50" spans="1:26" ht="15.75" customHeight="1">
      <c r="A50" s="778"/>
      <c r="B50" s="1071" t="s">
        <v>64</v>
      </c>
      <c r="C50" s="1080" t="s">
        <v>382</v>
      </c>
      <c r="D50" s="925"/>
      <c r="E50" s="925"/>
      <c r="F50" s="1077"/>
      <c r="G50" s="1079" t="s">
        <v>340</v>
      </c>
      <c r="H50" s="1084" t="s">
        <v>67</v>
      </c>
      <c r="I50" s="367" t="s">
        <v>9</v>
      </c>
      <c r="J50" s="368"/>
      <c r="K50" s="368">
        <v>0.5</v>
      </c>
      <c r="L50" s="368">
        <v>0.5</v>
      </c>
      <c r="M50" s="368"/>
      <c r="N50" s="368"/>
      <c r="O50" s="368"/>
      <c r="P50" s="368"/>
      <c r="Q50" s="368"/>
      <c r="R50" s="368"/>
      <c r="S50" s="182"/>
      <c r="T50" s="182"/>
      <c r="U50" s="182"/>
      <c r="V50" s="420">
        <f t="shared" ref="V50:V57" si="10">SUM(J50:U50)</f>
        <v>1</v>
      </c>
      <c r="W50" s="1105">
        <v>0.3</v>
      </c>
      <c r="X50" s="364">
        <f>V50*W50</f>
        <v>0.3</v>
      </c>
      <c r="Y50" s="312"/>
      <c r="Z50" s="312"/>
    </row>
    <row r="51" spans="1:26" ht="15.75" customHeight="1">
      <c r="A51" s="778"/>
      <c r="B51" s="752"/>
      <c r="C51" s="1005"/>
      <c r="D51" s="751"/>
      <c r="E51" s="751"/>
      <c r="F51" s="752"/>
      <c r="G51" s="752"/>
      <c r="H51" s="762"/>
      <c r="I51" s="367" t="s">
        <v>39</v>
      </c>
      <c r="J51" s="368"/>
      <c r="K51" s="368"/>
      <c r="L51" s="368"/>
      <c r="M51" s="368"/>
      <c r="N51" s="368"/>
      <c r="O51" s="368"/>
      <c r="P51" s="368"/>
      <c r="Q51" s="368"/>
      <c r="R51" s="368"/>
      <c r="S51" s="368"/>
      <c r="T51" s="368"/>
      <c r="U51" s="368"/>
      <c r="V51" s="421">
        <f t="shared" si="10"/>
        <v>0</v>
      </c>
      <c r="W51" s="762"/>
      <c r="X51" s="360">
        <f>+V51*W50</f>
        <v>0</v>
      </c>
      <c r="Y51" s="312"/>
      <c r="Z51" s="312"/>
    </row>
    <row r="52" spans="1:26" ht="15.75" customHeight="1">
      <c r="A52" s="778"/>
      <c r="B52" s="1071" t="s">
        <v>64</v>
      </c>
      <c r="C52" s="1080" t="s">
        <v>383</v>
      </c>
      <c r="D52" s="925"/>
      <c r="E52" s="925"/>
      <c r="F52" s="1077"/>
      <c r="G52" s="1079" t="s">
        <v>340</v>
      </c>
      <c r="H52" s="1084" t="s">
        <v>67</v>
      </c>
      <c r="I52" s="367" t="s">
        <v>9</v>
      </c>
      <c r="J52" s="368"/>
      <c r="K52" s="422">
        <v>0.25</v>
      </c>
      <c r="L52" s="422">
        <v>0.25</v>
      </c>
      <c r="M52" s="422">
        <v>0.25</v>
      </c>
      <c r="N52" s="422">
        <v>0.25</v>
      </c>
      <c r="O52" s="368"/>
      <c r="P52" s="368"/>
      <c r="Q52" s="368"/>
      <c r="R52" s="368"/>
      <c r="S52" s="182"/>
      <c r="T52" s="182"/>
      <c r="U52" s="182"/>
      <c r="V52" s="420">
        <f t="shared" si="10"/>
        <v>1</v>
      </c>
      <c r="W52" s="1105">
        <v>0.4</v>
      </c>
      <c r="X52" s="364">
        <f>V52*W52</f>
        <v>0.4</v>
      </c>
      <c r="Y52" s="312"/>
      <c r="Z52" s="312"/>
    </row>
    <row r="53" spans="1:26" ht="15.75" customHeight="1">
      <c r="A53" s="778"/>
      <c r="B53" s="752"/>
      <c r="C53" s="1005"/>
      <c r="D53" s="751"/>
      <c r="E53" s="751"/>
      <c r="F53" s="752"/>
      <c r="G53" s="752"/>
      <c r="H53" s="762"/>
      <c r="I53" s="367" t="s">
        <v>39</v>
      </c>
      <c r="J53" s="368"/>
      <c r="K53" s="368"/>
      <c r="L53" s="368"/>
      <c r="M53" s="368"/>
      <c r="N53" s="368"/>
      <c r="O53" s="368"/>
      <c r="P53" s="368"/>
      <c r="Q53" s="368"/>
      <c r="R53" s="368"/>
      <c r="S53" s="368"/>
      <c r="T53" s="368"/>
      <c r="U53" s="368"/>
      <c r="V53" s="421">
        <f t="shared" si="10"/>
        <v>0</v>
      </c>
      <c r="W53" s="762"/>
      <c r="X53" s="360">
        <f>+V53*W52</f>
        <v>0</v>
      </c>
      <c r="Y53" s="312"/>
      <c r="Z53" s="312"/>
    </row>
    <row r="54" spans="1:26" ht="15.75" customHeight="1">
      <c r="A54" s="778"/>
      <c r="B54" s="1071" t="s">
        <v>64</v>
      </c>
      <c r="C54" s="1080" t="s">
        <v>384</v>
      </c>
      <c r="D54" s="925"/>
      <c r="E54" s="925"/>
      <c r="F54" s="1077"/>
      <c r="G54" s="1079" t="s">
        <v>340</v>
      </c>
      <c r="H54" s="1084" t="s">
        <v>67</v>
      </c>
      <c r="I54" s="367" t="s">
        <v>9</v>
      </c>
      <c r="J54" s="368"/>
      <c r="K54" s="368"/>
      <c r="L54" s="368"/>
      <c r="M54" s="368"/>
      <c r="N54" s="422">
        <v>1</v>
      </c>
      <c r="O54" s="368"/>
      <c r="P54" s="368"/>
      <c r="Q54" s="368"/>
      <c r="R54" s="368"/>
      <c r="S54" s="182"/>
      <c r="T54" s="182"/>
      <c r="U54" s="182"/>
      <c r="V54" s="420">
        <f t="shared" si="10"/>
        <v>1</v>
      </c>
      <c r="W54" s="1105">
        <v>0.3</v>
      </c>
      <c r="X54" s="364">
        <f>V54*W54</f>
        <v>0.3</v>
      </c>
      <c r="Y54" s="312"/>
      <c r="Z54" s="312"/>
    </row>
    <row r="55" spans="1:26" ht="15.75" customHeight="1">
      <c r="A55" s="778"/>
      <c r="B55" s="752"/>
      <c r="C55" s="1005"/>
      <c r="D55" s="751"/>
      <c r="E55" s="751"/>
      <c r="F55" s="752"/>
      <c r="G55" s="752"/>
      <c r="H55" s="762"/>
      <c r="I55" s="367" t="s">
        <v>39</v>
      </c>
      <c r="J55" s="368"/>
      <c r="K55" s="368"/>
      <c r="L55" s="368"/>
      <c r="M55" s="368"/>
      <c r="N55" s="368"/>
      <c r="O55" s="368"/>
      <c r="P55" s="368"/>
      <c r="Q55" s="368"/>
      <c r="R55" s="368"/>
      <c r="S55" s="368"/>
      <c r="T55" s="368"/>
      <c r="U55" s="368"/>
      <c r="V55" s="421">
        <f t="shared" si="10"/>
        <v>0</v>
      </c>
      <c r="W55" s="762"/>
      <c r="X55" s="360">
        <f>+V55*W54</f>
        <v>0</v>
      </c>
      <c r="Y55" s="312"/>
      <c r="Z55" s="312"/>
    </row>
    <row r="56" spans="1:26" ht="15.75" customHeight="1">
      <c r="A56" s="778"/>
      <c r="B56" s="1076" t="s">
        <v>70</v>
      </c>
      <c r="C56" s="925"/>
      <c r="D56" s="925"/>
      <c r="E56" s="925"/>
      <c r="F56" s="1077"/>
      <c r="G56" s="425"/>
      <c r="H56" s="1088" t="s">
        <v>67</v>
      </c>
      <c r="I56" s="426" t="s">
        <v>9</v>
      </c>
      <c r="J56" s="183">
        <f t="shared" ref="J56:U56" si="11">J50*$W$50+J52*$W$52+J54*$W$54</f>
        <v>0</v>
      </c>
      <c r="K56" s="183">
        <f t="shared" si="11"/>
        <v>0.25</v>
      </c>
      <c r="L56" s="183">
        <f t="shared" si="11"/>
        <v>0.25</v>
      </c>
      <c r="M56" s="183">
        <f t="shared" si="11"/>
        <v>0.1</v>
      </c>
      <c r="N56" s="183">
        <f t="shared" si="11"/>
        <v>0.4</v>
      </c>
      <c r="O56" s="183">
        <f t="shared" si="11"/>
        <v>0</v>
      </c>
      <c r="P56" s="183">
        <f t="shared" si="11"/>
        <v>0</v>
      </c>
      <c r="Q56" s="183">
        <f t="shared" si="11"/>
        <v>0</v>
      </c>
      <c r="R56" s="183">
        <f t="shared" si="11"/>
        <v>0</v>
      </c>
      <c r="S56" s="183">
        <f t="shared" si="11"/>
        <v>0</v>
      </c>
      <c r="T56" s="183">
        <f t="shared" si="11"/>
        <v>0</v>
      </c>
      <c r="U56" s="183">
        <f t="shared" si="11"/>
        <v>0</v>
      </c>
      <c r="V56" s="427">
        <f t="shared" si="10"/>
        <v>1</v>
      </c>
      <c r="W56" s="1106">
        <f>SUM(W50:W55)</f>
        <v>1</v>
      </c>
      <c r="X56" s="364">
        <f>V56*W56</f>
        <v>1</v>
      </c>
      <c r="Y56" s="312"/>
      <c r="Z56" s="312"/>
    </row>
    <row r="57" spans="1:26" ht="15.75" customHeight="1">
      <c r="A57" s="779"/>
      <c r="B57" s="792"/>
      <c r="C57" s="764"/>
      <c r="D57" s="764"/>
      <c r="E57" s="764"/>
      <c r="F57" s="793"/>
      <c r="G57" s="428"/>
      <c r="H57" s="790"/>
      <c r="I57" s="429" t="s">
        <v>39</v>
      </c>
      <c r="J57" s="149">
        <f t="shared" ref="J57:U57" si="12">J51*$W$51+J53*$W$38+J55*$W$40</f>
        <v>0</v>
      </c>
      <c r="K57" s="149">
        <f t="shared" si="12"/>
        <v>0</v>
      </c>
      <c r="L57" s="149">
        <f t="shared" si="12"/>
        <v>0</v>
      </c>
      <c r="M57" s="149">
        <f t="shared" si="12"/>
        <v>0</v>
      </c>
      <c r="N57" s="149">
        <f t="shared" si="12"/>
        <v>0</v>
      </c>
      <c r="O57" s="149">
        <f t="shared" si="12"/>
        <v>0</v>
      </c>
      <c r="P57" s="149">
        <f t="shared" si="12"/>
        <v>0</v>
      </c>
      <c r="Q57" s="149">
        <f t="shared" si="12"/>
        <v>0</v>
      </c>
      <c r="R57" s="149">
        <f t="shared" si="12"/>
        <v>0</v>
      </c>
      <c r="S57" s="149">
        <f t="shared" si="12"/>
        <v>0</v>
      </c>
      <c r="T57" s="149">
        <f t="shared" si="12"/>
        <v>0</v>
      </c>
      <c r="U57" s="149">
        <f t="shared" si="12"/>
        <v>0</v>
      </c>
      <c r="V57" s="149">
        <f t="shared" si="10"/>
        <v>0</v>
      </c>
      <c r="W57" s="790"/>
      <c r="X57" s="430">
        <f>+V57*W56</f>
        <v>0</v>
      </c>
      <c r="Y57" s="312"/>
      <c r="Z57" s="312"/>
    </row>
    <row r="58" spans="1:26" ht="33" customHeight="1">
      <c r="A58" s="320" t="s">
        <v>17</v>
      </c>
      <c r="B58" s="282" t="s">
        <v>42</v>
      </c>
      <c r="C58" s="431" t="s">
        <v>43</v>
      </c>
      <c r="D58" s="431" t="s">
        <v>19</v>
      </c>
      <c r="E58" s="431" t="s">
        <v>44</v>
      </c>
      <c r="F58" s="431" t="s">
        <v>45</v>
      </c>
      <c r="G58" s="282" t="s">
        <v>46</v>
      </c>
      <c r="H58" s="958" t="s">
        <v>47</v>
      </c>
      <c r="I58" s="959"/>
      <c r="J58" s="282" t="s">
        <v>48</v>
      </c>
      <c r="K58" s="282" t="s">
        <v>28</v>
      </c>
      <c r="L58" s="282" t="s">
        <v>31</v>
      </c>
      <c r="M58" s="282" t="s">
        <v>30</v>
      </c>
      <c r="N58" s="282" t="s">
        <v>49</v>
      </c>
      <c r="O58" s="282" t="s">
        <v>50</v>
      </c>
      <c r="P58" s="282" t="s">
        <v>34</v>
      </c>
      <c r="Q58" s="321" t="s">
        <v>36</v>
      </c>
      <c r="R58" s="282" t="s">
        <v>51</v>
      </c>
      <c r="S58" s="282" t="s">
        <v>52</v>
      </c>
      <c r="T58" s="282" t="s">
        <v>32</v>
      </c>
      <c r="U58" s="282" t="s">
        <v>29</v>
      </c>
      <c r="V58" s="282" t="s">
        <v>53</v>
      </c>
      <c r="W58" s="282" t="s">
        <v>54</v>
      </c>
      <c r="X58" s="393" t="s">
        <v>71</v>
      </c>
      <c r="Y58" s="312"/>
      <c r="Z58" s="312"/>
    </row>
    <row r="59" spans="1:26" ht="15.75" customHeight="1">
      <c r="A59" s="1075" t="s">
        <v>390</v>
      </c>
      <c r="B59" s="893" t="s">
        <v>330</v>
      </c>
      <c r="C59" s="970" t="s">
        <v>338</v>
      </c>
      <c r="D59" s="970">
        <v>12</v>
      </c>
      <c r="E59" s="970" t="s">
        <v>392</v>
      </c>
      <c r="F59" s="970" t="s">
        <v>75</v>
      </c>
      <c r="G59" s="893" t="s">
        <v>340</v>
      </c>
      <c r="H59" s="1130" t="s">
        <v>9</v>
      </c>
      <c r="I59" s="1131"/>
      <c r="J59" s="432">
        <v>0</v>
      </c>
      <c r="K59" s="432">
        <v>9.0899999999999995E-2</v>
      </c>
      <c r="L59" s="432">
        <v>9.0899999999999995E-2</v>
      </c>
      <c r="M59" s="432">
        <v>9.0899999999999995E-2</v>
      </c>
      <c r="N59" s="432">
        <v>9.0899999999999995E-2</v>
      </c>
      <c r="O59" s="432">
        <v>9.0899999999999995E-2</v>
      </c>
      <c r="P59" s="432">
        <v>9.0899999999999995E-2</v>
      </c>
      <c r="Q59" s="432">
        <v>9.0899999999999995E-2</v>
      </c>
      <c r="R59" s="432">
        <v>9.0899999999999995E-2</v>
      </c>
      <c r="S59" s="432">
        <v>9.0899999999999995E-2</v>
      </c>
      <c r="T59" s="432">
        <v>9.0899999999999995E-2</v>
      </c>
      <c r="U59" s="432">
        <v>9.0899999999999995E-2</v>
      </c>
      <c r="V59" s="433">
        <f t="shared" ref="V59:V60" si="13">SUM(J59:U59)</f>
        <v>0.9998999999999999</v>
      </c>
      <c r="W59" s="1138">
        <v>0.1</v>
      </c>
      <c r="X59" s="360"/>
      <c r="Y59" s="312"/>
      <c r="Z59" s="312"/>
    </row>
    <row r="60" spans="1:26" ht="15.75" customHeight="1">
      <c r="A60" s="778"/>
      <c r="B60" s="766"/>
      <c r="C60" s="766"/>
      <c r="D60" s="766"/>
      <c r="E60" s="766"/>
      <c r="F60" s="766"/>
      <c r="G60" s="766"/>
      <c r="H60" s="1099" t="s">
        <v>62</v>
      </c>
      <c r="I60" s="788"/>
      <c r="J60" s="362"/>
      <c r="K60" s="362"/>
      <c r="L60" s="362"/>
      <c r="M60" s="362"/>
      <c r="N60" s="362"/>
      <c r="O60" s="362"/>
      <c r="P60" s="362"/>
      <c r="Q60" s="362"/>
      <c r="R60" s="362"/>
      <c r="S60" s="362"/>
      <c r="T60" s="362"/>
      <c r="U60" s="362"/>
      <c r="V60" s="433">
        <f t="shared" si="13"/>
        <v>0</v>
      </c>
      <c r="W60" s="751"/>
      <c r="X60" s="360"/>
      <c r="Y60" s="312"/>
      <c r="Z60" s="312"/>
    </row>
    <row r="61" spans="1:26" ht="35.25" customHeight="1">
      <c r="A61" s="778"/>
      <c r="B61" s="434" t="s">
        <v>63</v>
      </c>
      <c r="C61" s="1139" t="s">
        <v>24</v>
      </c>
      <c r="D61" s="817"/>
      <c r="E61" s="817"/>
      <c r="F61" s="817"/>
      <c r="G61" s="817"/>
      <c r="H61" s="817"/>
      <c r="I61" s="817"/>
      <c r="J61" s="817"/>
      <c r="K61" s="817"/>
      <c r="L61" s="817"/>
      <c r="M61" s="817"/>
      <c r="N61" s="817"/>
      <c r="O61" s="817"/>
      <c r="P61" s="817"/>
      <c r="Q61" s="817"/>
      <c r="R61" s="817"/>
      <c r="S61" s="817"/>
      <c r="T61" s="817"/>
      <c r="U61" s="817"/>
      <c r="V61" s="817"/>
      <c r="W61" s="817"/>
      <c r="X61" s="803"/>
      <c r="Y61" s="312"/>
      <c r="Z61" s="312"/>
    </row>
    <row r="62" spans="1:26" ht="15.75" customHeight="1">
      <c r="A62" s="778"/>
      <c r="B62" s="1071" t="s">
        <v>64</v>
      </c>
      <c r="C62" s="1135" t="s">
        <v>394</v>
      </c>
      <c r="D62" s="744"/>
      <c r="E62" s="744"/>
      <c r="F62" s="726"/>
      <c r="G62" s="1079" t="s">
        <v>340</v>
      </c>
      <c r="H62" s="1084" t="s">
        <v>67</v>
      </c>
      <c r="I62" s="435" t="s">
        <v>9</v>
      </c>
      <c r="J62" s="362">
        <v>8.3299999999999999E-2</v>
      </c>
      <c r="K62" s="362">
        <v>8.3299999999999999E-2</v>
      </c>
      <c r="L62" s="362">
        <v>8.3299999999999999E-2</v>
      </c>
      <c r="M62" s="362">
        <v>8.3400000000000002E-2</v>
      </c>
      <c r="N62" s="362">
        <v>8.3299999999999999E-2</v>
      </c>
      <c r="O62" s="362">
        <v>8.3299999999999999E-2</v>
      </c>
      <c r="P62" s="362">
        <v>8.3400000000000002E-2</v>
      </c>
      <c r="Q62" s="362">
        <v>8.3299999999999999E-2</v>
      </c>
      <c r="R62" s="362">
        <v>8.3299999999999999E-2</v>
      </c>
      <c r="S62" s="362">
        <v>8.3400000000000002E-2</v>
      </c>
      <c r="T62" s="362">
        <v>8.3299999999999999E-2</v>
      </c>
      <c r="U62" s="362">
        <v>8.3400000000000002E-2</v>
      </c>
      <c r="V62" s="357">
        <f t="shared" ref="V62:V69" si="14">SUM(J62:U62)</f>
        <v>1.0000000000000002</v>
      </c>
      <c r="W62" s="1105">
        <v>0.6</v>
      </c>
      <c r="X62" s="360">
        <f>+V62*W62</f>
        <v>0.60000000000000009</v>
      </c>
      <c r="Y62" s="312"/>
      <c r="Z62" s="312"/>
    </row>
    <row r="63" spans="1:26" ht="15.75" customHeight="1">
      <c r="A63" s="778"/>
      <c r="B63" s="752"/>
      <c r="C63" s="750"/>
      <c r="D63" s="751"/>
      <c r="E63" s="751"/>
      <c r="F63" s="752"/>
      <c r="G63" s="752"/>
      <c r="H63" s="762"/>
      <c r="I63" s="353" t="s">
        <v>39</v>
      </c>
      <c r="J63" s="355"/>
      <c r="K63" s="355"/>
      <c r="L63" s="355"/>
      <c r="M63" s="355"/>
      <c r="N63" s="355"/>
      <c r="O63" s="355"/>
      <c r="P63" s="355"/>
      <c r="Q63" s="355"/>
      <c r="R63" s="355"/>
      <c r="S63" s="355"/>
      <c r="T63" s="355"/>
      <c r="U63" s="355"/>
      <c r="V63" s="357">
        <f t="shared" si="14"/>
        <v>0</v>
      </c>
      <c r="W63" s="762"/>
      <c r="X63" s="360">
        <f>+V63*W64</f>
        <v>0</v>
      </c>
      <c r="Y63" s="312"/>
      <c r="Z63" s="312"/>
    </row>
    <row r="64" spans="1:26" ht="15.75" customHeight="1">
      <c r="A64" s="778"/>
      <c r="B64" s="1071" t="s">
        <v>64</v>
      </c>
      <c r="C64" s="1134" t="s">
        <v>397</v>
      </c>
      <c r="D64" s="817"/>
      <c r="E64" s="817"/>
      <c r="F64" s="818"/>
      <c r="G64" s="1079" t="s">
        <v>340</v>
      </c>
      <c r="H64" s="1084" t="s">
        <v>67</v>
      </c>
      <c r="I64" s="341" t="s">
        <v>9</v>
      </c>
      <c r="J64" s="362">
        <v>8.3299999999999999E-2</v>
      </c>
      <c r="K64" s="362">
        <v>8.3299999999999999E-2</v>
      </c>
      <c r="L64" s="362">
        <v>8.3299999999999999E-2</v>
      </c>
      <c r="M64" s="362">
        <v>8.3400000000000002E-2</v>
      </c>
      <c r="N64" s="362">
        <v>8.3299999999999999E-2</v>
      </c>
      <c r="O64" s="362">
        <v>8.3299999999999999E-2</v>
      </c>
      <c r="P64" s="362">
        <v>8.3400000000000002E-2</v>
      </c>
      <c r="Q64" s="362">
        <v>8.3299999999999999E-2</v>
      </c>
      <c r="R64" s="362">
        <v>8.3299999999999999E-2</v>
      </c>
      <c r="S64" s="362">
        <v>8.3400000000000002E-2</v>
      </c>
      <c r="T64" s="362">
        <v>8.3299999999999999E-2</v>
      </c>
      <c r="U64" s="362">
        <v>8.3400000000000002E-2</v>
      </c>
      <c r="V64" s="361">
        <f t="shared" si="14"/>
        <v>1.0000000000000002</v>
      </c>
      <c r="W64" s="1105">
        <v>0.4</v>
      </c>
      <c r="X64" s="436">
        <f>+V64*W66</f>
        <v>0</v>
      </c>
      <c r="Y64" s="312"/>
      <c r="Z64" s="312"/>
    </row>
    <row r="65" spans="1:26" ht="15.75" customHeight="1">
      <c r="A65" s="778"/>
      <c r="B65" s="752"/>
      <c r="C65" s="751"/>
      <c r="D65" s="751"/>
      <c r="E65" s="751"/>
      <c r="F65" s="752"/>
      <c r="G65" s="752"/>
      <c r="H65" s="762"/>
      <c r="I65" s="353" t="s">
        <v>39</v>
      </c>
      <c r="J65" s="355"/>
      <c r="K65" s="355"/>
      <c r="L65" s="355"/>
      <c r="M65" s="355"/>
      <c r="N65" s="355"/>
      <c r="O65" s="355"/>
      <c r="P65" s="355"/>
      <c r="Q65" s="355"/>
      <c r="R65" s="355"/>
      <c r="S65" s="355"/>
      <c r="T65" s="355"/>
      <c r="U65" s="355"/>
      <c r="V65" s="357">
        <f t="shared" si="14"/>
        <v>0</v>
      </c>
      <c r="W65" s="762"/>
      <c r="X65" s="436">
        <f t="shared" ref="X65:X69" si="15">+V65*W65</f>
        <v>0</v>
      </c>
      <c r="Y65" s="312"/>
      <c r="Z65" s="312"/>
    </row>
    <row r="66" spans="1:26" ht="15.75" customHeight="1">
      <c r="A66" s="778"/>
      <c r="B66" s="1071"/>
      <c r="C66" s="1101"/>
      <c r="D66" s="925"/>
      <c r="E66" s="925"/>
      <c r="F66" s="1077"/>
      <c r="G66" s="1079"/>
      <c r="H66" s="1084"/>
      <c r="I66" s="341"/>
      <c r="J66" s="362"/>
      <c r="K66" s="362"/>
      <c r="L66" s="362"/>
      <c r="M66" s="362"/>
      <c r="N66" s="362"/>
      <c r="O66" s="362"/>
      <c r="P66" s="362"/>
      <c r="Q66" s="362"/>
      <c r="R66" s="362"/>
      <c r="S66" s="362"/>
      <c r="T66" s="362"/>
      <c r="U66" s="362"/>
      <c r="V66" s="361">
        <f t="shared" si="14"/>
        <v>0</v>
      </c>
      <c r="W66" s="1105"/>
      <c r="X66" s="360">
        <f t="shared" si="15"/>
        <v>0</v>
      </c>
      <c r="Y66" s="312"/>
      <c r="Z66" s="312"/>
    </row>
    <row r="67" spans="1:26" ht="15.75" customHeight="1">
      <c r="A67" s="778"/>
      <c r="B67" s="752"/>
      <c r="C67" s="751"/>
      <c r="D67" s="751"/>
      <c r="E67" s="751"/>
      <c r="F67" s="752"/>
      <c r="G67" s="752"/>
      <c r="H67" s="762"/>
      <c r="I67" s="353"/>
      <c r="J67" s="355"/>
      <c r="K67" s="355"/>
      <c r="L67" s="355"/>
      <c r="M67" s="355"/>
      <c r="N67" s="355"/>
      <c r="O67" s="355"/>
      <c r="P67" s="355"/>
      <c r="Q67" s="355"/>
      <c r="R67" s="355"/>
      <c r="S67" s="355"/>
      <c r="T67" s="355"/>
      <c r="U67" s="355"/>
      <c r="V67" s="357">
        <f t="shared" si="14"/>
        <v>0</v>
      </c>
      <c r="W67" s="1086"/>
      <c r="X67" s="360">
        <f t="shared" si="15"/>
        <v>0</v>
      </c>
      <c r="Y67" s="312"/>
      <c r="Z67" s="312"/>
    </row>
    <row r="68" spans="1:26" ht="15.75" customHeight="1">
      <c r="A68" s="778"/>
      <c r="B68" s="1132" t="s">
        <v>70</v>
      </c>
      <c r="C68" s="817"/>
      <c r="D68" s="817"/>
      <c r="E68" s="817"/>
      <c r="F68" s="818"/>
      <c r="G68" s="437"/>
      <c r="H68" s="1088" t="s">
        <v>67</v>
      </c>
      <c r="I68" s="438" t="s">
        <v>9</v>
      </c>
      <c r="J68" s="427">
        <f t="shared" ref="J68:U68" si="16">J62*$W$62+J64*$W$64+J66*$W$66</f>
        <v>8.3299999999999999E-2</v>
      </c>
      <c r="K68" s="427">
        <f t="shared" si="16"/>
        <v>8.3299999999999999E-2</v>
      </c>
      <c r="L68" s="427">
        <f t="shared" si="16"/>
        <v>8.3299999999999999E-2</v>
      </c>
      <c r="M68" s="427">
        <f t="shared" si="16"/>
        <v>8.3400000000000002E-2</v>
      </c>
      <c r="N68" s="427">
        <f t="shared" si="16"/>
        <v>8.3299999999999999E-2</v>
      </c>
      <c r="O68" s="427">
        <f t="shared" si="16"/>
        <v>8.3299999999999999E-2</v>
      </c>
      <c r="P68" s="427">
        <f t="shared" si="16"/>
        <v>8.3400000000000002E-2</v>
      </c>
      <c r="Q68" s="427">
        <f t="shared" si="16"/>
        <v>8.3299999999999999E-2</v>
      </c>
      <c r="R68" s="427">
        <f t="shared" si="16"/>
        <v>8.3299999999999999E-2</v>
      </c>
      <c r="S68" s="427">
        <f t="shared" si="16"/>
        <v>8.3400000000000002E-2</v>
      </c>
      <c r="T68" s="427">
        <f t="shared" si="16"/>
        <v>8.3299999999999999E-2</v>
      </c>
      <c r="U68" s="427">
        <f t="shared" si="16"/>
        <v>8.3400000000000002E-2</v>
      </c>
      <c r="V68" s="427">
        <f t="shared" si="14"/>
        <v>1.0000000000000002</v>
      </c>
      <c r="W68" s="1106">
        <f>SUM(W62:W67)</f>
        <v>1</v>
      </c>
      <c r="X68" s="360">
        <f t="shared" si="15"/>
        <v>1.0000000000000002</v>
      </c>
      <c r="Y68" s="312"/>
      <c r="Z68" s="312"/>
    </row>
    <row r="69" spans="1:26" ht="15.75" customHeight="1">
      <c r="A69" s="779"/>
      <c r="B69" s="764"/>
      <c r="C69" s="764"/>
      <c r="D69" s="764"/>
      <c r="E69" s="764"/>
      <c r="F69" s="793"/>
      <c r="G69" s="428"/>
      <c r="H69" s="790"/>
      <c r="I69" s="439" t="s">
        <v>39</v>
      </c>
      <c r="J69" s="149">
        <f t="shared" ref="J69:U69" si="17">J63*$W$64+J65*$W$65+J67*$W$67</f>
        <v>0</v>
      </c>
      <c r="K69" s="149">
        <f t="shared" si="17"/>
        <v>0</v>
      </c>
      <c r="L69" s="149">
        <f t="shared" si="17"/>
        <v>0</v>
      </c>
      <c r="M69" s="149">
        <f t="shared" si="17"/>
        <v>0</v>
      </c>
      <c r="N69" s="149">
        <f t="shared" si="17"/>
        <v>0</v>
      </c>
      <c r="O69" s="149">
        <f t="shared" si="17"/>
        <v>0</v>
      </c>
      <c r="P69" s="149">
        <f t="shared" si="17"/>
        <v>0</v>
      </c>
      <c r="Q69" s="149">
        <f t="shared" si="17"/>
        <v>0</v>
      </c>
      <c r="R69" s="149">
        <f t="shared" si="17"/>
        <v>0</v>
      </c>
      <c r="S69" s="149">
        <f t="shared" si="17"/>
        <v>0</v>
      </c>
      <c r="T69" s="149">
        <f t="shared" si="17"/>
        <v>0</v>
      </c>
      <c r="U69" s="149">
        <f t="shared" si="17"/>
        <v>0</v>
      </c>
      <c r="V69" s="149">
        <f t="shared" si="14"/>
        <v>0</v>
      </c>
      <c r="W69" s="790"/>
      <c r="X69" s="360">
        <f t="shared" si="15"/>
        <v>0</v>
      </c>
      <c r="Y69" s="312"/>
      <c r="Z69" s="312"/>
    </row>
    <row r="70" spans="1:26" ht="15.75" customHeight="1">
      <c r="A70" s="440" t="s">
        <v>17</v>
      </c>
      <c r="B70" s="282" t="s">
        <v>42</v>
      </c>
      <c r="C70" s="282" t="s">
        <v>43</v>
      </c>
      <c r="D70" s="282" t="s">
        <v>19</v>
      </c>
      <c r="E70" s="282" t="s">
        <v>44</v>
      </c>
      <c r="F70" s="282" t="s">
        <v>45</v>
      </c>
      <c r="G70" s="282" t="s">
        <v>46</v>
      </c>
      <c r="H70" s="958" t="s">
        <v>47</v>
      </c>
      <c r="I70" s="959"/>
      <c r="J70" s="282" t="s">
        <v>48</v>
      </c>
      <c r="K70" s="282" t="s">
        <v>28</v>
      </c>
      <c r="L70" s="282" t="s">
        <v>31</v>
      </c>
      <c r="M70" s="282" t="s">
        <v>30</v>
      </c>
      <c r="N70" s="282" t="s">
        <v>49</v>
      </c>
      <c r="O70" s="282" t="s">
        <v>50</v>
      </c>
      <c r="P70" s="282" t="s">
        <v>34</v>
      </c>
      <c r="Q70" s="321" t="s">
        <v>36</v>
      </c>
      <c r="R70" s="282" t="s">
        <v>51</v>
      </c>
      <c r="S70" s="282" t="s">
        <v>52</v>
      </c>
      <c r="T70" s="282" t="s">
        <v>32</v>
      </c>
      <c r="U70" s="282" t="s">
        <v>29</v>
      </c>
      <c r="V70" s="282" t="s">
        <v>53</v>
      </c>
      <c r="W70" s="282" t="s">
        <v>54</v>
      </c>
      <c r="X70" s="393" t="s">
        <v>71</v>
      </c>
      <c r="Y70" s="312"/>
      <c r="Z70" s="312"/>
    </row>
    <row r="71" spans="1:26" ht="15.75" customHeight="1">
      <c r="A71" s="1073" t="s">
        <v>398</v>
      </c>
      <c r="B71" s="1074" t="s">
        <v>330</v>
      </c>
      <c r="C71" s="1133" t="s">
        <v>331</v>
      </c>
      <c r="D71" s="1074">
        <v>1</v>
      </c>
      <c r="E71" s="1084" t="s">
        <v>399</v>
      </c>
      <c r="F71" s="1079" t="s">
        <v>75</v>
      </c>
      <c r="G71" s="1079" t="s">
        <v>333</v>
      </c>
      <c r="H71" s="1130" t="s">
        <v>9</v>
      </c>
      <c r="I71" s="1131"/>
      <c r="J71" s="411">
        <v>0</v>
      </c>
      <c r="K71" s="411">
        <v>0</v>
      </c>
      <c r="L71" s="411">
        <v>0</v>
      </c>
      <c r="M71" s="411">
        <v>0</v>
      </c>
      <c r="N71" s="411">
        <v>1</v>
      </c>
      <c r="O71" s="411">
        <v>0</v>
      </c>
      <c r="P71" s="411">
        <v>0</v>
      </c>
      <c r="Q71" s="411">
        <v>0</v>
      </c>
      <c r="R71" s="411">
        <v>0</v>
      </c>
      <c r="S71" s="411">
        <v>0</v>
      </c>
      <c r="T71" s="411">
        <v>0</v>
      </c>
      <c r="U71" s="441">
        <v>0</v>
      </c>
      <c r="V71" s="330">
        <f t="shared" ref="V71:V72" si="18">SUM(J71:U71)</f>
        <v>1</v>
      </c>
      <c r="W71" s="1136">
        <v>0.3</v>
      </c>
      <c r="X71" s="332">
        <f>IF(OR(V71=0,W71=0),0,(V71/V71)*W71)</f>
        <v>0.3</v>
      </c>
      <c r="Y71" s="312"/>
      <c r="Z71" s="312"/>
    </row>
    <row r="72" spans="1:26" ht="15.75" customHeight="1">
      <c r="A72" s="817"/>
      <c r="B72" s="788"/>
      <c r="C72" s="764"/>
      <c r="D72" s="788"/>
      <c r="E72" s="788"/>
      <c r="F72" s="793"/>
      <c r="G72" s="752"/>
      <c r="H72" s="1099" t="s">
        <v>62</v>
      </c>
      <c r="I72" s="788"/>
      <c r="J72" s="406"/>
      <c r="K72" s="406"/>
      <c r="L72" s="406"/>
      <c r="M72" s="406"/>
      <c r="N72" s="406"/>
      <c r="O72" s="406"/>
      <c r="P72" s="406"/>
      <c r="Q72" s="406"/>
      <c r="R72" s="406"/>
      <c r="S72" s="406"/>
      <c r="T72" s="406"/>
      <c r="U72" s="407"/>
      <c r="V72" s="334">
        <f t="shared" si="18"/>
        <v>0</v>
      </c>
      <c r="W72" s="1092"/>
      <c r="X72" s="335">
        <f>IF(OR(V72=0,W71=0),0,(V72/V71*W71))</f>
        <v>0</v>
      </c>
      <c r="Y72" s="312"/>
      <c r="Z72" s="312"/>
    </row>
    <row r="73" spans="1:26" ht="36.75" customHeight="1">
      <c r="A73" s="817"/>
      <c r="B73" s="224" t="s">
        <v>63</v>
      </c>
      <c r="C73" s="1103" t="s">
        <v>24</v>
      </c>
      <c r="D73" s="1015"/>
      <c r="E73" s="1015"/>
      <c r="F73" s="1015"/>
      <c r="G73" s="1015"/>
      <c r="H73" s="1015"/>
      <c r="I73" s="1015"/>
      <c r="J73" s="1015"/>
      <c r="K73" s="1015"/>
      <c r="L73" s="1015"/>
      <c r="M73" s="1015"/>
      <c r="N73" s="1015"/>
      <c r="O73" s="1015"/>
      <c r="P73" s="1015"/>
      <c r="Q73" s="1015"/>
      <c r="R73" s="1015"/>
      <c r="S73" s="1015"/>
      <c r="T73" s="1015"/>
      <c r="U73" s="1015"/>
      <c r="V73" s="1015"/>
      <c r="W73" s="1015"/>
      <c r="X73" s="1104"/>
      <c r="Y73" s="312"/>
      <c r="Z73" s="312"/>
    </row>
    <row r="74" spans="1:26" ht="15.75" customHeight="1">
      <c r="A74" s="817"/>
      <c r="B74" s="1071" t="s">
        <v>64</v>
      </c>
      <c r="C74" s="1102" t="s">
        <v>402</v>
      </c>
      <c r="D74" s="817"/>
      <c r="E74" s="817"/>
      <c r="F74" s="817"/>
      <c r="G74" s="1079" t="s">
        <v>333</v>
      </c>
      <c r="H74" s="1084" t="s">
        <v>67</v>
      </c>
      <c r="I74" s="341" t="s">
        <v>9</v>
      </c>
      <c r="J74" s="343"/>
      <c r="K74" s="345">
        <v>0.25</v>
      </c>
      <c r="L74" s="345">
        <v>0.25</v>
      </c>
      <c r="M74" s="345">
        <v>0.5</v>
      </c>
      <c r="N74" s="345"/>
      <c r="O74" s="347"/>
      <c r="P74" s="347"/>
      <c r="Q74" s="347"/>
      <c r="R74" s="347"/>
      <c r="S74" s="347"/>
      <c r="T74" s="347"/>
      <c r="U74" s="347"/>
      <c r="V74" s="361">
        <f t="shared" ref="V74:V79" si="19">SUM(J74:U74)</f>
        <v>1</v>
      </c>
      <c r="W74" s="1105">
        <v>0.5</v>
      </c>
      <c r="X74" s="364">
        <f>V74*W74</f>
        <v>0.5</v>
      </c>
      <c r="Y74" s="312"/>
      <c r="Z74" s="312"/>
    </row>
    <row r="75" spans="1:26" ht="15.75" customHeight="1">
      <c r="A75" s="817"/>
      <c r="B75" s="752"/>
      <c r="C75" s="817"/>
      <c r="D75" s="817"/>
      <c r="E75" s="817"/>
      <c r="F75" s="817"/>
      <c r="G75" s="752"/>
      <c r="H75" s="762"/>
      <c r="I75" s="353" t="s">
        <v>39</v>
      </c>
      <c r="J75" s="355"/>
      <c r="K75" s="355"/>
      <c r="L75" s="355"/>
      <c r="M75" s="355"/>
      <c r="N75" s="355"/>
      <c r="O75" s="355"/>
      <c r="P75" s="355"/>
      <c r="Q75" s="355"/>
      <c r="R75" s="355"/>
      <c r="S75" s="355"/>
      <c r="T75" s="355"/>
      <c r="U75" s="355"/>
      <c r="V75" s="357">
        <f t="shared" si="19"/>
        <v>0</v>
      </c>
      <c r="W75" s="762"/>
      <c r="X75" s="360">
        <f>+V75*W74</f>
        <v>0</v>
      </c>
      <c r="Y75" s="312"/>
      <c r="Z75" s="312"/>
    </row>
    <row r="76" spans="1:26" ht="15.75" customHeight="1">
      <c r="A76" s="817"/>
      <c r="B76" s="1071" t="s">
        <v>64</v>
      </c>
      <c r="C76" s="1081" t="s">
        <v>403</v>
      </c>
      <c r="D76" s="817"/>
      <c r="E76" s="817"/>
      <c r="F76" s="817"/>
      <c r="G76" s="1079" t="s">
        <v>333</v>
      </c>
      <c r="H76" s="1084" t="s">
        <v>67</v>
      </c>
      <c r="I76" s="341" t="s">
        <v>9</v>
      </c>
      <c r="J76" s="343"/>
      <c r="K76" s="347"/>
      <c r="L76" s="347"/>
      <c r="M76" s="345">
        <v>0.5</v>
      </c>
      <c r="N76" s="345">
        <v>0.5</v>
      </c>
      <c r="O76" s="347"/>
      <c r="P76" s="347"/>
      <c r="Q76" s="347"/>
      <c r="R76" s="347"/>
      <c r="S76" s="347"/>
      <c r="T76" s="347"/>
      <c r="U76" s="347"/>
      <c r="V76" s="361">
        <f t="shared" si="19"/>
        <v>1</v>
      </c>
      <c r="W76" s="1105">
        <v>0.5</v>
      </c>
      <c r="X76" s="364">
        <f>V76*W76</f>
        <v>0.5</v>
      </c>
      <c r="Y76" s="312"/>
      <c r="Z76" s="312"/>
    </row>
    <row r="77" spans="1:26" ht="15.75" customHeight="1">
      <c r="A77" s="817"/>
      <c r="B77" s="752"/>
      <c r="C77" s="817"/>
      <c r="D77" s="817"/>
      <c r="E77" s="817"/>
      <c r="F77" s="817"/>
      <c r="G77" s="752"/>
      <c r="H77" s="762"/>
      <c r="I77" s="353" t="s">
        <v>39</v>
      </c>
      <c r="J77" s="355"/>
      <c r="K77" s="355"/>
      <c r="L77" s="355"/>
      <c r="M77" s="355"/>
      <c r="N77" s="355"/>
      <c r="O77" s="355"/>
      <c r="P77" s="355"/>
      <c r="Q77" s="355"/>
      <c r="R77" s="355"/>
      <c r="S77" s="355"/>
      <c r="T77" s="355"/>
      <c r="U77" s="355"/>
      <c r="V77" s="357">
        <f t="shared" si="19"/>
        <v>0</v>
      </c>
      <c r="W77" s="762"/>
      <c r="X77" s="360">
        <f>+V77*W76</f>
        <v>0</v>
      </c>
      <c r="Y77" s="312"/>
      <c r="Z77" s="312"/>
    </row>
    <row r="78" spans="1:26" ht="15.75" customHeight="1">
      <c r="A78" s="817"/>
      <c r="B78" s="1076" t="s">
        <v>70</v>
      </c>
      <c r="C78" s="925"/>
      <c r="D78" s="925"/>
      <c r="E78" s="925"/>
      <c r="F78" s="1077"/>
      <c r="G78" s="425"/>
      <c r="H78" s="1088" t="s">
        <v>67</v>
      </c>
      <c r="I78" s="438" t="s">
        <v>9</v>
      </c>
      <c r="J78" s="427">
        <f t="shared" ref="J78:U78" si="20">J74*$W$74+J76*$W$76</f>
        <v>0</v>
      </c>
      <c r="K78" s="427">
        <f t="shared" si="20"/>
        <v>0.125</v>
      </c>
      <c r="L78" s="427">
        <f t="shared" si="20"/>
        <v>0.125</v>
      </c>
      <c r="M78" s="427">
        <f t="shared" si="20"/>
        <v>0.5</v>
      </c>
      <c r="N78" s="427">
        <f t="shared" si="20"/>
        <v>0.25</v>
      </c>
      <c r="O78" s="427">
        <f t="shared" si="20"/>
        <v>0</v>
      </c>
      <c r="P78" s="427">
        <f t="shared" si="20"/>
        <v>0</v>
      </c>
      <c r="Q78" s="427">
        <f t="shared" si="20"/>
        <v>0</v>
      </c>
      <c r="R78" s="427">
        <f t="shared" si="20"/>
        <v>0</v>
      </c>
      <c r="S78" s="427">
        <f t="shared" si="20"/>
        <v>0</v>
      </c>
      <c r="T78" s="427">
        <f t="shared" si="20"/>
        <v>0</v>
      </c>
      <c r="U78" s="427">
        <f t="shared" si="20"/>
        <v>0</v>
      </c>
      <c r="V78" s="427">
        <f t="shared" si="19"/>
        <v>1</v>
      </c>
      <c r="W78" s="1106">
        <f>SUM(W74:W77)</f>
        <v>1</v>
      </c>
      <c r="X78" s="364">
        <f>V78*W78</f>
        <v>1</v>
      </c>
      <c r="Y78" s="312"/>
      <c r="Z78" s="312"/>
    </row>
    <row r="79" spans="1:26" ht="15.75" customHeight="1">
      <c r="A79" s="817"/>
      <c r="B79" s="792"/>
      <c r="C79" s="764"/>
      <c r="D79" s="764"/>
      <c r="E79" s="764"/>
      <c r="F79" s="793"/>
      <c r="G79" s="428"/>
      <c r="H79" s="790"/>
      <c r="I79" s="439" t="s">
        <v>39</v>
      </c>
      <c r="J79" s="149">
        <f t="shared" ref="J79:U79" si="21">J75*$W$75+J77*$W$77</f>
        <v>0</v>
      </c>
      <c r="K79" s="149">
        <f t="shared" si="21"/>
        <v>0</v>
      </c>
      <c r="L79" s="149">
        <f t="shared" si="21"/>
        <v>0</v>
      </c>
      <c r="M79" s="149">
        <f t="shared" si="21"/>
        <v>0</v>
      </c>
      <c r="N79" s="149">
        <f t="shared" si="21"/>
        <v>0</v>
      </c>
      <c r="O79" s="149">
        <f t="shared" si="21"/>
        <v>0</v>
      </c>
      <c r="P79" s="149">
        <f t="shared" si="21"/>
        <v>0</v>
      </c>
      <c r="Q79" s="149">
        <f t="shared" si="21"/>
        <v>0</v>
      </c>
      <c r="R79" s="149">
        <f t="shared" si="21"/>
        <v>0</v>
      </c>
      <c r="S79" s="149">
        <f t="shared" si="21"/>
        <v>0</v>
      </c>
      <c r="T79" s="149">
        <f t="shared" si="21"/>
        <v>0</v>
      </c>
      <c r="U79" s="149">
        <f t="shared" si="21"/>
        <v>0</v>
      </c>
      <c r="V79" s="149">
        <f t="shared" si="19"/>
        <v>0</v>
      </c>
      <c r="W79" s="790"/>
      <c r="X79" s="430">
        <f>+V79*W78</f>
        <v>0</v>
      </c>
      <c r="Y79" s="312"/>
      <c r="Z79" s="312"/>
    </row>
    <row r="80" spans="1:26" ht="15.75" customHeight="1">
      <c r="A80" s="390" t="s">
        <v>17</v>
      </c>
      <c r="B80" s="282" t="s">
        <v>42</v>
      </c>
      <c r="C80" s="282" t="s">
        <v>43</v>
      </c>
      <c r="D80" s="282" t="s">
        <v>19</v>
      </c>
      <c r="E80" s="282" t="s">
        <v>44</v>
      </c>
      <c r="F80" s="282" t="s">
        <v>45</v>
      </c>
      <c r="G80" s="282" t="s">
        <v>46</v>
      </c>
      <c r="H80" s="958" t="s">
        <v>47</v>
      </c>
      <c r="I80" s="959"/>
      <c r="J80" s="282" t="s">
        <v>48</v>
      </c>
      <c r="K80" s="282" t="s">
        <v>28</v>
      </c>
      <c r="L80" s="282" t="s">
        <v>31</v>
      </c>
      <c r="M80" s="282" t="s">
        <v>30</v>
      </c>
      <c r="N80" s="282" t="s">
        <v>49</v>
      </c>
      <c r="O80" s="282" t="s">
        <v>50</v>
      </c>
      <c r="P80" s="282" t="s">
        <v>34</v>
      </c>
      <c r="Q80" s="321" t="s">
        <v>36</v>
      </c>
      <c r="R80" s="282" t="s">
        <v>51</v>
      </c>
      <c r="S80" s="282" t="s">
        <v>52</v>
      </c>
      <c r="T80" s="282" t="s">
        <v>32</v>
      </c>
      <c r="U80" s="282" t="s">
        <v>29</v>
      </c>
      <c r="V80" s="282" t="s">
        <v>53</v>
      </c>
      <c r="W80" s="282" t="s">
        <v>54</v>
      </c>
      <c r="X80" s="393" t="s">
        <v>71</v>
      </c>
      <c r="Y80" s="312"/>
      <c r="Z80" s="312"/>
    </row>
    <row r="81" spans="1:26" ht="37.5" customHeight="1">
      <c r="A81" s="1072" t="s">
        <v>410</v>
      </c>
      <c r="B81" s="1074" t="s">
        <v>411</v>
      </c>
      <c r="C81" s="1084" t="s">
        <v>58</v>
      </c>
      <c r="D81" s="1074" t="s">
        <v>412</v>
      </c>
      <c r="E81" s="1084" t="s">
        <v>414</v>
      </c>
      <c r="F81" s="1079" t="s">
        <v>75</v>
      </c>
      <c r="G81" s="1079" t="s">
        <v>416</v>
      </c>
      <c r="H81" s="1130" t="s">
        <v>9</v>
      </c>
      <c r="I81" s="1131"/>
      <c r="J81" s="347">
        <v>0</v>
      </c>
      <c r="K81" s="347">
        <v>0.11</v>
      </c>
      <c r="L81" s="347">
        <v>0.11</v>
      </c>
      <c r="M81" s="347">
        <v>0</v>
      </c>
      <c r="N81" s="347">
        <v>0.11</v>
      </c>
      <c r="O81" s="347">
        <v>0.11</v>
      </c>
      <c r="P81" s="347">
        <v>0.11</v>
      </c>
      <c r="Q81" s="347">
        <v>0.11</v>
      </c>
      <c r="R81" s="347">
        <v>0.11</v>
      </c>
      <c r="S81" s="347">
        <v>0.11</v>
      </c>
      <c r="T81" s="347">
        <v>0.12</v>
      </c>
      <c r="U81" s="444">
        <v>0</v>
      </c>
      <c r="V81" s="330">
        <f t="shared" ref="V81:V82" si="22">SUM(J81:U81)</f>
        <v>1</v>
      </c>
      <c r="W81" s="1136">
        <v>0.15</v>
      </c>
      <c r="X81" s="332">
        <f>IF(OR(V81=0,W81=0),0,(V81/V81)*W81)</f>
        <v>0.15</v>
      </c>
      <c r="Y81" s="312"/>
      <c r="Z81" s="312"/>
    </row>
    <row r="82" spans="1:26" ht="37.5" customHeight="1">
      <c r="A82" s="778"/>
      <c r="B82" s="788"/>
      <c r="C82" s="788"/>
      <c r="D82" s="788"/>
      <c r="E82" s="788"/>
      <c r="F82" s="793"/>
      <c r="G82" s="793"/>
      <c r="H82" s="1099" t="s">
        <v>62</v>
      </c>
      <c r="I82" s="788"/>
      <c r="J82" s="406"/>
      <c r="K82" s="406"/>
      <c r="L82" s="406"/>
      <c r="M82" s="406"/>
      <c r="N82" s="406"/>
      <c r="O82" s="406"/>
      <c r="P82" s="406"/>
      <c r="Q82" s="406"/>
      <c r="R82" s="406"/>
      <c r="S82" s="406"/>
      <c r="T82" s="406"/>
      <c r="U82" s="407"/>
      <c r="V82" s="334">
        <f t="shared" si="22"/>
        <v>0</v>
      </c>
      <c r="W82" s="1092"/>
      <c r="X82" s="335">
        <f>IF(OR(V82=0,W81=0),0,(V82/V81*W81))</f>
        <v>0</v>
      </c>
      <c r="Y82" s="312"/>
      <c r="Z82" s="312"/>
    </row>
    <row r="83" spans="1:26" ht="31.5" customHeight="1">
      <c r="A83" s="778"/>
      <c r="B83" s="224" t="s">
        <v>63</v>
      </c>
      <c r="C83" s="1103" t="s">
        <v>24</v>
      </c>
      <c r="D83" s="1015"/>
      <c r="E83" s="1015"/>
      <c r="F83" s="1015"/>
      <c r="G83" s="1015"/>
      <c r="H83" s="1015"/>
      <c r="I83" s="1015"/>
      <c r="J83" s="1015"/>
      <c r="K83" s="1015"/>
      <c r="L83" s="1015"/>
      <c r="M83" s="1015"/>
      <c r="N83" s="1015"/>
      <c r="O83" s="1015"/>
      <c r="P83" s="1015"/>
      <c r="Q83" s="1015"/>
      <c r="R83" s="1015"/>
      <c r="S83" s="1015"/>
      <c r="T83" s="1015"/>
      <c r="U83" s="1015"/>
      <c r="V83" s="1015"/>
      <c r="W83" s="1015"/>
      <c r="X83" s="1104"/>
      <c r="Y83" s="312"/>
      <c r="Z83" s="312"/>
    </row>
    <row r="84" spans="1:26" ht="15.75" customHeight="1">
      <c r="A84" s="778"/>
      <c r="B84" s="1071" t="s">
        <v>64</v>
      </c>
      <c r="C84" s="1080" t="s">
        <v>424</v>
      </c>
      <c r="D84" s="925"/>
      <c r="E84" s="925"/>
      <c r="F84" s="1077"/>
      <c r="G84" s="866" t="s">
        <v>426</v>
      </c>
      <c r="H84" s="1084" t="s">
        <v>67</v>
      </c>
      <c r="I84" s="341" t="s">
        <v>9</v>
      </c>
      <c r="J84" s="446"/>
      <c r="K84" s="446"/>
      <c r="L84" s="446"/>
      <c r="M84" s="447">
        <v>0.25</v>
      </c>
      <c r="N84" s="446"/>
      <c r="O84" s="446"/>
      <c r="P84" s="447">
        <v>0.3</v>
      </c>
      <c r="Q84" s="446"/>
      <c r="R84" s="447"/>
      <c r="S84" s="447">
        <v>0.3</v>
      </c>
      <c r="T84" s="447"/>
      <c r="U84" s="447">
        <v>0.15</v>
      </c>
      <c r="V84" s="427">
        <f t="shared" ref="V84:V99" si="23">SUM(J84:U84)</f>
        <v>1</v>
      </c>
      <c r="W84" s="1105">
        <v>0.2</v>
      </c>
      <c r="X84" s="364">
        <f>V84*W84</f>
        <v>0.2</v>
      </c>
      <c r="Y84" s="312"/>
      <c r="Z84" s="312"/>
    </row>
    <row r="85" spans="1:26" ht="15.75" customHeight="1">
      <c r="A85" s="778"/>
      <c r="B85" s="752"/>
      <c r="C85" s="1005"/>
      <c r="D85" s="751"/>
      <c r="E85" s="751"/>
      <c r="F85" s="752"/>
      <c r="G85" s="776"/>
      <c r="H85" s="762"/>
      <c r="I85" s="449" t="s">
        <v>39</v>
      </c>
      <c r="J85" s="368"/>
      <c r="K85" s="368"/>
      <c r="L85" s="368"/>
      <c r="M85" s="368"/>
      <c r="N85" s="368"/>
      <c r="O85" s="368"/>
      <c r="P85" s="368"/>
      <c r="Q85" s="368"/>
      <c r="R85" s="368"/>
      <c r="S85" s="368"/>
      <c r="T85" s="368"/>
      <c r="U85" s="368"/>
      <c r="V85" s="178">
        <f t="shared" si="23"/>
        <v>0</v>
      </c>
      <c r="W85" s="762"/>
      <c r="X85" s="360">
        <f>+V85*W84</f>
        <v>0</v>
      </c>
      <c r="Y85" s="312"/>
      <c r="Z85" s="312"/>
    </row>
    <row r="86" spans="1:26" ht="15.75" customHeight="1">
      <c r="A86" s="778"/>
      <c r="B86" s="1071" t="s">
        <v>64</v>
      </c>
      <c r="C86" s="1080" t="s">
        <v>427</v>
      </c>
      <c r="D86" s="925"/>
      <c r="E86" s="925"/>
      <c r="F86" s="1077"/>
      <c r="G86" s="866" t="s">
        <v>426</v>
      </c>
      <c r="H86" s="1084" t="s">
        <v>67</v>
      </c>
      <c r="I86" s="449" t="s">
        <v>9</v>
      </c>
      <c r="J86" s="368"/>
      <c r="K86" s="422">
        <v>0.1</v>
      </c>
      <c r="L86" s="422">
        <v>0.05</v>
      </c>
      <c r="M86" s="422">
        <v>0.05</v>
      </c>
      <c r="N86" s="422">
        <v>0.06</v>
      </c>
      <c r="O86" s="422">
        <v>0.08</v>
      </c>
      <c r="P86" s="422">
        <v>0.08</v>
      </c>
      <c r="Q86" s="422">
        <v>0.08</v>
      </c>
      <c r="R86" s="422">
        <v>0.1</v>
      </c>
      <c r="S86" s="422">
        <v>0.05</v>
      </c>
      <c r="T86" s="422">
        <v>0.05</v>
      </c>
      <c r="U86" s="422">
        <v>0.3</v>
      </c>
      <c r="V86" s="174">
        <f t="shared" si="23"/>
        <v>1</v>
      </c>
      <c r="W86" s="1105">
        <v>0.2</v>
      </c>
      <c r="X86" s="364">
        <f>V86*W86</f>
        <v>0.2</v>
      </c>
      <c r="Y86" s="312"/>
      <c r="Z86" s="312"/>
    </row>
    <row r="87" spans="1:26" ht="15.75" customHeight="1">
      <c r="A87" s="778"/>
      <c r="B87" s="752"/>
      <c r="C87" s="1005"/>
      <c r="D87" s="751"/>
      <c r="E87" s="751"/>
      <c r="F87" s="752"/>
      <c r="G87" s="776"/>
      <c r="H87" s="762"/>
      <c r="I87" s="449" t="s">
        <v>39</v>
      </c>
      <c r="J87" s="368"/>
      <c r="K87" s="368"/>
      <c r="L87" s="368"/>
      <c r="M87" s="368"/>
      <c r="N87" s="368"/>
      <c r="O87" s="368"/>
      <c r="P87" s="368"/>
      <c r="Q87" s="368"/>
      <c r="R87" s="368"/>
      <c r="S87" s="368"/>
      <c r="T87" s="368"/>
      <c r="U87" s="368"/>
      <c r="V87" s="178">
        <f t="shared" si="23"/>
        <v>0</v>
      </c>
      <c r="W87" s="762"/>
      <c r="X87" s="360">
        <f>+V87*W86</f>
        <v>0</v>
      </c>
      <c r="Y87" s="312"/>
      <c r="Z87" s="312"/>
    </row>
    <row r="88" spans="1:26" ht="15.75" customHeight="1">
      <c r="A88" s="778"/>
      <c r="B88" s="1071" t="s">
        <v>64</v>
      </c>
      <c r="C88" s="1080" t="s">
        <v>430</v>
      </c>
      <c r="D88" s="925"/>
      <c r="E88" s="925"/>
      <c r="F88" s="1077"/>
      <c r="G88" s="866" t="s">
        <v>426</v>
      </c>
      <c r="H88" s="1084" t="s">
        <v>67</v>
      </c>
      <c r="I88" s="449" t="s">
        <v>9</v>
      </c>
      <c r="J88" s="182"/>
      <c r="K88" s="181">
        <v>0.5</v>
      </c>
      <c r="L88" s="181">
        <v>0.1</v>
      </c>
      <c r="M88" s="181">
        <v>7.0000000000000007E-2</v>
      </c>
      <c r="N88" s="181">
        <v>0.05</v>
      </c>
      <c r="O88" s="181">
        <v>0.04</v>
      </c>
      <c r="P88" s="181">
        <v>0.04</v>
      </c>
      <c r="Q88" s="181">
        <v>0.04</v>
      </c>
      <c r="R88" s="181">
        <v>0.04</v>
      </c>
      <c r="S88" s="181">
        <v>0.04</v>
      </c>
      <c r="T88" s="181">
        <v>0.04</v>
      </c>
      <c r="U88" s="181">
        <v>0.04</v>
      </c>
      <c r="V88" s="174">
        <f t="shared" si="23"/>
        <v>1.0000000000000002</v>
      </c>
      <c r="W88" s="1105">
        <v>0.2</v>
      </c>
      <c r="X88" s="364">
        <f>V88*W88</f>
        <v>0.20000000000000007</v>
      </c>
      <c r="Y88" s="312"/>
      <c r="Z88" s="312"/>
    </row>
    <row r="89" spans="1:26" ht="15.75" customHeight="1">
      <c r="A89" s="778"/>
      <c r="B89" s="752"/>
      <c r="C89" s="1005"/>
      <c r="D89" s="751"/>
      <c r="E89" s="751"/>
      <c r="F89" s="752"/>
      <c r="G89" s="776"/>
      <c r="H89" s="762"/>
      <c r="I89" s="449" t="s">
        <v>39</v>
      </c>
      <c r="J89" s="368"/>
      <c r="K89" s="368"/>
      <c r="L89" s="368"/>
      <c r="M89" s="368"/>
      <c r="N89" s="368"/>
      <c r="O89" s="368"/>
      <c r="P89" s="368"/>
      <c r="Q89" s="368"/>
      <c r="R89" s="368"/>
      <c r="S89" s="368"/>
      <c r="T89" s="368"/>
      <c r="U89" s="368"/>
      <c r="V89" s="178">
        <f t="shared" si="23"/>
        <v>0</v>
      </c>
      <c r="W89" s="762"/>
      <c r="X89" s="360">
        <f>+V89*W88</f>
        <v>0</v>
      </c>
      <c r="Y89" s="312"/>
      <c r="Z89" s="312"/>
    </row>
    <row r="90" spans="1:26" ht="15.75" customHeight="1">
      <c r="A90" s="778"/>
      <c r="B90" s="1071" t="s">
        <v>64</v>
      </c>
      <c r="C90" s="1080" t="s">
        <v>449</v>
      </c>
      <c r="D90" s="925"/>
      <c r="E90" s="925"/>
      <c r="F90" s="1077"/>
      <c r="G90" s="866" t="s">
        <v>426</v>
      </c>
      <c r="H90" s="1084" t="s">
        <v>67</v>
      </c>
      <c r="I90" s="449" t="s">
        <v>9</v>
      </c>
      <c r="J90" s="368"/>
      <c r="K90" s="422">
        <v>0.4</v>
      </c>
      <c r="L90" s="422">
        <v>0.6</v>
      </c>
      <c r="M90" s="368"/>
      <c r="N90" s="368"/>
      <c r="O90" s="368"/>
      <c r="P90" s="368"/>
      <c r="Q90" s="368"/>
      <c r="R90" s="368"/>
      <c r="S90" s="368"/>
      <c r="T90" s="368"/>
      <c r="U90" s="368"/>
      <c r="V90" s="174">
        <f t="shared" si="23"/>
        <v>1</v>
      </c>
      <c r="W90" s="1105">
        <v>0.1</v>
      </c>
      <c r="X90" s="364">
        <f>V90*W90</f>
        <v>0.1</v>
      </c>
      <c r="Y90" s="312"/>
      <c r="Z90" s="312"/>
    </row>
    <row r="91" spans="1:26" ht="15.75" customHeight="1">
      <c r="A91" s="778"/>
      <c r="B91" s="752"/>
      <c r="C91" s="1005"/>
      <c r="D91" s="751"/>
      <c r="E91" s="751"/>
      <c r="F91" s="752"/>
      <c r="G91" s="776"/>
      <c r="H91" s="762"/>
      <c r="I91" s="449" t="s">
        <v>39</v>
      </c>
      <c r="J91" s="368"/>
      <c r="K91" s="368"/>
      <c r="L91" s="368"/>
      <c r="M91" s="368"/>
      <c r="N91" s="368"/>
      <c r="O91" s="368"/>
      <c r="P91" s="368"/>
      <c r="Q91" s="368"/>
      <c r="R91" s="368"/>
      <c r="S91" s="368"/>
      <c r="T91" s="368"/>
      <c r="U91" s="368"/>
      <c r="V91" s="178">
        <f t="shared" si="23"/>
        <v>0</v>
      </c>
      <c r="W91" s="762"/>
      <c r="X91" s="360">
        <f>+V91*W90</f>
        <v>0</v>
      </c>
      <c r="Y91" s="312"/>
      <c r="Z91" s="312"/>
    </row>
    <row r="92" spans="1:26" ht="15.75" customHeight="1">
      <c r="A92" s="778"/>
      <c r="B92" s="1071" t="s">
        <v>64</v>
      </c>
      <c r="C92" s="1080" t="s">
        <v>453</v>
      </c>
      <c r="D92" s="925"/>
      <c r="E92" s="925"/>
      <c r="F92" s="1077"/>
      <c r="G92" s="866" t="s">
        <v>426</v>
      </c>
      <c r="H92" s="1084" t="s">
        <v>67</v>
      </c>
      <c r="I92" s="449" t="s">
        <v>9</v>
      </c>
      <c r="J92" s="368"/>
      <c r="K92" s="468">
        <v>0.2</v>
      </c>
      <c r="L92" s="468">
        <v>0</v>
      </c>
      <c r="M92" s="468">
        <v>0.2</v>
      </c>
      <c r="N92" s="468">
        <v>0</v>
      </c>
      <c r="O92" s="468">
        <v>0.2</v>
      </c>
      <c r="P92" s="468">
        <v>0</v>
      </c>
      <c r="Q92" s="468">
        <v>0.2</v>
      </c>
      <c r="R92" s="468">
        <v>0</v>
      </c>
      <c r="S92" s="468">
        <v>0.1</v>
      </c>
      <c r="T92" s="468">
        <v>0.1</v>
      </c>
      <c r="U92" s="181">
        <v>0</v>
      </c>
      <c r="V92" s="174">
        <f t="shared" si="23"/>
        <v>1</v>
      </c>
      <c r="W92" s="1105">
        <v>0.1</v>
      </c>
      <c r="X92" s="364">
        <f>V92*W92</f>
        <v>0.1</v>
      </c>
      <c r="Y92" s="312"/>
      <c r="Z92" s="312"/>
    </row>
    <row r="93" spans="1:26" ht="15.75" customHeight="1">
      <c r="A93" s="778"/>
      <c r="B93" s="752"/>
      <c r="C93" s="1005"/>
      <c r="D93" s="751"/>
      <c r="E93" s="751"/>
      <c r="F93" s="752"/>
      <c r="G93" s="776"/>
      <c r="H93" s="762"/>
      <c r="I93" s="449" t="s">
        <v>39</v>
      </c>
      <c r="J93" s="368"/>
      <c r="K93" s="368"/>
      <c r="L93" s="368"/>
      <c r="M93" s="368"/>
      <c r="N93" s="368"/>
      <c r="O93" s="368"/>
      <c r="P93" s="368"/>
      <c r="Q93" s="422"/>
      <c r="R93" s="368"/>
      <c r="S93" s="368"/>
      <c r="T93" s="368"/>
      <c r="U93" s="368"/>
      <c r="V93" s="178">
        <f t="shared" si="23"/>
        <v>0</v>
      </c>
      <c r="W93" s="762"/>
      <c r="X93" s="360">
        <f>+V93*W92</f>
        <v>0</v>
      </c>
      <c r="Y93" s="312"/>
      <c r="Z93" s="312"/>
    </row>
    <row r="94" spans="1:26" ht="15.75" customHeight="1">
      <c r="A94" s="778"/>
      <c r="B94" s="1071" t="s">
        <v>64</v>
      </c>
      <c r="C94" s="1080" t="s">
        <v>454</v>
      </c>
      <c r="D94" s="925"/>
      <c r="E94" s="925"/>
      <c r="F94" s="1077"/>
      <c r="G94" s="866" t="s">
        <v>426</v>
      </c>
      <c r="H94" s="1084" t="s">
        <v>67</v>
      </c>
      <c r="I94" s="449" t="s">
        <v>9</v>
      </c>
      <c r="J94" s="182"/>
      <c r="K94" s="181">
        <v>0.2</v>
      </c>
      <c r="L94" s="181">
        <v>0.2</v>
      </c>
      <c r="M94" s="181">
        <v>7.0000000000000007E-2</v>
      </c>
      <c r="N94" s="181">
        <v>7.0000000000000007E-2</v>
      </c>
      <c r="O94" s="181">
        <v>7.0000000000000007E-2</v>
      </c>
      <c r="P94" s="181">
        <v>7.0000000000000007E-2</v>
      </c>
      <c r="Q94" s="181">
        <v>7.0000000000000007E-2</v>
      </c>
      <c r="R94" s="181">
        <v>7.0000000000000007E-2</v>
      </c>
      <c r="S94" s="181">
        <v>7.0000000000000007E-2</v>
      </c>
      <c r="T94" s="181">
        <v>0.06</v>
      </c>
      <c r="U94" s="181">
        <v>0.05</v>
      </c>
      <c r="V94" s="174">
        <f t="shared" si="23"/>
        <v>1.0000000000000004</v>
      </c>
      <c r="W94" s="1105">
        <v>0.2</v>
      </c>
      <c r="X94" s="364">
        <f>V94*W94</f>
        <v>0.20000000000000009</v>
      </c>
      <c r="Y94" s="312"/>
      <c r="Z94" s="312"/>
    </row>
    <row r="95" spans="1:26" ht="15.75" customHeight="1">
      <c r="A95" s="778"/>
      <c r="B95" s="752"/>
      <c r="C95" s="1005"/>
      <c r="D95" s="751"/>
      <c r="E95" s="751"/>
      <c r="F95" s="752"/>
      <c r="G95" s="776"/>
      <c r="H95" s="762"/>
      <c r="I95" s="449" t="s">
        <v>39</v>
      </c>
      <c r="J95" s="368"/>
      <c r="K95" s="368"/>
      <c r="L95" s="368"/>
      <c r="M95" s="368"/>
      <c r="N95" s="368"/>
      <c r="O95" s="368"/>
      <c r="P95" s="368"/>
      <c r="Q95" s="368"/>
      <c r="R95" s="368"/>
      <c r="S95" s="368"/>
      <c r="T95" s="368"/>
      <c r="U95" s="368"/>
      <c r="V95" s="178">
        <f t="shared" si="23"/>
        <v>0</v>
      </c>
      <c r="W95" s="762"/>
      <c r="X95" s="360">
        <f>+V95*W94</f>
        <v>0</v>
      </c>
      <c r="Y95" s="312"/>
      <c r="Z95" s="312"/>
    </row>
    <row r="96" spans="1:26" ht="15.75" customHeight="1">
      <c r="A96" s="778"/>
      <c r="B96" s="1107"/>
      <c r="C96" s="1080"/>
      <c r="D96" s="925"/>
      <c r="E96" s="925"/>
      <c r="F96" s="1077"/>
      <c r="G96" s="866"/>
      <c r="H96" s="1084" t="s">
        <v>67</v>
      </c>
      <c r="I96" s="449" t="s">
        <v>9</v>
      </c>
      <c r="J96" s="368"/>
      <c r="K96" s="368"/>
      <c r="L96" s="368"/>
      <c r="M96" s="368"/>
      <c r="N96" s="368"/>
      <c r="O96" s="368"/>
      <c r="P96" s="368"/>
      <c r="Q96" s="368"/>
      <c r="R96" s="368"/>
      <c r="S96" s="368"/>
      <c r="T96" s="368"/>
      <c r="U96" s="368"/>
      <c r="V96" s="174">
        <f t="shared" si="23"/>
        <v>0</v>
      </c>
      <c r="W96" s="1105"/>
      <c r="X96" s="364">
        <f>V96*W96</f>
        <v>0</v>
      </c>
      <c r="Y96" s="312"/>
      <c r="Z96" s="312"/>
    </row>
    <row r="97" spans="1:26" ht="15.75" customHeight="1">
      <c r="A97" s="778"/>
      <c r="B97" s="776"/>
      <c r="C97" s="1005"/>
      <c r="D97" s="751"/>
      <c r="E97" s="751"/>
      <c r="F97" s="752"/>
      <c r="G97" s="776"/>
      <c r="H97" s="762"/>
      <c r="I97" s="449" t="s">
        <v>39</v>
      </c>
      <c r="J97" s="368"/>
      <c r="K97" s="368"/>
      <c r="L97" s="368"/>
      <c r="M97" s="368"/>
      <c r="N97" s="368"/>
      <c r="O97" s="368"/>
      <c r="P97" s="368"/>
      <c r="Q97" s="368"/>
      <c r="R97" s="368"/>
      <c r="S97" s="368"/>
      <c r="T97" s="368"/>
      <c r="U97" s="368"/>
      <c r="V97" s="178">
        <f t="shared" si="23"/>
        <v>0</v>
      </c>
      <c r="W97" s="762"/>
      <c r="X97" s="360">
        <f>+V97*W96</f>
        <v>0</v>
      </c>
      <c r="Y97" s="312"/>
      <c r="Z97" s="312"/>
    </row>
    <row r="98" spans="1:26" ht="15.75" customHeight="1">
      <c r="A98" s="778"/>
      <c r="B98" s="1076" t="s">
        <v>70</v>
      </c>
      <c r="C98" s="925"/>
      <c r="D98" s="925"/>
      <c r="E98" s="925"/>
      <c r="F98" s="1077"/>
      <c r="G98" s="425"/>
      <c r="H98" s="1100" t="s">
        <v>67</v>
      </c>
      <c r="I98" s="469" t="s">
        <v>9</v>
      </c>
      <c r="J98" s="174">
        <f t="shared" ref="J98:U98" si="24">J84*$W$84+J86*$W$86+J88*$W$88+J90*$W$90+J92*$W$92+J94*$W$94+J96*$W$96</f>
        <v>0</v>
      </c>
      <c r="K98" s="174">
        <f t="shared" si="24"/>
        <v>0.22000000000000006</v>
      </c>
      <c r="L98" s="174">
        <f t="shared" si="24"/>
        <v>0.13</v>
      </c>
      <c r="M98" s="174">
        <f t="shared" si="24"/>
        <v>0.10800000000000001</v>
      </c>
      <c r="N98" s="174">
        <f t="shared" si="24"/>
        <v>3.6000000000000004E-2</v>
      </c>
      <c r="O98" s="174">
        <f t="shared" si="24"/>
        <v>5.800000000000001E-2</v>
      </c>
      <c r="P98" s="174">
        <f t="shared" si="24"/>
        <v>9.799999999999999E-2</v>
      </c>
      <c r="Q98" s="174">
        <f t="shared" si="24"/>
        <v>5.800000000000001E-2</v>
      </c>
      <c r="R98" s="174">
        <f t="shared" si="24"/>
        <v>4.200000000000001E-2</v>
      </c>
      <c r="S98" s="174">
        <f t="shared" si="24"/>
        <v>0.10200000000000002</v>
      </c>
      <c r="T98" s="174">
        <f t="shared" si="24"/>
        <v>4.0000000000000008E-2</v>
      </c>
      <c r="U98" s="174">
        <f t="shared" si="24"/>
        <v>0.10800000000000001</v>
      </c>
      <c r="V98" s="174">
        <f t="shared" si="23"/>
        <v>1.0000000000000002</v>
      </c>
      <c r="W98" s="1106">
        <f>SUM(W84:W97)</f>
        <v>1</v>
      </c>
      <c r="X98" s="364">
        <f>V98*W98</f>
        <v>1.0000000000000002</v>
      </c>
      <c r="Y98" s="312"/>
      <c r="Z98" s="312"/>
    </row>
    <row r="99" spans="1:26" ht="15.75" customHeight="1">
      <c r="A99" s="779"/>
      <c r="B99" s="792"/>
      <c r="C99" s="764"/>
      <c r="D99" s="764"/>
      <c r="E99" s="764"/>
      <c r="F99" s="793"/>
      <c r="G99" s="428"/>
      <c r="H99" s="790"/>
      <c r="I99" s="439" t="s">
        <v>39</v>
      </c>
      <c r="J99" s="149">
        <f t="shared" ref="J99:U99" si="25">J85*$W$84+J87*$W$86+J89*$W$88+J91*$W$90+J93*$W$92+J95*$W$94+J97*$W$96</f>
        <v>0</v>
      </c>
      <c r="K99" s="149">
        <f t="shared" si="25"/>
        <v>0</v>
      </c>
      <c r="L99" s="149">
        <f t="shared" si="25"/>
        <v>0</v>
      </c>
      <c r="M99" s="149">
        <f t="shared" si="25"/>
        <v>0</v>
      </c>
      <c r="N99" s="149">
        <f t="shared" si="25"/>
        <v>0</v>
      </c>
      <c r="O99" s="149">
        <f t="shared" si="25"/>
        <v>0</v>
      </c>
      <c r="P99" s="149">
        <f t="shared" si="25"/>
        <v>0</v>
      </c>
      <c r="Q99" s="149">
        <f t="shared" si="25"/>
        <v>0</v>
      </c>
      <c r="R99" s="149">
        <f t="shared" si="25"/>
        <v>0</v>
      </c>
      <c r="S99" s="149">
        <f t="shared" si="25"/>
        <v>0</v>
      </c>
      <c r="T99" s="149">
        <f t="shared" si="25"/>
        <v>0</v>
      </c>
      <c r="U99" s="149">
        <f t="shared" si="25"/>
        <v>0</v>
      </c>
      <c r="V99" s="149">
        <f t="shared" si="23"/>
        <v>0</v>
      </c>
      <c r="W99" s="790"/>
      <c r="X99" s="430">
        <f>+V99*W98</f>
        <v>0</v>
      </c>
      <c r="Y99" s="312"/>
      <c r="Z99" s="312"/>
    </row>
    <row r="100" spans="1:26" ht="42" customHeight="1">
      <c r="B100" s="312"/>
      <c r="G100" s="312"/>
      <c r="H100" s="312"/>
      <c r="I100" s="312"/>
      <c r="J100" s="312"/>
      <c r="K100" s="312"/>
      <c r="L100" s="312"/>
      <c r="M100" s="312"/>
      <c r="N100" s="312"/>
      <c r="O100" s="312"/>
      <c r="P100" s="312"/>
      <c r="Q100" s="312"/>
      <c r="R100" s="312"/>
      <c r="S100" s="312"/>
      <c r="T100" s="312"/>
      <c r="U100" s="312"/>
      <c r="V100" s="312"/>
      <c r="W100" s="312"/>
      <c r="X100" s="312"/>
      <c r="Y100" s="312"/>
      <c r="Z100" s="312"/>
    </row>
    <row r="101" spans="1:26" ht="15.75" customHeight="1">
      <c r="A101" s="311"/>
      <c r="B101" s="312"/>
      <c r="C101" s="312"/>
      <c r="D101" s="312"/>
      <c r="E101" s="312"/>
      <c r="F101" s="312"/>
      <c r="G101" s="312"/>
      <c r="H101" s="312"/>
      <c r="I101" s="312"/>
      <c r="J101" s="312"/>
      <c r="K101" s="312"/>
      <c r="L101" s="312"/>
      <c r="M101" s="312"/>
      <c r="N101" s="312"/>
      <c r="O101" s="312"/>
      <c r="P101" s="312"/>
      <c r="Q101" s="312"/>
      <c r="R101" s="312"/>
      <c r="S101" s="312"/>
      <c r="T101" s="312"/>
      <c r="U101" s="312"/>
      <c r="V101" s="312"/>
      <c r="W101" s="312"/>
      <c r="X101" s="312"/>
      <c r="Y101" s="312"/>
      <c r="Z101" s="312"/>
    </row>
    <row r="102" spans="1:26" ht="15.75" customHeight="1">
      <c r="A102" s="311"/>
      <c r="B102" s="312"/>
      <c r="C102" s="312"/>
      <c r="D102" s="312"/>
      <c r="E102" s="312"/>
      <c r="F102" s="312"/>
      <c r="G102" s="312"/>
      <c r="H102" s="312"/>
      <c r="I102" s="312"/>
      <c r="J102" s="312"/>
      <c r="K102" s="312"/>
      <c r="L102" s="312"/>
      <c r="M102" s="312"/>
      <c r="N102" s="312"/>
      <c r="O102" s="312"/>
      <c r="P102" s="312"/>
      <c r="Q102" s="312"/>
      <c r="R102" s="312"/>
      <c r="S102" s="312"/>
      <c r="T102" s="312"/>
      <c r="U102" s="312"/>
      <c r="V102" s="312"/>
      <c r="W102" s="312"/>
      <c r="X102" s="312"/>
      <c r="Y102" s="312"/>
      <c r="Z102" s="312"/>
    </row>
    <row r="103" spans="1:26" ht="15.75" customHeight="1">
      <c r="A103" s="311"/>
      <c r="B103" s="312"/>
      <c r="C103" s="312"/>
      <c r="D103" s="312"/>
      <c r="E103" s="312"/>
      <c r="F103" s="312"/>
      <c r="G103" s="312"/>
      <c r="H103" s="312"/>
      <c r="I103" s="312"/>
      <c r="J103" s="312"/>
      <c r="K103" s="312"/>
      <c r="L103" s="312"/>
      <c r="M103" s="312"/>
      <c r="N103" s="312"/>
      <c r="O103" s="312"/>
      <c r="P103" s="312"/>
      <c r="Q103" s="312"/>
      <c r="R103" s="312"/>
      <c r="S103" s="312"/>
      <c r="T103" s="312"/>
      <c r="U103" s="312"/>
      <c r="V103" s="312"/>
      <c r="W103" s="312"/>
      <c r="X103" s="312"/>
      <c r="Y103" s="312"/>
      <c r="Z103" s="312"/>
    </row>
    <row r="104" spans="1:26" ht="15.75" customHeight="1">
      <c r="A104" s="311"/>
      <c r="B104" s="312"/>
      <c r="C104" s="312"/>
      <c r="D104" s="312"/>
      <c r="E104" s="312"/>
      <c r="F104" s="312"/>
      <c r="G104" s="312"/>
      <c r="H104" s="312"/>
      <c r="I104" s="312"/>
      <c r="J104" s="312"/>
      <c r="K104" s="312"/>
      <c r="L104" s="312"/>
      <c r="M104" s="312"/>
      <c r="N104" s="312"/>
      <c r="O104" s="312"/>
      <c r="P104" s="312"/>
      <c r="Q104" s="312"/>
      <c r="R104" s="312"/>
      <c r="S104" s="312"/>
      <c r="T104" s="312"/>
      <c r="U104" s="312"/>
      <c r="V104" s="312"/>
      <c r="W104" s="312"/>
      <c r="X104" s="312"/>
      <c r="Y104" s="312"/>
      <c r="Z104" s="312"/>
    </row>
    <row r="105" spans="1:26" ht="15.75" customHeight="1">
      <c r="A105" s="311"/>
      <c r="B105" s="312"/>
      <c r="C105" s="312"/>
      <c r="D105" s="312"/>
      <c r="E105" s="312"/>
      <c r="F105" s="312"/>
      <c r="G105" s="312"/>
      <c r="H105" s="312"/>
      <c r="I105" s="312"/>
      <c r="J105" s="312"/>
      <c r="K105" s="312"/>
      <c r="L105" s="312"/>
      <c r="M105" s="312"/>
      <c r="N105" s="312"/>
      <c r="O105" s="312"/>
      <c r="P105" s="312"/>
      <c r="Q105" s="312"/>
      <c r="R105" s="312"/>
      <c r="S105" s="312"/>
      <c r="T105" s="312"/>
      <c r="U105" s="312"/>
      <c r="V105" s="312"/>
      <c r="W105" s="312"/>
      <c r="X105" s="312"/>
      <c r="Y105" s="312"/>
      <c r="Z105" s="312"/>
    </row>
    <row r="106" spans="1:26" ht="15.75" customHeight="1">
      <c r="A106" s="311"/>
      <c r="B106" s="312"/>
      <c r="C106" s="312"/>
      <c r="D106" s="312"/>
      <c r="E106" s="312"/>
      <c r="F106" s="312"/>
      <c r="G106" s="312"/>
      <c r="H106" s="312"/>
      <c r="I106" s="312"/>
      <c r="J106" s="312"/>
      <c r="K106" s="312"/>
      <c r="L106" s="312"/>
      <c r="M106" s="312"/>
      <c r="N106" s="312"/>
      <c r="O106" s="312"/>
      <c r="P106" s="312"/>
      <c r="Q106" s="312"/>
      <c r="R106" s="312"/>
      <c r="S106" s="312"/>
      <c r="T106" s="312"/>
      <c r="U106" s="312"/>
      <c r="V106" s="312"/>
      <c r="W106" s="312"/>
      <c r="X106" s="312"/>
      <c r="Y106" s="312"/>
      <c r="Z106" s="312"/>
    </row>
    <row r="107" spans="1:26" ht="15.75" customHeight="1">
      <c r="A107" s="311"/>
      <c r="B107" s="312"/>
      <c r="C107" s="312"/>
      <c r="D107" s="312"/>
      <c r="E107" s="312"/>
      <c r="F107" s="312"/>
      <c r="G107" s="312"/>
      <c r="H107" s="312"/>
      <c r="I107" s="312"/>
      <c r="J107" s="312"/>
      <c r="K107" s="312"/>
      <c r="L107" s="312"/>
      <c r="M107" s="312"/>
      <c r="N107" s="312"/>
      <c r="O107" s="312"/>
      <c r="P107" s="312"/>
      <c r="Q107" s="312"/>
      <c r="R107" s="312"/>
      <c r="S107" s="312"/>
      <c r="T107" s="312"/>
      <c r="U107" s="312"/>
      <c r="V107" s="312"/>
      <c r="W107" s="312"/>
      <c r="X107" s="312"/>
      <c r="Y107" s="312"/>
      <c r="Z107" s="312"/>
    </row>
    <row r="108" spans="1:26" ht="15.75" customHeight="1">
      <c r="A108" s="311"/>
      <c r="B108" s="312"/>
      <c r="C108" s="312"/>
      <c r="D108" s="312"/>
      <c r="E108" s="312"/>
      <c r="F108" s="312"/>
      <c r="G108" s="312"/>
      <c r="H108" s="312"/>
      <c r="I108" s="312"/>
      <c r="J108" s="312"/>
      <c r="K108" s="312"/>
      <c r="L108" s="312"/>
      <c r="M108" s="312"/>
      <c r="N108" s="312"/>
      <c r="O108" s="312"/>
      <c r="P108" s="312"/>
      <c r="Q108" s="312"/>
      <c r="R108" s="312"/>
      <c r="S108" s="312"/>
      <c r="T108" s="312"/>
      <c r="U108" s="312"/>
      <c r="V108" s="312"/>
      <c r="W108" s="312"/>
      <c r="X108" s="312"/>
      <c r="Y108" s="312"/>
      <c r="Z108" s="312"/>
    </row>
    <row r="109" spans="1:26" ht="15.75" customHeight="1">
      <c r="A109" s="311"/>
      <c r="B109" s="312"/>
      <c r="C109" s="312"/>
      <c r="D109" s="312"/>
      <c r="E109" s="312"/>
      <c r="F109" s="312"/>
      <c r="G109" s="312"/>
      <c r="H109" s="312"/>
      <c r="I109" s="312"/>
      <c r="J109" s="312"/>
      <c r="K109" s="312"/>
      <c r="L109" s="312"/>
      <c r="M109" s="312"/>
      <c r="N109" s="312"/>
      <c r="O109" s="312"/>
      <c r="P109" s="312"/>
      <c r="Q109" s="312"/>
      <c r="R109" s="312"/>
      <c r="S109" s="312"/>
      <c r="T109" s="312"/>
      <c r="U109" s="312"/>
      <c r="V109" s="312"/>
      <c r="W109" s="312"/>
      <c r="X109" s="312"/>
      <c r="Y109" s="312"/>
      <c r="Z109" s="312"/>
    </row>
    <row r="110" spans="1:26" ht="15.75" customHeight="1">
      <c r="A110" s="311"/>
      <c r="B110" s="312"/>
      <c r="C110" s="312"/>
      <c r="D110" s="312"/>
      <c r="E110" s="312"/>
      <c r="F110" s="312"/>
      <c r="G110" s="312"/>
      <c r="H110" s="312"/>
      <c r="I110" s="312"/>
      <c r="J110" s="312"/>
      <c r="K110" s="312"/>
      <c r="L110" s="312"/>
      <c r="M110" s="312"/>
      <c r="N110" s="312"/>
      <c r="O110" s="312"/>
      <c r="P110" s="312"/>
      <c r="Q110" s="312"/>
      <c r="R110" s="312"/>
      <c r="S110" s="312"/>
      <c r="T110" s="312"/>
      <c r="U110" s="312"/>
      <c r="V110" s="312"/>
      <c r="W110" s="312"/>
      <c r="X110" s="312"/>
      <c r="Y110" s="312"/>
      <c r="Z110" s="312"/>
    </row>
    <row r="111" spans="1:26" ht="15.75" customHeight="1">
      <c r="A111" s="311"/>
      <c r="B111" s="312"/>
      <c r="C111" s="312"/>
      <c r="D111" s="312"/>
      <c r="E111" s="312"/>
      <c r="F111" s="312"/>
      <c r="G111" s="312"/>
      <c r="H111" s="312"/>
      <c r="I111" s="312"/>
      <c r="J111" s="312"/>
      <c r="K111" s="312"/>
      <c r="L111" s="312"/>
      <c r="M111" s="312"/>
      <c r="N111" s="312"/>
      <c r="O111" s="312"/>
      <c r="P111" s="312"/>
      <c r="Q111" s="312"/>
      <c r="R111" s="312"/>
      <c r="S111" s="312"/>
      <c r="T111" s="312"/>
      <c r="U111" s="312"/>
      <c r="V111" s="312"/>
      <c r="W111" s="312"/>
      <c r="X111" s="312"/>
      <c r="Y111" s="312"/>
      <c r="Z111" s="312"/>
    </row>
    <row r="112" spans="1:26" ht="15.75" customHeight="1">
      <c r="A112" s="311"/>
      <c r="B112" s="312"/>
      <c r="C112" s="312"/>
      <c r="D112" s="312"/>
      <c r="E112" s="312"/>
      <c r="F112" s="312"/>
      <c r="G112" s="312"/>
      <c r="H112" s="312"/>
      <c r="I112" s="312"/>
      <c r="J112" s="312"/>
      <c r="K112" s="312"/>
      <c r="L112" s="312"/>
      <c r="M112" s="312"/>
      <c r="N112" s="312"/>
      <c r="O112" s="312"/>
      <c r="P112" s="312"/>
      <c r="Q112" s="312"/>
      <c r="R112" s="312"/>
      <c r="S112" s="312"/>
      <c r="T112" s="312"/>
      <c r="U112" s="312"/>
      <c r="V112" s="312"/>
      <c r="W112" s="312"/>
      <c r="X112" s="312"/>
      <c r="Y112" s="312"/>
      <c r="Z112" s="312"/>
    </row>
    <row r="113" spans="1:26" ht="15.75" customHeight="1">
      <c r="A113" s="311"/>
      <c r="B113" s="312"/>
      <c r="C113" s="312"/>
      <c r="D113" s="312"/>
      <c r="E113" s="312"/>
      <c r="F113" s="312"/>
      <c r="G113" s="312"/>
      <c r="H113" s="312"/>
      <c r="I113" s="312"/>
      <c r="J113" s="312"/>
      <c r="K113" s="312"/>
      <c r="L113" s="312"/>
      <c r="M113" s="312"/>
      <c r="N113" s="312"/>
      <c r="O113" s="312"/>
      <c r="P113" s="312"/>
      <c r="Q113" s="312"/>
      <c r="R113" s="312"/>
      <c r="S113" s="312"/>
      <c r="T113" s="312"/>
      <c r="U113" s="312"/>
      <c r="V113" s="312"/>
      <c r="W113" s="312"/>
      <c r="X113" s="312"/>
      <c r="Y113" s="312"/>
      <c r="Z113" s="312"/>
    </row>
    <row r="114" spans="1:26" ht="15.75" customHeight="1">
      <c r="A114" s="311"/>
      <c r="B114" s="312"/>
      <c r="C114" s="312"/>
      <c r="D114" s="312"/>
      <c r="E114" s="312"/>
      <c r="F114" s="312"/>
      <c r="G114" s="312"/>
      <c r="H114" s="312"/>
      <c r="I114" s="312"/>
      <c r="J114" s="312"/>
      <c r="K114" s="312"/>
      <c r="L114" s="312"/>
      <c r="M114" s="312"/>
      <c r="N114" s="312"/>
      <c r="O114" s="312"/>
      <c r="P114" s="312"/>
      <c r="Q114" s="312"/>
      <c r="R114" s="312"/>
      <c r="S114" s="312"/>
      <c r="T114" s="312"/>
      <c r="U114" s="312"/>
      <c r="V114" s="312"/>
      <c r="W114" s="312"/>
      <c r="X114" s="312"/>
      <c r="Y114" s="312"/>
      <c r="Z114" s="312"/>
    </row>
    <row r="115" spans="1:26" ht="15.75" customHeight="1">
      <c r="A115" s="311"/>
      <c r="B115" s="312"/>
      <c r="C115" s="312"/>
      <c r="D115" s="312"/>
      <c r="E115" s="312"/>
      <c r="F115" s="312"/>
      <c r="G115" s="312"/>
      <c r="H115" s="312"/>
      <c r="I115" s="312"/>
      <c r="J115" s="312"/>
      <c r="K115" s="312"/>
      <c r="L115" s="312"/>
      <c r="M115" s="312"/>
      <c r="N115" s="312"/>
      <c r="O115" s="312"/>
      <c r="P115" s="312"/>
      <c r="Q115" s="312"/>
      <c r="R115" s="312"/>
      <c r="S115" s="312"/>
      <c r="T115" s="312"/>
      <c r="U115" s="312"/>
      <c r="V115" s="312"/>
      <c r="W115" s="312"/>
      <c r="X115" s="312"/>
      <c r="Y115" s="312"/>
      <c r="Z115" s="312"/>
    </row>
    <row r="116" spans="1:26" ht="15.75" customHeight="1">
      <c r="A116" s="311"/>
      <c r="B116" s="312"/>
      <c r="C116" s="312"/>
      <c r="D116" s="312"/>
      <c r="E116" s="312"/>
      <c r="F116" s="312"/>
      <c r="G116" s="312"/>
      <c r="H116" s="312"/>
      <c r="I116" s="312"/>
      <c r="J116" s="312"/>
      <c r="K116" s="312"/>
      <c r="L116" s="312"/>
      <c r="M116" s="312"/>
      <c r="N116" s="312"/>
      <c r="O116" s="312"/>
      <c r="P116" s="312"/>
      <c r="Q116" s="312"/>
      <c r="R116" s="312"/>
      <c r="S116" s="312"/>
      <c r="T116" s="312"/>
      <c r="U116" s="312"/>
      <c r="V116" s="312"/>
      <c r="W116" s="312"/>
      <c r="X116" s="312"/>
      <c r="Y116" s="312"/>
      <c r="Z116" s="312"/>
    </row>
    <row r="117" spans="1:26" ht="15.75" customHeight="1">
      <c r="A117" s="311"/>
      <c r="B117" s="312"/>
      <c r="C117" s="312"/>
      <c r="D117" s="312"/>
      <c r="E117" s="312"/>
      <c r="F117" s="312"/>
      <c r="G117" s="312"/>
      <c r="H117" s="312"/>
      <c r="I117" s="312"/>
      <c r="J117" s="312"/>
      <c r="K117" s="312"/>
      <c r="L117" s="312"/>
      <c r="M117" s="312"/>
      <c r="N117" s="312"/>
      <c r="O117" s="312"/>
      <c r="P117" s="312"/>
      <c r="Q117" s="312"/>
      <c r="R117" s="312"/>
      <c r="S117" s="312"/>
      <c r="T117" s="312"/>
      <c r="U117" s="312"/>
      <c r="V117" s="312"/>
      <c r="W117" s="312"/>
      <c r="X117" s="312"/>
      <c r="Y117" s="312"/>
      <c r="Z117" s="312"/>
    </row>
    <row r="118" spans="1:26" ht="15.75" customHeight="1">
      <c r="A118" s="311"/>
      <c r="B118" s="312"/>
      <c r="C118" s="312"/>
      <c r="D118" s="312"/>
      <c r="E118" s="312"/>
      <c r="F118" s="312"/>
      <c r="G118" s="312"/>
      <c r="H118" s="312"/>
      <c r="I118" s="312"/>
      <c r="J118" s="312"/>
      <c r="K118" s="312"/>
      <c r="L118" s="312"/>
      <c r="M118" s="312"/>
      <c r="N118" s="312"/>
      <c r="O118" s="312"/>
      <c r="P118" s="312"/>
      <c r="Q118" s="312"/>
      <c r="R118" s="312"/>
      <c r="S118" s="312"/>
      <c r="T118" s="312"/>
      <c r="U118" s="312"/>
      <c r="V118" s="312"/>
      <c r="W118" s="312"/>
      <c r="X118" s="312"/>
      <c r="Y118" s="312"/>
      <c r="Z118" s="312"/>
    </row>
    <row r="119" spans="1:26" ht="15.75" customHeight="1">
      <c r="A119" s="311"/>
      <c r="B119" s="312"/>
      <c r="C119" s="312"/>
      <c r="D119" s="312"/>
      <c r="E119" s="312"/>
      <c r="F119" s="312"/>
      <c r="G119" s="312"/>
      <c r="H119" s="312"/>
      <c r="I119" s="312"/>
      <c r="J119" s="312"/>
      <c r="K119" s="312"/>
      <c r="L119" s="312"/>
      <c r="M119" s="312"/>
      <c r="N119" s="312"/>
      <c r="O119" s="312"/>
      <c r="P119" s="312"/>
      <c r="Q119" s="312"/>
      <c r="R119" s="312"/>
      <c r="S119" s="312"/>
      <c r="T119" s="312"/>
      <c r="U119" s="312"/>
      <c r="V119" s="312"/>
      <c r="W119" s="312"/>
      <c r="X119" s="312"/>
      <c r="Y119" s="312"/>
      <c r="Z119" s="312"/>
    </row>
    <row r="120" spans="1:26" ht="15.75" customHeight="1">
      <c r="A120" s="311"/>
      <c r="B120" s="312"/>
      <c r="C120" s="312"/>
      <c r="D120" s="312"/>
      <c r="E120" s="312"/>
      <c r="F120" s="312"/>
      <c r="G120" s="312"/>
      <c r="H120" s="312"/>
      <c r="I120" s="312"/>
      <c r="J120" s="312"/>
      <c r="K120" s="312"/>
      <c r="L120" s="312"/>
      <c r="M120" s="312"/>
      <c r="N120" s="312"/>
      <c r="O120" s="312"/>
      <c r="P120" s="312"/>
      <c r="Q120" s="312"/>
      <c r="R120" s="312"/>
      <c r="S120" s="312"/>
      <c r="T120" s="312"/>
      <c r="U120" s="312"/>
      <c r="V120" s="312"/>
      <c r="W120" s="312"/>
      <c r="X120" s="312"/>
      <c r="Y120" s="312"/>
      <c r="Z120" s="312"/>
    </row>
    <row r="121" spans="1:26" ht="15.75" customHeight="1">
      <c r="A121" s="311"/>
      <c r="B121" s="312"/>
      <c r="C121" s="312"/>
      <c r="D121" s="312"/>
      <c r="E121" s="312"/>
      <c r="F121" s="312"/>
      <c r="G121" s="312"/>
      <c r="H121" s="312"/>
      <c r="I121" s="312"/>
      <c r="J121" s="312"/>
      <c r="K121" s="312"/>
      <c r="L121" s="312"/>
      <c r="M121" s="312"/>
      <c r="N121" s="312"/>
      <c r="O121" s="312"/>
      <c r="P121" s="312"/>
      <c r="Q121" s="312"/>
      <c r="R121" s="312"/>
      <c r="S121" s="312"/>
      <c r="T121" s="312"/>
      <c r="U121" s="312"/>
      <c r="V121" s="312"/>
      <c r="W121" s="312"/>
      <c r="X121" s="312"/>
      <c r="Y121" s="312"/>
      <c r="Z121" s="312"/>
    </row>
    <row r="122" spans="1:26" ht="15.75" customHeight="1">
      <c r="A122" s="311"/>
      <c r="B122" s="312"/>
      <c r="C122" s="312"/>
      <c r="D122" s="312"/>
      <c r="E122" s="312"/>
      <c r="F122" s="312"/>
      <c r="G122" s="312"/>
      <c r="H122" s="312"/>
      <c r="I122" s="312"/>
      <c r="J122" s="312"/>
      <c r="K122" s="312"/>
      <c r="L122" s="312"/>
      <c r="M122" s="312"/>
      <c r="N122" s="312"/>
      <c r="O122" s="312"/>
      <c r="P122" s="312"/>
      <c r="Q122" s="312"/>
      <c r="R122" s="312"/>
      <c r="S122" s="312"/>
      <c r="T122" s="312"/>
      <c r="U122" s="312"/>
      <c r="V122" s="312"/>
      <c r="W122" s="312"/>
      <c r="X122" s="312"/>
      <c r="Y122" s="312"/>
      <c r="Z122" s="312"/>
    </row>
    <row r="123" spans="1:26" ht="15.75" customHeight="1">
      <c r="A123" s="311"/>
      <c r="B123" s="312"/>
      <c r="C123" s="312"/>
      <c r="D123" s="312"/>
      <c r="E123" s="312"/>
      <c r="F123" s="312"/>
      <c r="G123" s="312"/>
      <c r="H123" s="312"/>
      <c r="I123" s="312"/>
      <c r="J123" s="312"/>
      <c r="K123" s="312"/>
      <c r="L123" s="312"/>
      <c r="M123" s="312"/>
      <c r="N123" s="312"/>
      <c r="O123" s="312"/>
      <c r="P123" s="312"/>
      <c r="Q123" s="312"/>
      <c r="R123" s="312"/>
      <c r="S123" s="312"/>
      <c r="T123" s="312"/>
      <c r="U123" s="312"/>
      <c r="V123" s="312"/>
      <c r="W123" s="312"/>
      <c r="X123" s="312"/>
      <c r="Y123" s="312"/>
      <c r="Z123" s="312"/>
    </row>
    <row r="124" spans="1:26" ht="15.75" customHeight="1">
      <c r="A124" s="311"/>
      <c r="B124" s="312"/>
      <c r="C124" s="312"/>
      <c r="D124" s="312"/>
      <c r="E124" s="312"/>
      <c r="F124" s="312"/>
      <c r="G124" s="312"/>
      <c r="H124" s="312"/>
      <c r="I124" s="312"/>
      <c r="J124" s="312"/>
      <c r="K124" s="312"/>
      <c r="L124" s="312"/>
      <c r="M124" s="312"/>
      <c r="N124" s="312"/>
      <c r="O124" s="312"/>
      <c r="P124" s="312"/>
      <c r="Q124" s="312"/>
      <c r="R124" s="312"/>
      <c r="S124" s="312"/>
      <c r="T124" s="312"/>
      <c r="U124" s="312"/>
      <c r="V124" s="312"/>
      <c r="W124" s="312"/>
      <c r="X124" s="312"/>
      <c r="Y124" s="312"/>
      <c r="Z124" s="312"/>
    </row>
    <row r="125" spans="1:26" ht="15.75" customHeight="1">
      <c r="A125" s="311"/>
      <c r="B125" s="312"/>
      <c r="C125" s="312"/>
      <c r="D125" s="312"/>
      <c r="E125" s="312"/>
      <c r="F125" s="312"/>
      <c r="G125" s="312"/>
      <c r="H125" s="312"/>
      <c r="I125" s="312"/>
      <c r="J125" s="312"/>
      <c r="K125" s="312"/>
      <c r="L125" s="312"/>
      <c r="M125" s="312"/>
      <c r="N125" s="312"/>
      <c r="O125" s="312"/>
      <c r="P125" s="312"/>
      <c r="Q125" s="312"/>
      <c r="R125" s="312"/>
      <c r="S125" s="312"/>
      <c r="T125" s="312"/>
      <c r="U125" s="312"/>
      <c r="V125" s="312"/>
      <c r="W125" s="312"/>
      <c r="X125" s="312"/>
      <c r="Y125" s="312"/>
      <c r="Z125" s="312"/>
    </row>
    <row r="126" spans="1:26" ht="15.75" customHeight="1">
      <c r="A126" s="311"/>
      <c r="B126" s="312"/>
      <c r="C126" s="312"/>
      <c r="D126" s="312"/>
      <c r="E126" s="312"/>
      <c r="F126" s="312"/>
      <c r="G126" s="312"/>
      <c r="H126" s="312"/>
      <c r="I126" s="312"/>
      <c r="J126" s="312"/>
      <c r="K126" s="312"/>
      <c r="L126" s="312"/>
      <c r="M126" s="312"/>
      <c r="N126" s="312"/>
      <c r="O126" s="312"/>
      <c r="P126" s="312"/>
      <c r="Q126" s="312"/>
      <c r="R126" s="312"/>
      <c r="S126" s="312"/>
      <c r="T126" s="312"/>
      <c r="U126" s="312"/>
      <c r="V126" s="312"/>
      <c r="W126" s="312"/>
      <c r="X126" s="312"/>
      <c r="Y126" s="312"/>
      <c r="Z126" s="312"/>
    </row>
    <row r="127" spans="1:26" ht="15.75" customHeight="1">
      <c r="A127" s="311"/>
      <c r="B127" s="312"/>
      <c r="C127" s="312"/>
      <c r="D127" s="312"/>
      <c r="E127" s="312"/>
      <c r="F127" s="312"/>
      <c r="G127" s="312"/>
      <c r="H127" s="312"/>
      <c r="I127" s="312"/>
      <c r="J127" s="312"/>
      <c r="K127" s="312"/>
      <c r="L127" s="312"/>
      <c r="M127" s="312"/>
      <c r="N127" s="312"/>
      <c r="O127" s="312"/>
      <c r="P127" s="312"/>
      <c r="Q127" s="312"/>
      <c r="R127" s="312"/>
      <c r="S127" s="312"/>
      <c r="T127" s="312"/>
      <c r="U127" s="312"/>
      <c r="V127" s="312"/>
      <c r="W127" s="312"/>
      <c r="X127" s="312"/>
      <c r="Y127" s="312"/>
      <c r="Z127" s="312"/>
    </row>
    <row r="128" spans="1:26" ht="15.75" customHeight="1">
      <c r="A128" s="311"/>
      <c r="B128" s="312"/>
      <c r="C128" s="312"/>
      <c r="D128" s="312"/>
      <c r="E128" s="312"/>
      <c r="F128" s="312"/>
      <c r="G128" s="312"/>
      <c r="H128" s="312"/>
      <c r="I128" s="312"/>
      <c r="J128" s="312"/>
      <c r="K128" s="312"/>
      <c r="L128" s="312"/>
      <c r="M128" s="312"/>
      <c r="N128" s="312"/>
      <c r="O128" s="312"/>
      <c r="P128" s="312"/>
      <c r="Q128" s="312"/>
      <c r="R128" s="312"/>
      <c r="S128" s="312"/>
      <c r="T128" s="312"/>
      <c r="U128" s="312"/>
      <c r="V128" s="312"/>
      <c r="W128" s="312"/>
      <c r="X128" s="312"/>
      <c r="Y128" s="312"/>
      <c r="Z128" s="312"/>
    </row>
    <row r="129" spans="1:26" ht="15.75" customHeight="1">
      <c r="A129" s="311"/>
      <c r="B129" s="312"/>
      <c r="C129" s="312"/>
      <c r="D129" s="312"/>
      <c r="E129" s="312"/>
      <c r="F129" s="312"/>
      <c r="G129" s="312"/>
      <c r="H129" s="312"/>
      <c r="I129" s="312"/>
      <c r="J129" s="312"/>
      <c r="K129" s="312"/>
      <c r="L129" s="312"/>
      <c r="M129" s="312"/>
      <c r="N129" s="312"/>
      <c r="O129" s="312"/>
      <c r="P129" s="312"/>
      <c r="Q129" s="312"/>
      <c r="R129" s="312"/>
      <c r="S129" s="312"/>
      <c r="T129" s="312"/>
      <c r="U129" s="312"/>
      <c r="V129" s="312"/>
      <c r="W129" s="312"/>
      <c r="X129" s="312"/>
      <c r="Y129" s="312"/>
      <c r="Z129" s="312"/>
    </row>
    <row r="130" spans="1:26" ht="15.75" customHeight="1">
      <c r="A130" s="311"/>
      <c r="B130" s="312"/>
      <c r="C130" s="312"/>
      <c r="D130" s="312"/>
      <c r="E130" s="312"/>
      <c r="F130" s="312"/>
      <c r="G130" s="312"/>
      <c r="H130" s="312"/>
      <c r="I130" s="312"/>
      <c r="J130" s="312"/>
      <c r="K130" s="312"/>
      <c r="L130" s="312"/>
      <c r="M130" s="312"/>
      <c r="N130" s="312"/>
      <c r="O130" s="312"/>
      <c r="P130" s="312"/>
      <c r="Q130" s="312"/>
      <c r="R130" s="312"/>
      <c r="S130" s="312"/>
      <c r="T130" s="312"/>
      <c r="U130" s="312"/>
      <c r="V130" s="312"/>
      <c r="W130" s="312"/>
      <c r="X130" s="312"/>
      <c r="Y130" s="312"/>
      <c r="Z130" s="312"/>
    </row>
    <row r="131" spans="1:26" ht="15.75" customHeight="1">
      <c r="A131" s="311"/>
      <c r="B131" s="312"/>
      <c r="C131" s="312"/>
      <c r="D131" s="312"/>
      <c r="E131" s="312"/>
      <c r="F131" s="312"/>
      <c r="G131" s="312"/>
      <c r="H131" s="312"/>
      <c r="I131" s="312"/>
      <c r="J131" s="312"/>
      <c r="K131" s="312"/>
      <c r="L131" s="312"/>
      <c r="M131" s="312"/>
      <c r="N131" s="312"/>
      <c r="O131" s="312"/>
      <c r="P131" s="312"/>
      <c r="Q131" s="312"/>
      <c r="R131" s="312"/>
      <c r="S131" s="312"/>
      <c r="T131" s="312"/>
      <c r="U131" s="312"/>
      <c r="V131" s="312"/>
      <c r="W131" s="312"/>
      <c r="X131" s="312"/>
      <c r="Y131" s="312"/>
      <c r="Z131" s="312"/>
    </row>
    <row r="132" spans="1:26" ht="15.75" customHeight="1">
      <c r="A132" s="311"/>
      <c r="B132" s="312"/>
      <c r="C132" s="312"/>
      <c r="D132" s="312"/>
      <c r="E132" s="312"/>
      <c r="F132" s="312"/>
      <c r="G132" s="312"/>
      <c r="H132" s="312"/>
      <c r="I132" s="312"/>
      <c r="J132" s="312"/>
      <c r="K132" s="312"/>
      <c r="L132" s="312"/>
      <c r="M132" s="312"/>
      <c r="N132" s="312"/>
      <c r="O132" s="312"/>
      <c r="P132" s="312"/>
      <c r="Q132" s="312"/>
      <c r="R132" s="312"/>
      <c r="S132" s="312"/>
      <c r="T132" s="312"/>
      <c r="U132" s="312"/>
      <c r="V132" s="312"/>
      <c r="W132" s="312"/>
      <c r="X132" s="312"/>
      <c r="Y132" s="312"/>
      <c r="Z132" s="312"/>
    </row>
    <row r="133" spans="1:26" ht="15.75" customHeight="1">
      <c r="A133" s="311"/>
      <c r="B133" s="312"/>
      <c r="C133" s="312"/>
      <c r="D133" s="312"/>
      <c r="E133" s="312"/>
      <c r="F133" s="312"/>
      <c r="G133" s="312"/>
      <c r="H133" s="312"/>
      <c r="I133" s="312"/>
      <c r="J133" s="312"/>
      <c r="K133" s="312"/>
      <c r="L133" s="312"/>
      <c r="M133" s="312"/>
      <c r="N133" s="312"/>
      <c r="O133" s="312"/>
      <c r="P133" s="312"/>
      <c r="Q133" s="312"/>
      <c r="R133" s="312"/>
      <c r="S133" s="312"/>
      <c r="T133" s="312"/>
      <c r="U133" s="312"/>
      <c r="V133" s="312"/>
      <c r="W133" s="312"/>
      <c r="X133" s="312"/>
      <c r="Y133" s="312"/>
      <c r="Z133" s="312"/>
    </row>
    <row r="134" spans="1:26" ht="15.75" customHeight="1">
      <c r="A134" s="311"/>
      <c r="B134" s="312"/>
      <c r="C134" s="312"/>
      <c r="D134" s="312"/>
      <c r="E134" s="312"/>
      <c r="F134" s="312"/>
      <c r="G134" s="312"/>
      <c r="H134" s="312"/>
      <c r="I134" s="312"/>
      <c r="J134" s="312"/>
      <c r="K134" s="312"/>
      <c r="L134" s="312"/>
      <c r="M134" s="312"/>
      <c r="N134" s="312"/>
      <c r="O134" s="312"/>
      <c r="P134" s="312"/>
      <c r="Q134" s="312"/>
      <c r="R134" s="312"/>
      <c r="S134" s="312"/>
      <c r="T134" s="312"/>
      <c r="U134" s="312"/>
      <c r="V134" s="312"/>
      <c r="W134" s="312"/>
      <c r="X134" s="312"/>
      <c r="Y134" s="312"/>
      <c r="Z134" s="312"/>
    </row>
    <row r="135" spans="1:26" ht="15.75" customHeight="1">
      <c r="A135" s="311"/>
      <c r="B135" s="312"/>
      <c r="C135" s="312"/>
      <c r="D135" s="312"/>
      <c r="E135" s="312"/>
      <c r="F135" s="312"/>
      <c r="G135" s="312"/>
      <c r="H135" s="312"/>
      <c r="I135" s="312"/>
      <c r="J135" s="312"/>
      <c r="K135" s="312"/>
      <c r="L135" s="312"/>
      <c r="M135" s="312"/>
      <c r="N135" s="312"/>
      <c r="O135" s="312"/>
      <c r="P135" s="312"/>
      <c r="Q135" s="312"/>
      <c r="R135" s="312"/>
      <c r="S135" s="312"/>
      <c r="T135" s="312"/>
      <c r="U135" s="312"/>
      <c r="V135" s="312"/>
      <c r="W135" s="312"/>
      <c r="X135" s="312"/>
      <c r="Y135" s="312"/>
      <c r="Z135" s="312"/>
    </row>
    <row r="136" spans="1:26" ht="15.75" customHeight="1">
      <c r="A136" s="311"/>
      <c r="B136" s="312"/>
      <c r="C136" s="312"/>
      <c r="D136" s="312"/>
      <c r="E136" s="312"/>
      <c r="F136" s="312"/>
      <c r="G136" s="312"/>
      <c r="H136" s="312"/>
      <c r="I136" s="312"/>
      <c r="J136" s="312"/>
      <c r="K136" s="312"/>
      <c r="L136" s="312"/>
      <c r="M136" s="312"/>
      <c r="N136" s="312"/>
      <c r="O136" s="312"/>
      <c r="P136" s="312"/>
      <c r="Q136" s="312"/>
      <c r="R136" s="312"/>
      <c r="S136" s="312"/>
      <c r="T136" s="312"/>
      <c r="U136" s="312"/>
      <c r="V136" s="312"/>
      <c r="W136" s="312"/>
      <c r="X136" s="312"/>
      <c r="Y136" s="312"/>
      <c r="Z136" s="312"/>
    </row>
    <row r="137" spans="1:26" ht="15.75" customHeight="1">
      <c r="A137" s="311"/>
      <c r="B137" s="312"/>
      <c r="C137" s="312"/>
      <c r="D137" s="312"/>
      <c r="E137" s="312"/>
      <c r="F137" s="312"/>
      <c r="G137" s="312"/>
      <c r="H137" s="312"/>
      <c r="I137" s="312"/>
      <c r="J137" s="312"/>
      <c r="K137" s="312"/>
      <c r="L137" s="312"/>
      <c r="M137" s="312"/>
      <c r="N137" s="312"/>
      <c r="O137" s="312"/>
      <c r="P137" s="312"/>
      <c r="Q137" s="312"/>
      <c r="R137" s="312"/>
      <c r="S137" s="312"/>
      <c r="T137" s="312"/>
      <c r="U137" s="312"/>
      <c r="V137" s="312"/>
      <c r="W137" s="312"/>
      <c r="X137" s="312"/>
      <c r="Y137" s="312"/>
      <c r="Z137" s="312"/>
    </row>
    <row r="138" spans="1:26" ht="15.75" customHeight="1">
      <c r="A138" s="311"/>
      <c r="B138" s="312"/>
      <c r="C138" s="312"/>
      <c r="D138" s="312"/>
      <c r="E138" s="312"/>
      <c r="F138" s="312"/>
      <c r="G138" s="312"/>
      <c r="H138" s="312"/>
      <c r="I138" s="312"/>
      <c r="J138" s="312"/>
      <c r="K138" s="312"/>
      <c r="L138" s="312"/>
      <c r="M138" s="312"/>
      <c r="N138" s="312"/>
      <c r="O138" s="312"/>
      <c r="P138" s="312"/>
      <c r="Q138" s="312"/>
      <c r="R138" s="312"/>
      <c r="S138" s="312"/>
      <c r="T138" s="312"/>
      <c r="U138" s="312"/>
      <c r="V138" s="312"/>
      <c r="W138" s="312"/>
      <c r="X138" s="312"/>
      <c r="Y138" s="312"/>
      <c r="Z138" s="312"/>
    </row>
    <row r="139" spans="1:26" ht="15.75" customHeight="1">
      <c r="A139" s="311"/>
      <c r="B139" s="312"/>
      <c r="C139" s="312"/>
      <c r="D139" s="312"/>
      <c r="E139" s="312"/>
      <c r="F139" s="312"/>
      <c r="G139" s="312"/>
      <c r="H139" s="312"/>
      <c r="I139" s="312"/>
      <c r="J139" s="312"/>
      <c r="K139" s="312"/>
      <c r="L139" s="312"/>
      <c r="M139" s="312"/>
      <c r="N139" s="312"/>
      <c r="O139" s="312"/>
      <c r="P139" s="312"/>
      <c r="Q139" s="312"/>
      <c r="R139" s="312"/>
      <c r="S139" s="312"/>
      <c r="T139" s="312"/>
      <c r="U139" s="312"/>
      <c r="V139" s="312"/>
      <c r="W139" s="312"/>
      <c r="X139" s="312"/>
      <c r="Y139" s="312"/>
      <c r="Z139" s="312"/>
    </row>
    <row r="140" spans="1:26" ht="15.75" customHeight="1">
      <c r="A140" s="311"/>
      <c r="B140" s="312"/>
      <c r="C140" s="312"/>
      <c r="D140" s="312"/>
      <c r="E140" s="312"/>
      <c r="F140" s="312"/>
      <c r="G140" s="312"/>
      <c r="H140" s="312"/>
      <c r="I140" s="312"/>
      <c r="J140" s="312"/>
      <c r="K140" s="312"/>
      <c r="L140" s="312"/>
      <c r="M140" s="312"/>
      <c r="N140" s="312"/>
      <c r="O140" s="312"/>
      <c r="P140" s="312"/>
      <c r="Q140" s="312"/>
      <c r="R140" s="312"/>
      <c r="S140" s="312"/>
      <c r="T140" s="312"/>
      <c r="U140" s="312"/>
      <c r="V140" s="312"/>
      <c r="W140" s="312"/>
      <c r="X140" s="312"/>
      <c r="Y140" s="312"/>
      <c r="Z140" s="312"/>
    </row>
    <row r="141" spans="1:26" ht="15.75" customHeight="1">
      <c r="A141" s="311"/>
      <c r="B141" s="312"/>
      <c r="C141" s="312"/>
      <c r="D141" s="312"/>
      <c r="E141" s="312"/>
      <c r="F141" s="312"/>
      <c r="G141" s="312"/>
      <c r="H141" s="312"/>
      <c r="I141" s="312"/>
      <c r="J141" s="312"/>
      <c r="K141" s="312"/>
      <c r="L141" s="312"/>
      <c r="M141" s="312"/>
      <c r="N141" s="312"/>
      <c r="O141" s="312"/>
      <c r="P141" s="312"/>
      <c r="Q141" s="312"/>
      <c r="R141" s="312"/>
      <c r="S141" s="312"/>
      <c r="T141" s="312"/>
      <c r="U141" s="312"/>
      <c r="V141" s="312"/>
      <c r="W141" s="312"/>
      <c r="X141" s="312"/>
      <c r="Y141" s="312"/>
      <c r="Z141" s="312"/>
    </row>
    <row r="142" spans="1:26" ht="15.75" customHeight="1">
      <c r="A142" s="311"/>
      <c r="B142" s="312"/>
      <c r="C142" s="312"/>
      <c r="D142" s="312"/>
      <c r="E142" s="312"/>
      <c r="F142" s="312"/>
      <c r="G142" s="312"/>
      <c r="H142" s="312"/>
      <c r="I142" s="312"/>
      <c r="J142" s="312"/>
      <c r="K142" s="312"/>
      <c r="L142" s="312"/>
      <c r="M142" s="312"/>
      <c r="N142" s="312"/>
      <c r="O142" s="312"/>
      <c r="P142" s="312"/>
      <c r="Q142" s="312"/>
      <c r="R142" s="312"/>
      <c r="S142" s="312"/>
      <c r="T142" s="312"/>
      <c r="U142" s="312"/>
      <c r="V142" s="312"/>
      <c r="W142" s="312"/>
      <c r="X142" s="312"/>
      <c r="Y142" s="312"/>
      <c r="Z142" s="312"/>
    </row>
    <row r="143" spans="1:26" ht="15.75" customHeight="1">
      <c r="A143" s="311"/>
      <c r="B143" s="312"/>
      <c r="C143" s="312"/>
      <c r="D143" s="312"/>
      <c r="E143" s="312"/>
      <c r="F143" s="312"/>
      <c r="G143" s="312"/>
      <c r="H143" s="312"/>
      <c r="I143" s="312"/>
      <c r="J143" s="312"/>
      <c r="K143" s="312"/>
      <c r="L143" s="312"/>
      <c r="M143" s="312"/>
      <c r="N143" s="312"/>
      <c r="O143" s="312"/>
      <c r="P143" s="312"/>
      <c r="Q143" s="312"/>
      <c r="R143" s="312"/>
      <c r="S143" s="312"/>
      <c r="T143" s="312"/>
      <c r="U143" s="312"/>
      <c r="V143" s="312"/>
      <c r="W143" s="312"/>
      <c r="X143" s="312"/>
      <c r="Y143" s="312"/>
      <c r="Z143" s="312"/>
    </row>
    <row r="144" spans="1:26" ht="15.75" customHeight="1">
      <c r="A144" s="311"/>
      <c r="B144" s="312"/>
      <c r="C144" s="312"/>
      <c r="D144" s="312"/>
      <c r="E144" s="312"/>
      <c r="F144" s="312"/>
      <c r="G144" s="312"/>
      <c r="H144" s="312"/>
      <c r="I144" s="312"/>
      <c r="J144" s="312"/>
      <c r="K144" s="312"/>
      <c r="L144" s="312"/>
      <c r="M144" s="312"/>
      <c r="N144" s="312"/>
      <c r="O144" s="312"/>
      <c r="P144" s="312"/>
      <c r="Q144" s="312"/>
      <c r="R144" s="312"/>
      <c r="S144" s="312"/>
      <c r="T144" s="312"/>
      <c r="U144" s="312"/>
      <c r="V144" s="312"/>
      <c r="W144" s="312"/>
      <c r="X144" s="312"/>
      <c r="Y144" s="312"/>
      <c r="Z144" s="312"/>
    </row>
    <row r="145" spans="1:26" ht="15.75" customHeight="1">
      <c r="A145" s="311"/>
      <c r="B145" s="312"/>
      <c r="C145" s="312"/>
      <c r="D145" s="312"/>
      <c r="E145" s="312"/>
      <c r="F145" s="312"/>
      <c r="G145" s="312"/>
      <c r="H145" s="312"/>
      <c r="I145" s="312"/>
      <c r="J145" s="312"/>
      <c r="K145" s="312"/>
      <c r="L145" s="312"/>
      <c r="M145" s="312"/>
      <c r="N145" s="312"/>
      <c r="O145" s="312"/>
      <c r="P145" s="312"/>
      <c r="Q145" s="312"/>
      <c r="R145" s="312"/>
      <c r="S145" s="312"/>
      <c r="T145" s="312"/>
      <c r="U145" s="312"/>
      <c r="V145" s="312"/>
      <c r="W145" s="312"/>
      <c r="X145" s="312"/>
      <c r="Y145" s="312"/>
      <c r="Z145" s="312"/>
    </row>
    <row r="146" spans="1:26" ht="15.75" customHeight="1">
      <c r="A146" s="311"/>
      <c r="B146" s="312"/>
      <c r="C146" s="312"/>
      <c r="D146" s="312"/>
      <c r="E146" s="312"/>
      <c r="F146" s="312"/>
      <c r="G146" s="312"/>
      <c r="H146" s="312"/>
      <c r="I146" s="312"/>
      <c r="J146" s="312"/>
      <c r="K146" s="312"/>
      <c r="L146" s="312"/>
      <c r="M146" s="312"/>
      <c r="N146" s="312"/>
      <c r="O146" s="312"/>
      <c r="P146" s="312"/>
      <c r="Q146" s="312"/>
      <c r="R146" s="312"/>
      <c r="S146" s="312"/>
      <c r="T146" s="312"/>
      <c r="U146" s="312"/>
      <c r="V146" s="312"/>
      <c r="W146" s="312"/>
      <c r="X146" s="312"/>
      <c r="Y146" s="312"/>
      <c r="Z146" s="312"/>
    </row>
    <row r="147" spans="1:26" ht="15.75" customHeight="1">
      <c r="A147" s="311"/>
      <c r="B147" s="312"/>
      <c r="C147" s="312"/>
      <c r="D147" s="312"/>
      <c r="E147" s="312"/>
      <c r="F147" s="312"/>
      <c r="G147" s="312"/>
      <c r="H147" s="312"/>
      <c r="I147" s="312"/>
      <c r="J147" s="312"/>
      <c r="K147" s="312"/>
      <c r="L147" s="312"/>
      <c r="M147" s="312"/>
      <c r="N147" s="312"/>
      <c r="O147" s="312"/>
      <c r="P147" s="312"/>
      <c r="Q147" s="312"/>
      <c r="R147" s="312"/>
      <c r="S147" s="312"/>
      <c r="T147" s="312"/>
      <c r="U147" s="312"/>
      <c r="V147" s="312"/>
      <c r="W147" s="312"/>
      <c r="X147" s="312"/>
      <c r="Y147" s="312"/>
      <c r="Z147" s="312"/>
    </row>
    <row r="148" spans="1:26" ht="15.75" customHeight="1">
      <c r="A148" s="311"/>
      <c r="B148" s="312"/>
      <c r="C148" s="312"/>
      <c r="D148" s="312"/>
      <c r="E148" s="312"/>
      <c r="F148" s="312"/>
      <c r="G148" s="312"/>
      <c r="H148" s="312"/>
      <c r="I148" s="312"/>
      <c r="J148" s="312"/>
      <c r="K148" s="312"/>
      <c r="L148" s="312"/>
      <c r="M148" s="312"/>
      <c r="N148" s="312"/>
      <c r="O148" s="312"/>
      <c r="P148" s="312"/>
      <c r="Q148" s="312"/>
      <c r="R148" s="312"/>
      <c r="S148" s="312"/>
      <c r="T148" s="312"/>
      <c r="U148" s="312"/>
      <c r="V148" s="312"/>
      <c r="W148" s="312"/>
      <c r="X148" s="312"/>
      <c r="Y148" s="312"/>
      <c r="Z148" s="312"/>
    </row>
    <row r="149" spans="1:26" ht="15.75" customHeight="1">
      <c r="A149" s="311"/>
      <c r="B149" s="312"/>
      <c r="C149" s="312"/>
      <c r="D149" s="312"/>
      <c r="E149" s="312"/>
      <c r="F149" s="312"/>
      <c r="G149" s="312"/>
      <c r="H149" s="312"/>
      <c r="I149" s="312"/>
      <c r="J149" s="312"/>
      <c r="K149" s="312"/>
      <c r="L149" s="312"/>
      <c r="M149" s="312"/>
      <c r="N149" s="312"/>
      <c r="O149" s="312"/>
      <c r="P149" s="312"/>
      <c r="Q149" s="312"/>
      <c r="R149" s="312"/>
      <c r="S149" s="312"/>
      <c r="T149" s="312"/>
      <c r="U149" s="312"/>
      <c r="V149" s="312"/>
      <c r="W149" s="312"/>
      <c r="X149" s="312"/>
      <c r="Y149" s="312"/>
      <c r="Z149" s="312"/>
    </row>
    <row r="150" spans="1:26" ht="15.75" customHeight="1">
      <c r="A150" s="311"/>
      <c r="B150" s="312"/>
      <c r="C150" s="312"/>
      <c r="D150" s="312"/>
      <c r="E150" s="312"/>
      <c r="F150" s="312"/>
      <c r="G150" s="312"/>
      <c r="H150" s="312"/>
      <c r="I150" s="312"/>
      <c r="J150" s="312"/>
      <c r="K150" s="312"/>
      <c r="L150" s="312"/>
      <c r="M150" s="312"/>
      <c r="N150" s="312"/>
      <c r="O150" s="312"/>
      <c r="P150" s="312"/>
      <c r="Q150" s="312"/>
      <c r="R150" s="312"/>
      <c r="S150" s="312"/>
      <c r="T150" s="312"/>
      <c r="U150" s="312"/>
      <c r="V150" s="312"/>
      <c r="W150" s="312"/>
      <c r="X150" s="312"/>
      <c r="Y150" s="312"/>
      <c r="Z150" s="312"/>
    </row>
    <row r="151" spans="1:26" ht="15.75" customHeight="1">
      <c r="A151" s="311"/>
      <c r="B151" s="312"/>
      <c r="C151" s="312"/>
      <c r="D151" s="312"/>
      <c r="E151" s="312"/>
      <c r="F151" s="312"/>
      <c r="G151" s="312"/>
      <c r="H151" s="312"/>
      <c r="I151" s="312"/>
      <c r="J151" s="312"/>
      <c r="K151" s="312"/>
      <c r="L151" s="312"/>
      <c r="M151" s="312"/>
      <c r="N151" s="312"/>
      <c r="O151" s="312"/>
      <c r="P151" s="312"/>
      <c r="Q151" s="312"/>
      <c r="R151" s="312"/>
      <c r="S151" s="312"/>
      <c r="T151" s="312"/>
      <c r="U151" s="312"/>
      <c r="V151" s="312"/>
      <c r="W151" s="312"/>
      <c r="X151" s="312"/>
      <c r="Y151" s="312"/>
      <c r="Z151" s="312"/>
    </row>
    <row r="152" spans="1:26" ht="15.75" customHeight="1">
      <c r="A152" s="311"/>
      <c r="B152" s="312"/>
      <c r="C152" s="312"/>
      <c r="D152" s="312"/>
      <c r="E152" s="312"/>
      <c r="F152" s="312"/>
      <c r="G152" s="312"/>
      <c r="H152" s="312"/>
      <c r="I152" s="312"/>
      <c r="J152" s="312"/>
      <c r="K152" s="312"/>
      <c r="L152" s="312"/>
      <c r="M152" s="312"/>
      <c r="N152" s="312"/>
      <c r="O152" s="312"/>
      <c r="P152" s="312"/>
      <c r="Q152" s="312"/>
      <c r="R152" s="312"/>
      <c r="S152" s="312"/>
      <c r="T152" s="312"/>
      <c r="U152" s="312"/>
      <c r="V152" s="312"/>
      <c r="W152" s="312"/>
      <c r="X152" s="312"/>
      <c r="Y152" s="312"/>
      <c r="Z152" s="312"/>
    </row>
    <row r="153" spans="1:26" ht="15.75" customHeight="1">
      <c r="A153" s="311"/>
      <c r="B153" s="312"/>
      <c r="C153" s="312"/>
      <c r="D153" s="312"/>
      <c r="E153" s="312"/>
      <c r="F153" s="312"/>
      <c r="G153" s="312"/>
      <c r="H153" s="312"/>
      <c r="I153" s="312"/>
      <c r="J153" s="312"/>
      <c r="K153" s="312"/>
      <c r="L153" s="312"/>
      <c r="M153" s="312"/>
      <c r="N153" s="312"/>
      <c r="O153" s="312"/>
      <c r="P153" s="312"/>
      <c r="Q153" s="312"/>
      <c r="R153" s="312"/>
      <c r="S153" s="312"/>
      <c r="T153" s="312"/>
      <c r="U153" s="312"/>
      <c r="V153" s="312"/>
      <c r="W153" s="312"/>
      <c r="X153" s="312"/>
      <c r="Y153" s="312"/>
      <c r="Z153" s="312"/>
    </row>
    <row r="154" spans="1:26" ht="15.75" customHeight="1">
      <c r="A154" s="311"/>
      <c r="B154" s="312"/>
      <c r="C154" s="312"/>
      <c r="D154" s="312"/>
      <c r="E154" s="312"/>
      <c r="F154" s="312"/>
      <c r="G154" s="312"/>
      <c r="H154" s="312"/>
      <c r="I154" s="312"/>
      <c r="J154" s="312"/>
      <c r="K154" s="312"/>
      <c r="L154" s="312"/>
      <c r="M154" s="312"/>
      <c r="N154" s="312"/>
      <c r="O154" s="312"/>
      <c r="P154" s="312"/>
      <c r="Q154" s="312"/>
      <c r="R154" s="312"/>
      <c r="S154" s="312"/>
      <c r="T154" s="312"/>
      <c r="U154" s="312"/>
      <c r="V154" s="312"/>
      <c r="W154" s="312"/>
      <c r="X154" s="312"/>
      <c r="Y154" s="312"/>
      <c r="Z154" s="312"/>
    </row>
    <row r="155" spans="1:26" ht="15.75" customHeight="1">
      <c r="A155" s="311"/>
      <c r="B155" s="312"/>
      <c r="C155" s="312"/>
      <c r="D155" s="312"/>
      <c r="E155" s="312"/>
      <c r="F155" s="312"/>
      <c r="G155" s="312"/>
      <c r="H155" s="312"/>
      <c r="I155" s="312"/>
      <c r="J155" s="312"/>
      <c r="K155" s="312"/>
      <c r="L155" s="312"/>
      <c r="M155" s="312"/>
      <c r="N155" s="312"/>
      <c r="O155" s="312"/>
      <c r="P155" s="312"/>
      <c r="Q155" s="312"/>
      <c r="R155" s="312"/>
      <c r="S155" s="312"/>
      <c r="T155" s="312"/>
      <c r="U155" s="312"/>
      <c r="V155" s="312"/>
      <c r="W155" s="312"/>
      <c r="X155" s="312"/>
      <c r="Y155" s="312"/>
      <c r="Z155" s="312"/>
    </row>
    <row r="156" spans="1:26" ht="15.75" customHeight="1">
      <c r="A156" s="311"/>
      <c r="B156" s="312"/>
      <c r="C156" s="312"/>
      <c r="D156" s="312"/>
      <c r="E156" s="312"/>
      <c r="F156" s="312"/>
      <c r="G156" s="312"/>
      <c r="H156" s="312"/>
      <c r="I156" s="312"/>
      <c r="J156" s="312"/>
      <c r="K156" s="312"/>
      <c r="L156" s="312"/>
      <c r="M156" s="312"/>
      <c r="N156" s="312"/>
      <c r="O156" s="312"/>
      <c r="P156" s="312"/>
      <c r="Q156" s="312"/>
      <c r="R156" s="312"/>
      <c r="S156" s="312"/>
      <c r="T156" s="312"/>
      <c r="U156" s="312"/>
      <c r="V156" s="312"/>
      <c r="W156" s="312"/>
      <c r="X156" s="312"/>
      <c r="Y156" s="312"/>
      <c r="Z156" s="312"/>
    </row>
    <row r="157" spans="1:26" ht="15.75" customHeight="1">
      <c r="A157" s="311"/>
      <c r="B157" s="312"/>
      <c r="C157" s="312"/>
      <c r="D157" s="312"/>
      <c r="E157" s="312"/>
      <c r="F157" s="312"/>
      <c r="G157" s="312"/>
      <c r="H157" s="312"/>
      <c r="I157" s="312"/>
      <c r="J157" s="312"/>
      <c r="K157" s="312"/>
      <c r="L157" s="312"/>
      <c r="M157" s="312"/>
      <c r="N157" s="312"/>
      <c r="O157" s="312"/>
      <c r="P157" s="312"/>
      <c r="Q157" s="312"/>
      <c r="R157" s="312"/>
      <c r="S157" s="312"/>
      <c r="T157" s="312"/>
      <c r="U157" s="312"/>
      <c r="V157" s="312"/>
      <c r="W157" s="312"/>
      <c r="X157" s="312"/>
      <c r="Y157" s="312"/>
      <c r="Z157" s="312"/>
    </row>
    <row r="158" spans="1:26" ht="15.75" customHeight="1">
      <c r="A158" s="311"/>
      <c r="B158" s="312"/>
      <c r="C158" s="312"/>
      <c r="D158" s="312"/>
      <c r="E158" s="312"/>
      <c r="F158" s="312"/>
      <c r="G158" s="312"/>
      <c r="H158" s="312"/>
      <c r="I158" s="312"/>
      <c r="J158" s="312"/>
      <c r="K158" s="312"/>
      <c r="L158" s="312"/>
      <c r="M158" s="312"/>
      <c r="N158" s="312"/>
      <c r="O158" s="312"/>
      <c r="P158" s="312"/>
      <c r="Q158" s="312"/>
      <c r="R158" s="312"/>
      <c r="S158" s="312"/>
      <c r="T158" s="312"/>
      <c r="U158" s="312"/>
      <c r="V158" s="312"/>
      <c r="W158" s="312"/>
      <c r="X158" s="312"/>
      <c r="Y158" s="312"/>
      <c r="Z158" s="312"/>
    </row>
    <row r="159" spans="1:26" ht="15.75" customHeight="1">
      <c r="A159" s="311"/>
      <c r="B159" s="312"/>
      <c r="C159" s="312"/>
      <c r="D159" s="312"/>
      <c r="E159" s="312"/>
      <c r="F159" s="312"/>
      <c r="G159" s="312"/>
      <c r="H159" s="312"/>
      <c r="I159" s="312"/>
      <c r="J159" s="312"/>
      <c r="K159" s="312"/>
      <c r="L159" s="312"/>
      <c r="M159" s="312"/>
      <c r="N159" s="312"/>
      <c r="O159" s="312"/>
      <c r="P159" s="312"/>
      <c r="Q159" s="312"/>
      <c r="R159" s="312"/>
      <c r="S159" s="312"/>
      <c r="T159" s="312"/>
      <c r="U159" s="312"/>
      <c r="V159" s="312"/>
      <c r="W159" s="312"/>
      <c r="X159" s="312"/>
      <c r="Y159" s="312"/>
      <c r="Z159" s="312"/>
    </row>
    <row r="160" spans="1:26" ht="15.75" customHeight="1">
      <c r="A160" s="311"/>
      <c r="B160" s="312"/>
      <c r="C160" s="312"/>
      <c r="D160" s="312"/>
      <c r="E160" s="312"/>
      <c r="F160" s="312"/>
      <c r="G160" s="312"/>
      <c r="H160" s="312"/>
      <c r="I160" s="312"/>
      <c r="J160" s="312"/>
      <c r="K160" s="312"/>
      <c r="L160" s="312"/>
      <c r="M160" s="312"/>
      <c r="N160" s="312"/>
      <c r="O160" s="312"/>
      <c r="P160" s="312"/>
      <c r="Q160" s="312"/>
      <c r="R160" s="312"/>
      <c r="S160" s="312"/>
      <c r="T160" s="312"/>
      <c r="U160" s="312"/>
      <c r="V160" s="312"/>
      <c r="W160" s="312"/>
      <c r="X160" s="312"/>
      <c r="Y160" s="312"/>
      <c r="Z160" s="312"/>
    </row>
    <row r="161" spans="1:26" ht="15.75" customHeight="1">
      <c r="A161" s="311"/>
      <c r="B161" s="312"/>
      <c r="C161" s="312"/>
      <c r="D161" s="312"/>
      <c r="E161" s="312"/>
      <c r="F161" s="312"/>
      <c r="G161" s="312"/>
      <c r="H161" s="312"/>
      <c r="I161" s="312"/>
      <c r="J161" s="312"/>
      <c r="K161" s="312"/>
      <c r="L161" s="312"/>
      <c r="M161" s="312"/>
      <c r="N161" s="312"/>
      <c r="O161" s="312"/>
      <c r="P161" s="312"/>
      <c r="Q161" s="312"/>
      <c r="R161" s="312"/>
      <c r="S161" s="312"/>
      <c r="T161" s="312"/>
      <c r="U161" s="312"/>
      <c r="V161" s="312"/>
      <c r="W161" s="312"/>
      <c r="X161" s="312"/>
      <c r="Y161" s="312"/>
      <c r="Z161" s="312"/>
    </row>
    <row r="162" spans="1:26" ht="15.75" customHeight="1">
      <c r="A162" s="311"/>
      <c r="B162" s="312"/>
      <c r="C162" s="312"/>
      <c r="D162" s="312"/>
      <c r="E162" s="312"/>
      <c r="F162" s="312"/>
      <c r="G162" s="312"/>
      <c r="H162" s="312"/>
      <c r="I162" s="312"/>
      <c r="J162" s="312"/>
      <c r="K162" s="312"/>
      <c r="L162" s="312"/>
      <c r="M162" s="312"/>
      <c r="N162" s="312"/>
      <c r="O162" s="312"/>
      <c r="P162" s="312"/>
      <c r="Q162" s="312"/>
      <c r="R162" s="312"/>
      <c r="S162" s="312"/>
      <c r="T162" s="312"/>
      <c r="U162" s="312"/>
      <c r="V162" s="312"/>
      <c r="W162" s="312"/>
      <c r="X162" s="312"/>
      <c r="Y162" s="312"/>
      <c r="Z162" s="312"/>
    </row>
    <row r="163" spans="1:26" ht="15.75" customHeight="1">
      <c r="A163" s="311"/>
      <c r="B163" s="312"/>
      <c r="C163" s="312"/>
      <c r="D163" s="312"/>
      <c r="E163" s="312"/>
      <c r="F163" s="312"/>
      <c r="G163" s="312"/>
      <c r="H163" s="312"/>
      <c r="I163" s="312"/>
      <c r="J163" s="312"/>
      <c r="K163" s="312"/>
      <c r="L163" s="312"/>
      <c r="M163" s="312"/>
      <c r="N163" s="312"/>
      <c r="O163" s="312"/>
      <c r="P163" s="312"/>
      <c r="Q163" s="312"/>
      <c r="R163" s="312"/>
      <c r="S163" s="312"/>
      <c r="T163" s="312"/>
      <c r="U163" s="312"/>
      <c r="V163" s="312"/>
      <c r="W163" s="312"/>
      <c r="X163" s="312"/>
      <c r="Y163" s="312"/>
      <c r="Z163" s="312"/>
    </row>
    <row r="164" spans="1:26" ht="15.75" customHeight="1">
      <c r="A164" s="311"/>
      <c r="B164" s="312"/>
      <c r="C164" s="312"/>
      <c r="D164" s="312"/>
      <c r="E164" s="312"/>
      <c r="F164" s="312"/>
      <c r="G164" s="312"/>
      <c r="H164" s="312"/>
      <c r="I164" s="312"/>
      <c r="J164" s="312"/>
      <c r="K164" s="312"/>
      <c r="L164" s="312"/>
      <c r="M164" s="312"/>
      <c r="N164" s="312"/>
      <c r="O164" s="312"/>
      <c r="P164" s="312"/>
      <c r="Q164" s="312"/>
      <c r="R164" s="312"/>
      <c r="S164" s="312"/>
      <c r="T164" s="312"/>
      <c r="U164" s="312"/>
      <c r="V164" s="312"/>
      <c r="W164" s="312"/>
      <c r="X164" s="312"/>
      <c r="Y164" s="312"/>
      <c r="Z164" s="312"/>
    </row>
    <row r="165" spans="1:26" ht="15.75" customHeight="1">
      <c r="A165" s="311"/>
      <c r="B165" s="312"/>
      <c r="C165" s="312"/>
      <c r="D165" s="312"/>
      <c r="E165" s="312"/>
      <c r="F165" s="312"/>
      <c r="G165" s="312"/>
      <c r="H165" s="312"/>
      <c r="I165" s="312"/>
      <c r="J165" s="312"/>
      <c r="K165" s="312"/>
      <c r="L165" s="312"/>
      <c r="M165" s="312"/>
      <c r="N165" s="312"/>
      <c r="O165" s="312"/>
      <c r="P165" s="312"/>
      <c r="Q165" s="312"/>
      <c r="R165" s="312"/>
      <c r="S165" s="312"/>
      <c r="T165" s="312"/>
      <c r="U165" s="312"/>
      <c r="V165" s="312"/>
      <c r="W165" s="312"/>
      <c r="X165" s="312"/>
      <c r="Y165" s="312"/>
      <c r="Z165" s="312"/>
    </row>
    <row r="166" spans="1:26" ht="15.75" customHeight="1">
      <c r="A166" s="311"/>
      <c r="B166" s="312"/>
      <c r="C166" s="312"/>
      <c r="D166" s="312"/>
      <c r="E166" s="312"/>
      <c r="F166" s="312"/>
      <c r="G166" s="312"/>
      <c r="H166" s="312"/>
      <c r="I166" s="312"/>
      <c r="J166" s="312"/>
      <c r="K166" s="312"/>
      <c r="L166" s="312"/>
      <c r="M166" s="312"/>
      <c r="N166" s="312"/>
      <c r="O166" s="312"/>
      <c r="P166" s="312"/>
      <c r="Q166" s="312"/>
      <c r="R166" s="312"/>
      <c r="S166" s="312"/>
      <c r="T166" s="312"/>
      <c r="U166" s="312"/>
      <c r="V166" s="312"/>
      <c r="W166" s="312"/>
      <c r="X166" s="312"/>
      <c r="Y166" s="312"/>
      <c r="Z166" s="312"/>
    </row>
    <row r="167" spans="1:26" ht="15.75" customHeight="1">
      <c r="A167" s="311"/>
      <c r="B167" s="312"/>
      <c r="C167" s="312"/>
      <c r="D167" s="312"/>
      <c r="E167" s="312"/>
      <c r="F167" s="312"/>
      <c r="G167" s="312"/>
      <c r="H167" s="312"/>
      <c r="I167" s="312"/>
      <c r="J167" s="312"/>
      <c r="K167" s="312"/>
      <c r="L167" s="312"/>
      <c r="M167" s="312"/>
      <c r="N167" s="312"/>
      <c r="O167" s="312"/>
      <c r="P167" s="312"/>
      <c r="Q167" s="312"/>
      <c r="R167" s="312"/>
      <c r="S167" s="312"/>
      <c r="T167" s="312"/>
      <c r="U167" s="312"/>
      <c r="V167" s="312"/>
      <c r="W167" s="312"/>
      <c r="X167" s="312"/>
      <c r="Y167" s="312"/>
      <c r="Z167" s="312"/>
    </row>
    <row r="168" spans="1:26" ht="15.75" customHeight="1">
      <c r="A168" s="311"/>
      <c r="B168" s="312"/>
      <c r="C168" s="312"/>
      <c r="D168" s="312"/>
      <c r="E168" s="312"/>
      <c r="F168" s="312"/>
      <c r="G168" s="312"/>
      <c r="H168" s="312"/>
      <c r="I168" s="312"/>
      <c r="J168" s="312"/>
      <c r="K168" s="312"/>
      <c r="L168" s="312"/>
      <c r="M168" s="312"/>
      <c r="N168" s="312"/>
      <c r="O168" s="312"/>
      <c r="P168" s="312"/>
      <c r="Q168" s="312"/>
      <c r="R168" s="312"/>
      <c r="S168" s="312"/>
      <c r="T168" s="312"/>
      <c r="U168" s="312"/>
      <c r="V168" s="312"/>
      <c r="W168" s="312"/>
      <c r="X168" s="312"/>
      <c r="Y168" s="312"/>
      <c r="Z168" s="312"/>
    </row>
    <row r="169" spans="1:26" ht="15.75" customHeight="1">
      <c r="A169" s="311"/>
      <c r="B169" s="312"/>
      <c r="C169" s="312"/>
      <c r="D169" s="312"/>
      <c r="E169" s="312"/>
      <c r="F169" s="312"/>
      <c r="G169" s="312"/>
      <c r="H169" s="312"/>
      <c r="I169" s="312"/>
      <c r="J169" s="312"/>
      <c r="K169" s="312"/>
      <c r="L169" s="312"/>
      <c r="M169" s="312"/>
      <c r="N169" s="312"/>
      <c r="O169" s="312"/>
      <c r="P169" s="312"/>
      <c r="Q169" s="312"/>
      <c r="R169" s="312"/>
      <c r="S169" s="312"/>
      <c r="T169" s="312"/>
      <c r="U169" s="312"/>
      <c r="V169" s="312"/>
      <c r="W169" s="312"/>
      <c r="X169" s="312"/>
      <c r="Y169" s="312"/>
      <c r="Z169" s="312"/>
    </row>
    <row r="170" spans="1:26" ht="15.75" customHeight="1">
      <c r="A170" s="311"/>
      <c r="B170" s="312"/>
      <c r="C170" s="312"/>
      <c r="D170" s="312"/>
      <c r="E170" s="312"/>
      <c r="F170" s="312"/>
      <c r="G170" s="312"/>
      <c r="H170" s="312"/>
      <c r="I170" s="312"/>
      <c r="J170" s="312"/>
      <c r="K170" s="312"/>
      <c r="L170" s="312"/>
      <c r="M170" s="312"/>
      <c r="N170" s="312"/>
      <c r="O170" s="312"/>
      <c r="P170" s="312"/>
      <c r="Q170" s="312"/>
      <c r="R170" s="312"/>
      <c r="S170" s="312"/>
      <c r="T170" s="312"/>
      <c r="U170" s="312"/>
      <c r="V170" s="312"/>
      <c r="W170" s="312"/>
      <c r="X170" s="312"/>
      <c r="Y170" s="312"/>
      <c r="Z170" s="312"/>
    </row>
    <row r="171" spans="1:26" ht="15.75" customHeight="1">
      <c r="A171" s="311"/>
      <c r="B171" s="312"/>
      <c r="C171" s="312"/>
      <c r="D171" s="312"/>
      <c r="E171" s="312"/>
      <c r="F171" s="312"/>
      <c r="G171" s="312"/>
      <c r="H171" s="312"/>
      <c r="I171" s="312"/>
      <c r="J171" s="312"/>
      <c r="K171" s="312"/>
      <c r="L171" s="312"/>
      <c r="M171" s="312"/>
      <c r="N171" s="312"/>
      <c r="O171" s="312"/>
      <c r="P171" s="312"/>
      <c r="Q171" s="312"/>
      <c r="R171" s="312"/>
      <c r="S171" s="312"/>
      <c r="T171" s="312"/>
      <c r="U171" s="312"/>
      <c r="V171" s="312"/>
      <c r="W171" s="312"/>
      <c r="X171" s="312"/>
      <c r="Y171" s="312"/>
      <c r="Z171" s="312"/>
    </row>
    <row r="172" spans="1:26" ht="15.75" customHeight="1">
      <c r="A172" s="311"/>
      <c r="B172" s="312"/>
      <c r="C172" s="312"/>
      <c r="D172" s="312"/>
      <c r="E172" s="312"/>
      <c r="F172" s="312"/>
      <c r="G172" s="312"/>
      <c r="H172" s="312"/>
      <c r="I172" s="312"/>
      <c r="J172" s="312"/>
      <c r="K172" s="312"/>
      <c r="L172" s="312"/>
      <c r="M172" s="312"/>
      <c r="N172" s="312"/>
      <c r="O172" s="312"/>
      <c r="P172" s="312"/>
      <c r="Q172" s="312"/>
      <c r="R172" s="312"/>
      <c r="S172" s="312"/>
      <c r="T172" s="312"/>
      <c r="U172" s="312"/>
      <c r="V172" s="312"/>
      <c r="W172" s="312"/>
      <c r="X172" s="312"/>
      <c r="Y172" s="312"/>
      <c r="Z172" s="312"/>
    </row>
    <row r="173" spans="1:26" ht="15.75" customHeight="1">
      <c r="A173" s="311"/>
      <c r="B173" s="312"/>
      <c r="C173" s="312"/>
      <c r="D173" s="312"/>
      <c r="E173" s="312"/>
      <c r="F173" s="312"/>
      <c r="G173" s="312"/>
      <c r="H173" s="312"/>
      <c r="I173" s="312"/>
      <c r="J173" s="312"/>
      <c r="K173" s="312"/>
      <c r="L173" s="312"/>
      <c r="M173" s="312"/>
      <c r="N173" s="312"/>
      <c r="O173" s="312"/>
      <c r="P173" s="312"/>
      <c r="Q173" s="312"/>
      <c r="R173" s="312"/>
      <c r="S173" s="312"/>
      <c r="T173" s="312"/>
      <c r="U173" s="312"/>
      <c r="V173" s="312"/>
      <c r="W173" s="312"/>
      <c r="X173" s="312"/>
      <c r="Y173" s="312"/>
      <c r="Z173" s="312"/>
    </row>
    <row r="174" spans="1:26" ht="15.75" customHeight="1">
      <c r="A174" s="311"/>
      <c r="B174" s="312"/>
      <c r="C174" s="312"/>
      <c r="D174" s="312"/>
      <c r="E174" s="312"/>
      <c r="F174" s="312"/>
      <c r="G174" s="312"/>
      <c r="H174" s="312"/>
      <c r="I174" s="312"/>
      <c r="J174" s="312"/>
      <c r="K174" s="312"/>
      <c r="L174" s="312"/>
      <c r="M174" s="312"/>
      <c r="N174" s="312"/>
      <c r="O174" s="312"/>
      <c r="P174" s="312"/>
      <c r="Q174" s="312"/>
      <c r="R174" s="312"/>
      <c r="S174" s="312"/>
      <c r="T174" s="312"/>
      <c r="U174" s="312"/>
      <c r="V174" s="312"/>
      <c r="W174" s="312"/>
      <c r="X174" s="312"/>
      <c r="Y174" s="312"/>
      <c r="Z174" s="312"/>
    </row>
    <row r="175" spans="1:26" ht="15.75" customHeight="1">
      <c r="A175" s="311"/>
      <c r="B175" s="312"/>
      <c r="C175" s="312"/>
      <c r="D175" s="312"/>
      <c r="E175" s="312"/>
      <c r="F175" s="312"/>
      <c r="G175" s="312"/>
      <c r="H175" s="312"/>
      <c r="I175" s="312"/>
      <c r="J175" s="312"/>
      <c r="K175" s="312"/>
      <c r="L175" s="312"/>
      <c r="M175" s="312"/>
      <c r="N175" s="312"/>
      <c r="O175" s="312"/>
      <c r="P175" s="312"/>
      <c r="Q175" s="312"/>
      <c r="R175" s="312"/>
      <c r="S175" s="312"/>
      <c r="T175" s="312"/>
      <c r="U175" s="312"/>
      <c r="V175" s="312"/>
      <c r="W175" s="312"/>
      <c r="X175" s="312"/>
      <c r="Y175" s="312"/>
      <c r="Z175" s="312"/>
    </row>
    <row r="176" spans="1:26" ht="15.75" customHeight="1">
      <c r="A176" s="311"/>
      <c r="B176" s="312"/>
      <c r="C176" s="312"/>
      <c r="D176" s="312"/>
      <c r="E176" s="312"/>
      <c r="F176" s="312"/>
      <c r="G176" s="312"/>
      <c r="H176" s="312"/>
      <c r="I176" s="312"/>
      <c r="J176" s="312"/>
      <c r="K176" s="312"/>
      <c r="L176" s="312"/>
      <c r="M176" s="312"/>
      <c r="N176" s="312"/>
      <c r="O176" s="312"/>
      <c r="P176" s="312"/>
      <c r="Q176" s="312"/>
      <c r="R176" s="312"/>
      <c r="S176" s="312"/>
      <c r="T176" s="312"/>
      <c r="U176" s="312"/>
      <c r="V176" s="312"/>
      <c r="W176" s="312"/>
      <c r="X176" s="312"/>
      <c r="Y176" s="312"/>
      <c r="Z176" s="312"/>
    </row>
    <row r="177" spans="1:26" ht="15.75" customHeight="1">
      <c r="A177" s="311"/>
      <c r="B177" s="312"/>
      <c r="C177" s="312"/>
      <c r="D177" s="312"/>
      <c r="E177" s="312"/>
      <c r="F177" s="312"/>
      <c r="G177" s="312"/>
      <c r="H177" s="312"/>
      <c r="I177" s="312"/>
      <c r="J177" s="312"/>
      <c r="K177" s="312"/>
      <c r="L177" s="312"/>
      <c r="M177" s="312"/>
      <c r="N177" s="312"/>
      <c r="O177" s="312"/>
      <c r="P177" s="312"/>
      <c r="Q177" s="312"/>
      <c r="R177" s="312"/>
      <c r="S177" s="312"/>
      <c r="T177" s="312"/>
      <c r="U177" s="312"/>
      <c r="V177" s="312"/>
      <c r="W177" s="312"/>
      <c r="X177" s="312"/>
      <c r="Y177" s="312"/>
      <c r="Z177" s="312"/>
    </row>
    <row r="178" spans="1:26" ht="15.75" customHeight="1">
      <c r="A178" s="311"/>
      <c r="B178" s="312"/>
      <c r="C178" s="312"/>
      <c r="D178" s="312"/>
      <c r="E178" s="312"/>
      <c r="F178" s="312"/>
      <c r="G178" s="312"/>
      <c r="H178" s="312"/>
      <c r="I178" s="312"/>
      <c r="J178" s="312"/>
      <c r="K178" s="312"/>
      <c r="L178" s="312"/>
      <c r="M178" s="312"/>
      <c r="N178" s="312"/>
      <c r="O178" s="312"/>
      <c r="P178" s="312"/>
      <c r="Q178" s="312"/>
      <c r="R178" s="312"/>
      <c r="S178" s="312"/>
      <c r="T178" s="312"/>
      <c r="U178" s="312"/>
      <c r="V178" s="312"/>
      <c r="W178" s="312"/>
      <c r="X178" s="312"/>
      <c r="Y178" s="312"/>
      <c r="Z178" s="312"/>
    </row>
    <row r="179" spans="1:26" ht="15.75" customHeight="1">
      <c r="A179" s="311"/>
      <c r="B179" s="312"/>
      <c r="C179" s="312"/>
      <c r="D179" s="312"/>
      <c r="E179" s="312"/>
      <c r="F179" s="312"/>
      <c r="G179" s="312"/>
      <c r="H179" s="312"/>
      <c r="I179" s="312"/>
      <c r="J179" s="312"/>
      <c r="K179" s="312"/>
      <c r="L179" s="312"/>
      <c r="M179" s="312"/>
      <c r="N179" s="312"/>
      <c r="O179" s="312"/>
      <c r="P179" s="312"/>
      <c r="Q179" s="312"/>
      <c r="R179" s="312"/>
      <c r="S179" s="312"/>
      <c r="T179" s="312"/>
      <c r="U179" s="312"/>
      <c r="V179" s="312"/>
      <c r="W179" s="312"/>
      <c r="X179" s="312"/>
      <c r="Y179" s="312"/>
      <c r="Z179" s="312"/>
    </row>
    <row r="180" spans="1:26" ht="15.75" customHeight="1">
      <c r="A180" s="311"/>
      <c r="B180" s="312"/>
      <c r="C180" s="312"/>
      <c r="D180" s="312"/>
      <c r="E180" s="312"/>
      <c r="F180" s="312"/>
      <c r="G180" s="312"/>
      <c r="H180" s="312"/>
      <c r="I180" s="312"/>
      <c r="J180" s="312"/>
      <c r="K180" s="312"/>
      <c r="L180" s="312"/>
      <c r="M180" s="312"/>
      <c r="N180" s="312"/>
      <c r="O180" s="312"/>
      <c r="P180" s="312"/>
      <c r="Q180" s="312"/>
      <c r="R180" s="312"/>
      <c r="S180" s="312"/>
      <c r="T180" s="312"/>
      <c r="U180" s="312"/>
      <c r="V180" s="312"/>
      <c r="W180" s="312"/>
      <c r="X180" s="312"/>
      <c r="Y180" s="312"/>
      <c r="Z180" s="312"/>
    </row>
    <row r="181" spans="1:26" ht="15.75" customHeight="1">
      <c r="A181" s="311"/>
      <c r="B181" s="312"/>
      <c r="C181" s="312"/>
      <c r="D181" s="312"/>
      <c r="E181" s="312"/>
      <c r="F181" s="312"/>
      <c r="G181" s="312"/>
      <c r="H181" s="312"/>
      <c r="I181" s="312"/>
      <c r="J181" s="312"/>
      <c r="K181" s="312"/>
      <c r="L181" s="312"/>
      <c r="M181" s="312"/>
      <c r="N181" s="312"/>
      <c r="O181" s="312"/>
      <c r="P181" s="312"/>
      <c r="Q181" s="312"/>
      <c r="R181" s="312"/>
      <c r="S181" s="312"/>
      <c r="T181" s="312"/>
      <c r="U181" s="312"/>
      <c r="V181" s="312"/>
      <c r="W181" s="312"/>
      <c r="X181" s="312"/>
      <c r="Y181" s="312"/>
      <c r="Z181" s="312"/>
    </row>
    <row r="182" spans="1:26" ht="15.75" customHeight="1">
      <c r="A182" s="311"/>
      <c r="B182" s="312"/>
      <c r="C182" s="312"/>
      <c r="D182" s="312"/>
      <c r="E182" s="312"/>
      <c r="F182" s="312"/>
      <c r="G182" s="312"/>
      <c r="H182" s="312"/>
      <c r="I182" s="312"/>
      <c r="J182" s="312"/>
      <c r="K182" s="312"/>
      <c r="L182" s="312"/>
      <c r="M182" s="312"/>
      <c r="N182" s="312"/>
      <c r="O182" s="312"/>
      <c r="P182" s="312"/>
      <c r="Q182" s="312"/>
      <c r="R182" s="312"/>
      <c r="S182" s="312"/>
      <c r="T182" s="312"/>
      <c r="U182" s="312"/>
      <c r="V182" s="312"/>
      <c r="W182" s="312"/>
      <c r="X182" s="312"/>
      <c r="Y182" s="312"/>
      <c r="Z182" s="312"/>
    </row>
    <row r="183" spans="1:26" ht="15.75" customHeight="1">
      <c r="A183" s="311"/>
      <c r="B183" s="312"/>
      <c r="C183" s="312"/>
      <c r="D183" s="312"/>
      <c r="E183" s="312"/>
      <c r="F183" s="312"/>
      <c r="G183" s="312"/>
      <c r="H183" s="312"/>
      <c r="I183" s="312"/>
      <c r="J183" s="312"/>
      <c r="K183" s="312"/>
      <c r="L183" s="312"/>
      <c r="M183" s="312"/>
      <c r="N183" s="312"/>
      <c r="O183" s="312"/>
      <c r="P183" s="312"/>
      <c r="Q183" s="312"/>
      <c r="R183" s="312"/>
      <c r="S183" s="312"/>
      <c r="T183" s="312"/>
      <c r="U183" s="312"/>
      <c r="V183" s="312"/>
      <c r="W183" s="312"/>
      <c r="X183" s="312"/>
      <c r="Y183" s="312"/>
      <c r="Z183" s="312"/>
    </row>
    <row r="184" spans="1:26" ht="15.75" customHeight="1">
      <c r="A184" s="311"/>
      <c r="B184" s="312"/>
      <c r="C184" s="312"/>
      <c r="D184" s="312"/>
      <c r="E184" s="312"/>
      <c r="F184" s="312"/>
      <c r="G184" s="312"/>
      <c r="H184" s="312"/>
      <c r="I184" s="312"/>
      <c r="J184" s="312"/>
      <c r="K184" s="312"/>
      <c r="L184" s="312"/>
      <c r="M184" s="312"/>
      <c r="N184" s="312"/>
      <c r="O184" s="312"/>
      <c r="P184" s="312"/>
      <c r="Q184" s="312"/>
      <c r="R184" s="312"/>
      <c r="S184" s="312"/>
      <c r="T184" s="312"/>
      <c r="U184" s="312"/>
      <c r="V184" s="312"/>
      <c r="W184" s="312"/>
      <c r="X184" s="312"/>
      <c r="Y184" s="312"/>
      <c r="Z184" s="312"/>
    </row>
    <row r="185" spans="1:26" ht="15.75" customHeight="1">
      <c r="A185" s="311"/>
      <c r="B185" s="312"/>
      <c r="C185" s="312"/>
      <c r="D185" s="312"/>
      <c r="E185" s="312"/>
      <c r="F185" s="312"/>
      <c r="G185" s="312"/>
      <c r="H185" s="312"/>
      <c r="I185" s="312"/>
      <c r="J185" s="312"/>
      <c r="K185" s="312"/>
      <c r="L185" s="312"/>
      <c r="M185" s="312"/>
      <c r="N185" s="312"/>
      <c r="O185" s="312"/>
      <c r="P185" s="312"/>
      <c r="Q185" s="312"/>
      <c r="R185" s="312"/>
      <c r="S185" s="312"/>
      <c r="T185" s="312"/>
      <c r="U185" s="312"/>
      <c r="V185" s="312"/>
      <c r="W185" s="312"/>
      <c r="X185" s="312"/>
      <c r="Y185" s="312"/>
      <c r="Z185" s="312"/>
    </row>
    <row r="186" spans="1:26" ht="15.75" customHeight="1">
      <c r="A186" s="311"/>
      <c r="B186" s="312"/>
      <c r="C186" s="312"/>
      <c r="D186" s="312"/>
      <c r="E186" s="312"/>
      <c r="F186" s="312"/>
      <c r="G186" s="312"/>
      <c r="H186" s="312"/>
      <c r="I186" s="312"/>
      <c r="J186" s="312"/>
      <c r="K186" s="312"/>
      <c r="L186" s="312"/>
      <c r="M186" s="312"/>
      <c r="N186" s="312"/>
      <c r="O186" s="312"/>
      <c r="P186" s="312"/>
      <c r="Q186" s="312"/>
      <c r="R186" s="312"/>
      <c r="S186" s="312"/>
      <c r="T186" s="312"/>
      <c r="U186" s="312"/>
      <c r="V186" s="312"/>
      <c r="W186" s="312"/>
      <c r="X186" s="312"/>
      <c r="Y186" s="312"/>
      <c r="Z186" s="312"/>
    </row>
    <row r="187" spans="1:26" ht="15.75" customHeight="1">
      <c r="A187" s="311"/>
      <c r="B187" s="312"/>
      <c r="C187" s="312"/>
      <c r="D187" s="312"/>
      <c r="E187" s="312"/>
      <c r="F187" s="312"/>
      <c r="G187" s="312"/>
      <c r="H187" s="312"/>
      <c r="I187" s="312"/>
      <c r="J187" s="312"/>
      <c r="K187" s="312"/>
      <c r="L187" s="312"/>
      <c r="M187" s="312"/>
      <c r="N187" s="312"/>
      <c r="O187" s="312"/>
      <c r="P187" s="312"/>
      <c r="Q187" s="312"/>
      <c r="R187" s="312"/>
      <c r="S187" s="312"/>
      <c r="T187" s="312"/>
      <c r="U187" s="312"/>
      <c r="V187" s="312"/>
      <c r="W187" s="312"/>
      <c r="X187" s="312"/>
      <c r="Y187" s="312"/>
      <c r="Z187" s="312"/>
    </row>
    <row r="188" spans="1:26" ht="15.75" customHeight="1">
      <c r="A188" s="311"/>
      <c r="B188" s="312"/>
      <c r="C188" s="312"/>
      <c r="D188" s="312"/>
      <c r="E188" s="312"/>
      <c r="F188" s="312"/>
      <c r="G188" s="312"/>
      <c r="H188" s="312"/>
      <c r="I188" s="312"/>
      <c r="J188" s="312"/>
      <c r="K188" s="312"/>
      <c r="L188" s="312"/>
      <c r="M188" s="312"/>
      <c r="N188" s="312"/>
      <c r="O188" s="312"/>
      <c r="P188" s="312"/>
      <c r="Q188" s="312"/>
      <c r="R188" s="312"/>
      <c r="S188" s="312"/>
      <c r="T188" s="312"/>
      <c r="U188" s="312"/>
      <c r="V188" s="312"/>
      <c r="W188" s="312"/>
      <c r="X188" s="312"/>
      <c r="Y188" s="312"/>
      <c r="Z188" s="312"/>
    </row>
    <row r="189" spans="1:26" ht="15.75" customHeight="1">
      <c r="A189" s="311"/>
      <c r="B189" s="312"/>
      <c r="C189" s="312"/>
      <c r="D189" s="312"/>
      <c r="E189" s="312"/>
      <c r="F189" s="312"/>
      <c r="G189" s="312"/>
      <c r="H189" s="312"/>
      <c r="I189" s="312"/>
      <c r="J189" s="312"/>
      <c r="K189" s="312"/>
      <c r="L189" s="312"/>
      <c r="M189" s="312"/>
      <c r="N189" s="312"/>
      <c r="O189" s="312"/>
      <c r="P189" s="312"/>
      <c r="Q189" s="312"/>
      <c r="R189" s="312"/>
      <c r="S189" s="312"/>
      <c r="T189" s="312"/>
      <c r="U189" s="312"/>
      <c r="V189" s="312"/>
      <c r="W189" s="312"/>
      <c r="X189" s="312"/>
      <c r="Y189" s="312"/>
      <c r="Z189" s="312"/>
    </row>
    <row r="190" spans="1:26" ht="15.75" customHeight="1">
      <c r="A190" s="311"/>
      <c r="B190" s="312"/>
      <c r="C190" s="312"/>
      <c r="D190" s="312"/>
      <c r="E190" s="312"/>
      <c r="F190" s="312"/>
      <c r="G190" s="312"/>
      <c r="H190" s="312"/>
      <c r="I190" s="312"/>
      <c r="J190" s="312"/>
      <c r="K190" s="312"/>
      <c r="L190" s="312"/>
      <c r="M190" s="312"/>
      <c r="N190" s="312"/>
      <c r="O190" s="312"/>
      <c r="P190" s="312"/>
      <c r="Q190" s="312"/>
      <c r="R190" s="312"/>
      <c r="S190" s="312"/>
      <c r="T190" s="312"/>
      <c r="U190" s="312"/>
      <c r="V190" s="312"/>
      <c r="W190" s="312"/>
      <c r="X190" s="312"/>
      <c r="Y190" s="312"/>
      <c r="Z190" s="312"/>
    </row>
    <row r="191" spans="1:26" ht="15.75" customHeight="1">
      <c r="A191" s="311"/>
      <c r="B191" s="312"/>
      <c r="C191" s="312"/>
      <c r="D191" s="312"/>
      <c r="E191" s="312"/>
      <c r="F191" s="312"/>
      <c r="G191" s="312"/>
      <c r="H191" s="312"/>
      <c r="I191" s="312"/>
      <c r="J191" s="312"/>
      <c r="K191" s="312"/>
      <c r="L191" s="312"/>
      <c r="M191" s="312"/>
      <c r="N191" s="312"/>
      <c r="O191" s="312"/>
      <c r="P191" s="312"/>
      <c r="Q191" s="312"/>
      <c r="R191" s="312"/>
      <c r="S191" s="312"/>
      <c r="T191" s="312"/>
      <c r="U191" s="312"/>
      <c r="V191" s="312"/>
      <c r="W191" s="312"/>
      <c r="X191" s="312"/>
      <c r="Y191" s="312"/>
      <c r="Z191" s="312"/>
    </row>
    <row r="192" spans="1:26" ht="15.75" customHeight="1">
      <c r="A192" s="311"/>
      <c r="B192" s="312"/>
      <c r="C192" s="312"/>
      <c r="D192" s="312"/>
      <c r="E192" s="312"/>
      <c r="F192" s="312"/>
      <c r="G192" s="312"/>
      <c r="H192" s="312"/>
      <c r="I192" s="312"/>
      <c r="J192" s="312"/>
      <c r="K192" s="312"/>
      <c r="L192" s="312"/>
      <c r="M192" s="312"/>
      <c r="N192" s="312"/>
      <c r="O192" s="312"/>
      <c r="P192" s="312"/>
      <c r="Q192" s="312"/>
      <c r="R192" s="312"/>
      <c r="S192" s="312"/>
      <c r="T192" s="312"/>
      <c r="U192" s="312"/>
      <c r="V192" s="312"/>
      <c r="W192" s="312"/>
      <c r="X192" s="312"/>
      <c r="Y192" s="312"/>
      <c r="Z192" s="312"/>
    </row>
    <row r="193" spans="1:26" ht="15.75" customHeight="1">
      <c r="A193" s="311"/>
      <c r="B193" s="312"/>
      <c r="C193" s="312"/>
      <c r="D193" s="312"/>
      <c r="E193" s="312"/>
      <c r="F193" s="312"/>
      <c r="G193" s="312"/>
      <c r="H193" s="312"/>
      <c r="I193" s="312"/>
      <c r="J193" s="312"/>
      <c r="K193" s="312"/>
      <c r="L193" s="312"/>
      <c r="M193" s="312"/>
      <c r="N193" s="312"/>
      <c r="O193" s="312"/>
      <c r="P193" s="312"/>
      <c r="Q193" s="312"/>
      <c r="R193" s="312"/>
      <c r="S193" s="312"/>
      <c r="T193" s="312"/>
      <c r="U193" s="312"/>
      <c r="V193" s="312"/>
      <c r="W193" s="312"/>
      <c r="X193" s="312"/>
      <c r="Y193" s="312"/>
      <c r="Z193" s="312"/>
    </row>
    <row r="194" spans="1:26" ht="15.75" customHeight="1">
      <c r="A194" s="311"/>
      <c r="B194" s="312"/>
      <c r="C194" s="312"/>
      <c r="D194" s="312"/>
      <c r="E194" s="312"/>
      <c r="F194" s="312"/>
      <c r="G194" s="312"/>
      <c r="H194" s="312"/>
      <c r="I194" s="312"/>
      <c r="J194" s="312"/>
      <c r="K194" s="312"/>
      <c r="L194" s="312"/>
      <c r="M194" s="312"/>
      <c r="N194" s="312"/>
      <c r="O194" s="312"/>
      <c r="P194" s="312"/>
      <c r="Q194" s="312"/>
      <c r="R194" s="312"/>
      <c r="S194" s="312"/>
      <c r="T194" s="312"/>
      <c r="U194" s="312"/>
      <c r="V194" s="312"/>
      <c r="W194" s="312"/>
      <c r="X194" s="312"/>
      <c r="Y194" s="312"/>
      <c r="Z194" s="312"/>
    </row>
    <row r="195" spans="1:26" ht="15.75" customHeight="1">
      <c r="A195" s="311"/>
      <c r="B195" s="312"/>
      <c r="C195" s="312"/>
      <c r="D195" s="312"/>
      <c r="E195" s="312"/>
      <c r="F195" s="312"/>
      <c r="G195" s="312"/>
      <c r="H195" s="312"/>
      <c r="I195" s="312"/>
      <c r="J195" s="312"/>
      <c r="K195" s="312"/>
      <c r="L195" s="312"/>
      <c r="M195" s="312"/>
      <c r="N195" s="312"/>
      <c r="O195" s="312"/>
      <c r="P195" s="312"/>
      <c r="Q195" s="312"/>
      <c r="R195" s="312"/>
      <c r="S195" s="312"/>
      <c r="T195" s="312"/>
      <c r="U195" s="312"/>
      <c r="V195" s="312"/>
      <c r="W195" s="312"/>
      <c r="X195" s="312"/>
      <c r="Y195" s="312"/>
      <c r="Z195" s="312"/>
    </row>
    <row r="196" spans="1:26" ht="15.75" customHeight="1">
      <c r="A196" s="311"/>
      <c r="B196" s="312"/>
      <c r="C196" s="312"/>
      <c r="D196" s="312"/>
      <c r="E196" s="312"/>
      <c r="F196" s="312"/>
      <c r="G196" s="312"/>
      <c r="H196" s="312"/>
      <c r="I196" s="312"/>
      <c r="J196" s="312"/>
      <c r="K196" s="312"/>
      <c r="L196" s="312"/>
      <c r="M196" s="312"/>
      <c r="N196" s="312"/>
      <c r="O196" s="312"/>
      <c r="P196" s="312"/>
      <c r="Q196" s="312"/>
      <c r="R196" s="312"/>
      <c r="S196" s="312"/>
      <c r="T196" s="312"/>
      <c r="U196" s="312"/>
      <c r="V196" s="312"/>
      <c r="W196" s="312"/>
      <c r="X196" s="312"/>
      <c r="Y196" s="312"/>
      <c r="Z196" s="312"/>
    </row>
    <row r="197" spans="1:26" ht="15.75" customHeight="1">
      <c r="A197" s="311"/>
      <c r="B197" s="312"/>
      <c r="C197" s="312"/>
      <c r="D197" s="312"/>
      <c r="E197" s="312"/>
      <c r="F197" s="312"/>
      <c r="G197" s="312"/>
      <c r="H197" s="312"/>
      <c r="I197" s="312"/>
      <c r="J197" s="312"/>
      <c r="K197" s="312"/>
      <c r="L197" s="312"/>
      <c r="M197" s="312"/>
      <c r="N197" s="312"/>
      <c r="O197" s="312"/>
      <c r="P197" s="312"/>
      <c r="Q197" s="312"/>
      <c r="R197" s="312"/>
      <c r="S197" s="312"/>
      <c r="T197" s="312"/>
      <c r="U197" s="312"/>
      <c r="V197" s="312"/>
      <c r="W197" s="312"/>
      <c r="X197" s="312"/>
      <c r="Y197" s="312"/>
      <c r="Z197" s="312"/>
    </row>
    <row r="198" spans="1:26" ht="15.75" customHeight="1">
      <c r="A198" s="311"/>
      <c r="B198" s="312"/>
      <c r="C198" s="312"/>
      <c r="D198" s="312"/>
      <c r="E198" s="312"/>
      <c r="F198" s="312"/>
      <c r="G198" s="312"/>
      <c r="H198" s="312"/>
      <c r="I198" s="312"/>
      <c r="J198" s="312"/>
      <c r="K198" s="312"/>
      <c r="L198" s="312"/>
      <c r="M198" s="312"/>
      <c r="N198" s="312"/>
      <c r="O198" s="312"/>
      <c r="P198" s="312"/>
      <c r="Q198" s="312"/>
      <c r="R198" s="312"/>
      <c r="S198" s="312"/>
      <c r="T198" s="312"/>
      <c r="U198" s="312"/>
      <c r="V198" s="312"/>
      <c r="W198" s="312"/>
      <c r="X198" s="312"/>
      <c r="Y198" s="312"/>
      <c r="Z198" s="312"/>
    </row>
    <row r="199" spans="1:26" ht="15.75" customHeight="1">
      <c r="A199" s="311"/>
      <c r="B199" s="312"/>
      <c r="C199" s="312"/>
      <c r="D199" s="312"/>
      <c r="E199" s="312"/>
      <c r="F199" s="312"/>
      <c r="G199" s="312"/>
      <c r="H199" s="312"/>
      <c r="I199" s="312"/>
      <c r="J199" s="312"/>
      <c r="K199" s="312"/>
      <c r="L199" s="312"/>
      <c r="M199" s="312"/>
      <c r="N199" s="312"/>
      <c r="O199" s="312"/>
      <c r="P199" s="312"/>
      <c r="Q199" s="312"/>
      <c r="R199" s="312"/>
      <c r="S199" s="312"/>
      <c r="T199" s="312"/>
      <c r="U199" s="312"/>
      <c r="V199" s="312"/>
      <c r="W199" s="312"/>
      <c r="X199" s="312"/>
      <c r="Y199" s="312"/>
      <c r="Z199" s="312"/>
    </row>
    <row r="200" spans="1:26" ht="15.75" customHeight="1">
      <c r="A200" s="311"/>
      <c r="B200" s="312"/>
      <c r="C200" s="312"/>
      <c r="D200" s="312"/>
      <c r="E200" s="312"/>
      <c r="F200" s="312"/>
      <c r="G200" s="312"/>
      <c r="H200" s="312"/>
      <c r="I200" s="312"/>
      <c r="J200" s="312"/>
      <c r="K200" s="312"/>
      <c r="L200" s="312"/>
      <c r="M200" s="312"/>
      <c r="N200" s="312"/>
      <c r="O200" s="312"/>
      <c r="P200" s="312"/>
      <c r="Q200" s="312"/>
      <c r="R200" s="312"/>
      <c r="S200" s="312"/>
      <c r="T200" s="312"/>
      <c r="U200" s="312"/>
      <c r="V200" s="312"/>
      <c r="W200" s="312"/>
      <c r="X200" s="312"/>
      <c r="Y200" s="312"/>
      <c r="Z200" s="312"/>
    </row>
    <row r="201" spans="1:26" ht="15.75" customHeight="1">
      <c r="A201" s="311"/>
      <c r="B201" s="312"/>
      <c r="C201" s="312"/>
      <c r="D201" s="312"/>
      <c r="E201" s="312"/>
      <c r="F201" s="312"/>
      <c r="G201" s="312"/>
      <c r="H201" s="312"/>
      <c r="I201" s="312"/>
      <c r="J201" s="312"/>
      <c r="K201" s="312"/>
      <c r="L201" s="312"/>
      <c r="M201" s="312"/>
      <c r="N201" s="312"/>
      <c r="O201" s="312"/>
      <c r="P201" s="312"/>
      <c r="Q201" s="312"/>
      <c r="R201" s="312"/>
      <c r="S201" s="312"/>
      <c r="T201" s="312"/>
      <c r="U201" s="312"/>
      <c r="V201" s="312"/>
      <c r="W201" s="312"/>
      <c r="X201" s="312"/>
      <c r="Y201" s="312"/>
      <c r="Z201" s="312"/>
    </row>
    <row r="202" spans="1:26" ht="15.75" customHeight="1">
      <c r="A202" s="311"/>
      <c r="B202" s="312"/>
      <c r="C202" s="312"/>
      <c r="D202" s="312"/>
      <c r="E202" s="312"/>
      <c r="F202" s="312"/>
      <c r="G202" s="312"/>
      <c r="H202" s="312"/>
      <c r="I202" s="312"/>
      <c r="J202" s="312"/>
      <c r="K202" s="312"/>
      <c r="L202" s="312"/>
      <c r="M202" s="312"/>
      <c r="N202" s="312"/>
      <c r="O202" s="312"/>
      <c r="P202" s="312"/>
      <c r="Q202" s="312"/>
      <c r="R202" s="312"/>
      <c r="S202" s="312"/>
      <c r="T202" s="312"/>
      <c r="U202" s="312"/>
      <c r="V202" s="312"/>
      <c r="W202" s="312"/>
      <c r="X202" s="312"/>
      <c r="Y202" s="312"/>
      <c r="Z202" s="312"/>
    </row>
    <row r="203" spans="1:26" ht="15.75" customHeight="1">
      <c r="A203" s="311"/>
      <c r="B203" s="312"/>
      <c r="C203" s="312"/>
      <c r="D203" s="312"/>
      <c r="E203" s="312"/>
      <c r="F203" s="312"/>
      <c r="G203" s="312"/>
      <c r="H203" s="312"/>
      <c r="I203" s="312"/>
      <c r="J203" s="312"/>
      <c r="K203" s="312"/>
      <c r="L203" s="312"/>
      <c r="M203" s="312"/>
      <c r="N203" s="312"/>
      <c r="O203" s="312"/>
      <c r="P203" s="312"/>
      <c r="Q203" s="312"/>
      <c r="R203" s="312"/>
      <c r="S203" s="312"/>
      <c r="T203" s="312"/>
      <c r="U203" s="312"/>
      <c r="V203" s="312"/>
      <c r="W203" s="312"/>
      <c r="X203" s="312"/>
      <c r="Y203" s="312"/>
      <c r="Z203" s="312"/>
    </row>
    <row r="204" spans="1:26" ht="15.75" customHeight="1">
      <c r="A204" s="311"/>
      <c r="B204" s="312"/>
      <c r="C204" s="312"/>
      <c r="D204" s="312"/>
      <c r="E204" s="312"/>
      <c r="F204" s="312"/>
      <c r="G204" s="312"/>
      <c r="H204" s="312"/>
      <c r="I204" s="312"/>
      <c r="J204" s="312"/>
      <c r="K204" s="312"/>
      <c r="L204" s="312"/>
      <c r="M204" s="312"/>
      <c r="N204" s="312"/>
      <c r="O204" s="312"/>
      <c r="P204" s="312"/>
      <c r="Q204" s="312"/>
      <c r="R204" s="312"/>
      <c r="S204" s="312"/>
      <c r="T204" s="312"/>
      <c r="U204" s="312"/>
      <c r="V204" s="312"/>
      <c r="W204" s="312"/>
      <c r="X204" s="312"/>
      <c r="Y204" s="312"/>
      <c r="Z204" s="312"/>
    </row>
    <row r="205" spans="1:26" ht="15.75" customHeight="1">
      <c r="A205" s="311"/>
      <c r="B205" s="312"/>
      <c r="C205" s="312"/>
      <c r="D205" s="312"/>
      <c r="E205" s="312"/>
      <c r="F205" s="312"/>
      <c r="G205" s="312"/>
      <c r="H205" s="312"/>
      <c r="I205" s="312"/>
      <c r="J205" s="312"/>
      <c r="K205" s="312"/>
      <c r="L205" s="312"/>
      <c r="M205" s="312"/>
      <c r="N205" s="312"/>
      <c r="O205" s="312"/>
      <c r="P205" s="312"/>
      <c r="Q205" s="312"/>
      <c r="R205" s="312"/>
      <c r="S205" s="312"/>
      <c r="T205" s="312"/>
      <c r="U205" s="312"/>
      <c r="V205" s="312"/>
      <c r="W205" s="312"/>
      <c r="X205" s="312"/>
      <c r="Y205" s="312"/>
      <c r="Z205" s="312"/>
    </row>
    <row r="206" spans="1:26" ht="15.75" customHeight="1">
      <c r="A206" s="311"/>
      <c r="B206" s="312"/>
      <c r="C206" s="312"/>
      <c r="D206" s="312"/>
      <c r="E206" s="312"/>
      <c r="F206" s="312"/>
      <c r="G206" s="312"/>
      <c r="H206" s="312"/>
      <c r="I206" s="312"/>
      <c r="J206" s="312"/>
      <c r="K206" s="312"/>
      <c r="L206" s="312"/>
      <c r="M206" s="312"/>
      <c r="N206" s="312"/>
      <c r="O206" s="312"/>
      <c r="P206" s="312"/>
      <c r="Q206" s="312"/>
      <c r="R206" s="312"/>
      <c r="S206" s="312"/>
      <c r="T206" s="312"/>
      <c r="U206" s="312"/>
      <c r="V206" s="312"/>
      <c r="W206" s="312"/>
      <c r="X206" s="312"/>
      <c r="Y206" s="312"/>
      <c r="Z206" s="312"/>
    </row>
    <row r="207" spans="1:26" ht="15.75" customHeight="1">
      <c r="A207" s="311"/>
      <c r="B207" s="312"/>
      <c r="C207" s="312"/>
      <c r="D207" s="312"/>
      <c r="E207" s="312"/>
      <c r="F207" s="312"/>
      <c r="G207" s="312"/>
      <c r="H207" s="312"/>
      <c r="I207" s="312"/>
      <c r="J207" s="312"/>
      <c r="K207" s="312"/>
      <c r="L207" s="312"/>
      <c r="M207" s="312"/>
      <c r="N207" s="312"/>
      <c r="O207" s="312"/>
      <c r="P207" s="312"/>
      <c r="Q207" s="312"/>
      <c r="R207" s="312"/>
      <c r="S207" s="312"/>
      <c r="T207" s="312"/>
      <c r="U207" s="312"/>
      <c r="V207" s="312"/>
      <c r="W207" s="312"/>
      <c r="X207" s="312"/>
      <c r="Y207" s="312"/>
      <c r="Z207" s="312"/>
    </row>
    <row r="208" spans="1:26" ht="15.75" customHeight="1">
      <c r="A208" s="311"/>
      <c r="B208" s="312"/>
      <c r="C208" s="312"/>
      <c r="D208" s="312"/>
      <c r="E208" s="312"/>
      <c r="F208" s="312"/>
      <c r="G208" s="312"/>
      <c r="H208" s="312"/>
      <c r="I208" s="312"/>
      <c r="J208" s="312"/>
      <c r="K208" s="312"/>
      <c r="L208" s="312"/>
      <c r="M208" s="312"/>
      <c r="N208" s="312"/>
      <c r="O208" s="312"/>
      <c r="P208" s="312"/>
      <c r="Q208" s="312"/>
      <c r="R208" s="312"/>
      <c r="S208" s="312"/>
      <c r="T208" s="312"/>
      <c r="U208" s="312"/>
      <c r="V208" s="312"/>
      <c r="W208" s="312"/>
      <c r="X208" s="312"/>
      <c r="Y208" s="312"/>
      <c r="Z208" s="312"/>
    </row>
    <row r="209" spans="1:26" ht="15.75" customHeight="1">
      <c r="A209" s="311"/>
      <c r="B209" s="312"/>
      <c r="C209" s="312"/>
      <c r="D209" s="312"/>
      <c r="E209" s="312"/>
      <c r="F209" s="312"/>
      <c r="G209" s="312"/>
      <c r="H209" s="312"/>
      <c r="I209" s="312"/>
      <c r="J209" s="312"/>
      <c r="K209" s="312"/>
      <c r="L209" s="312"/>
      <c r="M209" s="312"/>
      <c r="N209" s="312"/>
      <c r="O209" s="312"/>
      <c r="P209" s="312"/>
      <c r="Q209" s="312"/>
      <c r="R209" s="312"/>
      <c r="S209" s="312"/>
      <c r="T209" s="312"/>
      <c r="U209" s="312"/>
      <c r="V209" s="312"/>
      <c r="W209" s="312"/>
      <c r="X209" s="312"/>
      <c r="Y209" s="312"/>
      <c r="Z209" s="312"/>
    </row>
    <row r="210" spans="1:26" ht="15.75" customHeight="1">
      <c r="A210" s="311"/>
      <c r="B210" s="312"/>
      <c r="C210" s="312"/>
      <c r="D210" s="312"/>
      <c r="E210" s="312"/>
      <c r="F210" s="312"/>
      <c r="G210" s="312"/>
      <c r="H210" s="312"/>
      <c r="I210" s="312"/>
      <c r="J210" s="312"/>
      <c r="K210" s="312"/>
      <c r="L210" s="312"/>
      <c r="M210" s="312"/>
      <c r="N210" s="312"/>
      <c r="O210" s="312"/>
      <c r="P210" s="312"/>
      <c r="Q210" s="312"/>
      <c r="R210" s="312"/>
      <c r="S210" s="312"/>
      <c r="T210" s="312"/>
      <c r="U210" s="312"/>
      <c r="V210" s="312"/>
      <c r="W210" s="312"/>
      <c r="X210" s="312"/>
      <c r="Y210" s="312"/>
      <c r="Z210" s="312"/>
    </row>
    <row r="211" spans="1:26" ht="15.75" customHeight="1">
      <c r="A211" s="311"/>
      <c r="B211" s="312"/>
      <c r="C211" s="312"/>
      <c r="D211" s="312"/>
      <c r="E211" s="312"/>
      <c r="F211" s="312"/>
      <c r="G211" s="312"/>
      <c r="H211" s="312"/>
      <c r="I211" s="312"/>
      <c r="J211" s="312"/>
      <c r="K211" s="312"/>
      <c r="L211" s="312"/>
      <c r="M211" s="312"/>
      <c r="N211" s="312"/>
      <c r="O211" s="312"/>
      <c r="P211" s="312"/>
      <c r="Q211" s="312"/>
      <c r="R211" s="312"/>
      <c r="S211" s="312"/>
      <c r="T211" s="312"/>
      <c r="U211" s="312"/>
      <c r="V211" s="312"/>
      <c r="W211" s="312"/>
      <c r="X211" s="312"/>
      <c r="Y211" s="312"/>
      <c r="Z211" s="312"/>
    </row>
    <row r="212" spans="1:26" ht="15.75" customHeight="1">
      <c r="A212" s="311"/>
      <c r="B212" s="312"/>
      <c r="C212" s="312"/>
      <c r="D212" s="312"/>
      <c r="E212" s="312"/>
      <c r="F212" s="312"/>
      <c r="G212" s="312"/>
      <c r="H212" s="312"/>
      <c r="I212" s="312"/>
      <c r="J212" s="312"/>
      <c r="K212" s="312"/>
      <c r="L212" s="312"/>
      <c r="M212" s="312"/>
      <c r="N212" s="312"/>
      <c r="O212" s="312"/>
      <c r="P212" s="312"/>
      <c r="Q212" s="312"/>
      <c r="R212" s="312"/>
      <c r="S212" s="312"/>
      <c r="T212" s="312"/>
      <c r="U212" s="312"/>
      <c r="V212" s="312"/>
      <c r="W212" s="312"/>
      <c r="X212" s="312"/>
      <c r="Y212" s="312"/>
      <c r="Z212" s="312"/>
    </row>
    <row r="213" spans="1:26" ht="15.75" customHeight="1">
      <c r="A213" s="311"/>
      <c r="B213" s="312"/>
      <c r="C213" s="312"/>
      <c r="D213" s="312"/>
      <c r="E213" s="312"/>
      <c r="F213" s="312"/>
      <c r="G213" s="312"/>
      <c r="H213" s="312"/>
      <c r="I213" s="312"/>
      <c r="J213" s="312"/>
      <c r="K213" s="312"/>
      <c r="L213" s="312"/>
      <c r="M213" s="312"/>
      <c r="N213" s="312"/>
      <c r="O213" s="312"/>
      <c r="P213" s="312"/>
      <c r="Q213" s="312"/>
      <c r="R213" s="312"/>
      <c r="S213" s="312"/>
      <c r="T213" s="312"/>
      <c r="U213" s="312"/>
      <c r="V213" s="312"/>
      <c r="W213" s="312"/>
      <c r="X213" s="312"/>
      <c r="Y213" s="312"/>
      <c r="Z213" s="312"/>
    </row>
    <row r="214" spans="1:26" ht="15.75" customHeight="1">
      <c r="A214" s="311"/>
      <c r="B214" s="312"/>
      <c r="C214" s="312"/>
      <c r="D214" s="312"/>
      <c r="E214" s="312"/>
      <c r="F214" s="312"/>
      <c r="G214" s="312"/>
      <c r="H214" s="312"/>
      <c r="I214" s="312"/>
      <c r="J214" s="312"/>
      <c r="K214" s="312"/>
      <c r="L214" s="312"/>
      <c r="M214" s="312"/>
      <c r="N214" s="312"/>
      <c r="O214" s="312"/>
      <c r="P214" s="312"/>
      <c r="Q214" s="312"/>
      <c r="R214" s="312"/>
      <c r="S214" s="312"/>
      <c r="T214" s="312"/>
      <c r="U214" s="312"/>
      <c r="V214" s="312"/>
      <c r="W214" s="312"/>
      <c r="X214" s="312"/>
      <c r="Y214" s="312"/>
      <c r="Z214" s="312"/>
    </row>
    <row r="215" spans="1:26" ht="15.75" customHeight="1">
      <c r="A215" s="311"/>
      <c r="B215" s="312"/>
      <c r="C215" s="312"/>
      <c r="D215" s="312"/>
      <c r="E215" s="312"/>
      <c r="F215" s="312"/>
      <c r="G215" s="312"/>
      <c r="H215" s="312"/>
      <c r="I215" s="312"/>
      <c r="J215" s="312"/>
      <c r="K215" s="312"/>
      <c r="L215" s="312"/>
      <c r="M215" s="312"/>
      <c r="N215" s="312"/>
      <c r="O215" s="312"/>
      <c r="P215" s="312"/>
      <c r="Q215" s="312"/>
      <c r="R215" s="312"/>
      <c r="S215" s="312"/>
      <c r="T215" s="312"/>
      <c r="U215" s="312"/>
      <c r="V215" s="312"/>
      <c r="W215" s="312"/>
      <c r="X215" s="312"/>
      <c r="Y215" s="312"/>
      <c r="Z215" s="312"/>
    </row>
    <row r="216" spans="1:26" ht="15.75" customHeight="1">
      <c r="A216" s="311"/>
      <c r="B216" s="312"/>
      <c r="C216" s="312"/>
      <c r="D216" s="312"/>
      <c r="E216" s="312"/>
      <c r="F216" s="312"/>
      <c r="G216" s="312"/>
      <c r="H216" s="312"/>
      <c r="I216" s="312"/>
      <c r="J216" s="312"/>
      <c r="K216" s="312"/>
      <c r="L216" s="312"/>
      <c r="M216" s="312"/>
      <c r="N216" s="312"/>
      <c r="O216" s="312"/>
      <c r="P216" s="312"/>
      <c r="Q216" s="312"/>
      <c r="R216" s="312"/>
      <c r="S216" s="312"/>
      <c r="T216" s="312"/>
      <c r="U216" s="312"/>
      <c r="V216" s="312"/>
      <c r="W216" s="312"/>
      <c r="X216" s="312"/>
      <c r="Y216" s="312"/>
      <c r="Z216" s="312"/>
    </row>
    <row r="217" spans="1:26" ht="15.75" customHeight="1">
      <c r="A217" s="311"/>
      <c r="B217" s="312"/>
      <c r="C217" s="312"/>
      <c r="D217" s="312"/>
      <c r="E217" s="312"/>
      <c r="F217" s="312"/>
      <c r="G217" s="312"/>
      <c r="H217" s="312"/>
      <c r="I217" s="312"/>
      <c r="J217" s="312"/>
      <c r="K217" s="312"/>
      <c r="L217" s="312"/>
      <c r="M217" s="312"/>
      <c r="N217" s="312"/>
      <c r="O217" s="312"/>
      <c r="P217" s="312"/>
      <c r="Q217" s="312"/>
      <c r="R217" s="312"/>
      <c r="S217" s="312"/>
      <c r="T217" s="312"/>
      <c r="U217" s="312"/>
      <c r="V217" s="312"/>
      <c r="W217" s="312"/>
      <c r="X217" s="312"/>
      <c r="Y217" s="312"/>
      <c r="Z217" s="312"/>
    </row>
    <row r="218" spans="1:26" ht="15.75" customHeight="1">
      <c r="A218" s="311"/>
      <c r="B218" s="312"/>
      <c r="C218" s="312"/>
      <c r="D218" s="312"/>
      <c r="E218" s="312"/>
      <c r="F218" s="312"/>
      <c r="G218" s="312"/>
      <c r="H218" s="312"/>
      <c r="I218" s="312"/>
      <c r="J218" s="312"/>
      <c r="K218" s="312"/>
      <c r="L218" s="312"/>
      <c r="M218" s="312"/>
      <c r="N218" s="312"/>
      <c r="O218" s="312"/>
      <c r="P218" s="312"/>
      <c r="Q218" s="312"/>
      <c r="R218" s="312"/>
      <c r="S218" s="312"/>
      <c r="T218" s="312"/>
      <c r="U218" s="312"/>
      <c r="V218" s="312"/>
      <c r="W218" s="312"/>
      <c r="X218" s="312"/>
      <c r="Y218" s="312"/>
      <c r="Z218" s="312"/>
    </row>
    <row r="219" spans="1:26" ht="15.75" customHeight="1">
      <c r="A219" s="311"/>
      <c r="B219" s="312"/>
      <c r="C219" s="312"/>
      <c r="D219" s="312"/>
      <c r="E219" s="312"/>
      <c r="F219" s="312"/>
      <c r="G219" s="312"/>
      <c r="H219" s="312"/>
      <c r="I219" s="312"/>
      <c r="J219" s="312"/>
      <c r="K219" s="312"/>
      <c r="L219" s="312"/>
      <c r="M219" s="312"/>
      <c r="N219" s="312"/>
      <c r="O219" s="312"/>
      <c r="P219" s="312"/>
      <c r="Q219" s="312"/>
      <c r="R219" s="312"/>
      <c r="S219" s="312"/>
      <c r="T219" s="312"/>
      <c r="U219" s="312"/>
      <c r="V219" s="312"/>
      <c r="W219" s="312"/>
      <c r="X219" s="312"/>
      <c r="Y219" s="312"/>
      <c r="Z219" s="312"/>
    </row>
    <row r="220" spans="1:26" ht="15.75" customHeight="1">
      <c r="A220" s="311"/>
      <c r="B220" s="312"/>
      <c r="C220" s="312"/>
      <c r="D220" s="312"/>
      <c r="E220" s="312"/>
      <c r="F220" s="312"/>
      <c r="G220" s="312"/>
      <c r="H220" s="312"/>
      <c r="I220" s="312"/>
      <c r="J220" s="312"/>
      <c r="K220" s="312"/>
      <c r="L220" s="312"/>
      <c r="M220" s="312"/>
      <c r="N220" s="312"/>
      <c r="O220" s="312"/>
      <c r="P220" s="312"/>
      <c r="Q220" s="312"/>
      <c r="R220" s="312"/>
      <c r="S220" s="312"/>
      <c r="T220" s="312"/>
      <c r="U220" s="312"/>
      <c r="V220" s="312"/>
      <c r="W220" s="312"/>
      <c r="X220" s="312"/>
      <c r="Y220" s="312"/>
      <c r="Z220" s="312"/>
    </row>
    <row r="221" spans="1:26" ht="15.75" customHeight="1">
      <c r="A221" s="311"/>
      <c r="B221" s="312"/>
      <c r="C221" s="312"/>
      <c r="D221" s="312"/>
      <c r="E221" s="312"/>
      <c r="F221" s="312"/>
      <c r="G221" s="312"/>
      <c r="H221" s="312"/>
      <c r="I221" s="312"/>
      <c r="J221" s="312"/>
      <c r="K221" s="312"/>
      <c r="L221" s="312"/>
      <c r="M221" s="312"/>
      <c r="N221" s="312"/>
      <c r="O221" s="312"/>
      <c r="P221" s="312"/>
      <c r="Q221" s="312"/>
      <c r="R221" s="312"/>
      <c r="S221" s="312"/>
      <c r="T221" s="312"/>
      <c r="U221" s="312"/>
      <c r="V221" s="312"/>
      <c r="W221" s="312"/>
      <c r="X221" s="312"/>
      <c r="Y221" s="312"/>
      <c r="Z221" s="312"/>
    </row>
    <row r="222" spans="1:26" ht="15.75" customHeight="1">
      <c r="A222" s="311"/>
      <c r="B222" s="312"/>
      <c r="C222" s="312"/>
      <c r="D222" s="312"/>
      <c r="E222" s="312"/>
      <c r="F222" s="312"/>
      <c r="G222" s="312"/>
      <c r="H222" s="312"/>
      <c r="I222" s="312"/>
      <c r="J222" s="312"/>
      <c r="K222" s="312"/>
      <c r="L222" s="312"/>
      <c r="M222" s="312"/>
      <c r="N222" s="312"/>
      <c r="O222" s="312"/>
      <c r="P222" s="312"/>
      <c r="Q222" s="312"/>
      <c r="R222" s="312"/>
      <c r="S222" s="312"/>
      <c r="T222" s="312"/>
      <c r="U222" s="312"/>
      <c r="V222" s="312"/>
      <c r="W222" s="312"/>
      <c r="X222" s="312"/>
      <c r="Y222" s="312"/>
      <c r="Z222" s="312"/>
    </row>
    <row r="223" spans="1:26" ht="15.75" customHeight="1">
      <c r="A223" s="311"/>
      <c r="B223" s="312"/>
      <c r="C223" s="312"/>
      <c r="D223" s="312"/>
      <c r="E223" s="312"/>
      <c r="F223" s="312"/>
      <c r="G223" s="312"/>
      <c r="H223" s="312"/>
      <c r="I223" s="312"/>
      <c r="J223" s="312"/>
      <c r="K223" s="312"/>
      <c r="L223" s="312"/>
      <c r="M223" s="312"/>
      <c r="N223" s="312"/>
      <c r="O223" s="312"/>
      <c r="P223" s="312"/>
      <c r="Q223" s="312"/>
      <c r="R223" s="312"/>
      <c r="S223" s="312"/>
      <c r="T223" s="312"/>
      <c r="U223" s="312"/>
      <c r="V223" s="312"/>
      <c r="W223" s="312"/>
      <c r="X223" s="312"/>
      <c r="Y223" s="312"/>
      <c r="Z223" s="312"/>
    </row>
    <row r="224" spans="1:26" ht="15.75" customHeight="1">
      <c r="A224" s="311"/>
      <c r="B224" s="312"/>
      <c r="C224" s="312"/>
      <c r="D224" s="312"/>
      <c r="E224" s="312"/>
      <c r="F224" s="312"/>
      <c r="G224" s="312"/>
      <c r="H224" s="312"/>
      <c r="I224" s="312"/>
      <c r="J224" s="312"/>
      <c r="K224" s="312"/>
      <c r="L224" s="312"/>
      <c r="M224" s="312"/>
      <c r="N224" s="312"/>
      <c r="O224" s="312"/>
      <c r="P224" s="312"/>
      <c r="Q224" s="312"/>
      <c r="R224" s="312"/>
      <c r="S224" s="312"/>
      <c r="T224" s="312"/>
      <c r="U224" s="312"/>
      <c r="V224" s="312"/>
      <c r="W224" s="312"/>
      <c r="X224" s="312"/>
      <c r="Y224" s="312"/>
      <c r="Z224" s="312"/>
    </row>
    <row r="225" spans="1:26" ht="15.75" customHeight="1">
      <c r="A225" s="311"/>
      <c r="B225" s="312"/>
      <c r="C225" s="312"/>
      <c r="D225" s="312"/>
      <c r="E225" s="312"/>
      <c r="F225" s="312"/>
      <c r="G225" s="312"/>
      <c r="H225" s="312"/>
      <c r="I225" s="312"/>
      <c r="J225" s="312"/>
      <c r="K225" s="312"/>
      <c r="L225" s="312"/>
      <c r="M225" s="312"/>
      <c r="N225" s="312"/>
      <c r="O225" s="312"/>
      <c r="P225" s="312"/>
      <c r="Q225" s="312"/>
      <c r="R225" s="312"/>
      <c r="S225" s="312"/>
      <c r="T225" s="312"/>
      <c r="U225" s="312"/>
      <c r="V225" s="312"/>
      <c r="W225" s="312"/>
      <c r="X225" s="312"/>
      <c r="Y225" s="312"/>
      <c r="Z225" s="312"/>
    </row>
    <row r="226" spans="1:26" ht="15.75" customHeight="1">
      <c r="A226" s="311"/>
      <c r="B226" s="312"/>
      <c r="C226" s="312"/>
      <c r="D226" s="312"/>
      <c r="E226" s="312"/>
      <c r="F226" s="312"/>
      <c r="G226" s="312"/>
      <c r="H226" s="312"/>
      <c r="I226" s="312"/>
      <c r="J226" s="312"/>
      <c r="K226" s="312"/>
      <c r="L226" s="312"/>
      <c r="M226" s="312"/>
      <c r="N226" s="312"/>
      <c r="O226" s="312"/>
      <c r="P226" s="312"/>
      <c r="Q226" s="312"/>
      <c r="R226" s="312"/>
      <c r="S226" s="312"/>
      <c r="T226" s="312"/>
      <c r="U226" s="312"/>
      <c r="V226" s="312"/>
      <c r="W226" s="312"/>
      <c r="X226" s="312"/>
      <c r="Y226" s="312"/>
      <c r="Z226" s="312"/>
    </row>
    <row r="227" spans="1:26" ht="15.75" customHeight="1">
      <c r="A227" s="311"/>
      <c r="B227" s="312"/>
      <c r="C227" s="312"/>
      <c r="D227" s="312"/>
      <c r="E227" s="312"/>
      <c r="F227" s="312"/>
      <c r="G227" s="312"/>
      <c r="H227" s="312"/>
      <c r="I227" s="312"/>
      <c r="J227" s="312"/>
      <c r="K227" s="312"/>
      <c r="L227" s="312"/>
      <c r="M227" s="312"/>
      <c r="N227" s="312"/>
      <c r="O227" s="312"/>
      <c r="P227" s="312"/>
      <c r="Q227" s="312"/>
      <c r="R227" s="312"/>
      <c r="S227" s="312"/>
      <c r="T227" s="312"/>
      <c r="U227" s="312"/>
      <c r="V227" s="312"/>
      <c r="W227" s="312"/>
      <c r="X227" s="312"/>
      <c r="Y227" s="312"/>
      <c r="Z227" s="312"/>
    </row>
    <row r="228" spans="1:26" ht="15.75" customHeight="1">
      <c r="A228" s="311"/>
      <c r="B228" s="312"/>
      <c r="C228" s="312"/>
      <c r="D228" s="312"/>
      <c r="E228" s="312"/>
      <c r="F228" s="312"/>
      <c r="G228" s="312"/>
      <c r="H228" s="312"/>
      <c r="I228" s="312"/>
      <c r="J228" s="312"/>
      <c r="K228" s="312"/>
      <c r="L228" s="312"/>
      <c r="M228" s="312"/>
      <c r="N228" s="312"/>
      <c r="O228" s="312"/>
      <c r="P228" s="312"/>
      <c r="Q228" s="312"/>
      <c r="R228" s="312"/>
      <c r="S228" s="312"/>
      <c r="T228" s="312"/>
      <c r="U228" s="312"/>
      <c r="V228" s="312"/>
      <c r="W228" s="312"/>
      <c r="X228" s="312"/>
      <c r="Y228" s="312"/>
      <c r="Z228" s="312"/>
    </row>
    <row r="229" spans="1:26" ht="15.75" customHeight="1">
      <c r="A229" s="311"/>
      <c r="B229" s="312"/>
      <c r="C229" s="312"/>
      <c r="D229" s="312"/>
      <c r="E229" s="312"/>
      <c r="F229" s="312"/>
      <c r="G229" s="312"/>
      <c r="H229" s="312"/>
      <c r="I229" s="312"/>
      <c r="J229" s="312"/>
      <c r="K229" s="312"/>
      <c r="L229" s="312"/>
      <c r="M229" s="312"/>
      <c r="N229" s="312"/>
      <c r="O229" s="312"/>
      <c r="P229" s="312"/>
      <c r="Q229" s="312"/>
      <c r="R229" s="312"/>
      <c r="S229" s="312"/>
      <c r="T229" s="312"/>
      <c r="U229" s="312"/>
      <c r="V229" s="312"/>
      <c r="W229" s="312"/>
      <c r="X229" s="312"/>
      <c r="Y229" s="312"/>
      <c r="Z229" s="312"/>
    </row>
    <row r="230" spans="1:26" ht="15.75" customHeight="1">
      <c r="A230" s="311"/>
      <c r="B230" s="312"/>
      <c r="C230" s="312"/>
      <c r="D230" s="312"/>
      <c r="E230" s="312"/>
      <c r="F230" s="312"/>
      <c r="G230" s="312"/>
      <c r="H230" s="312"/>
      <c r="I230" s="312"/>
      <c r="J230" s="312"/>
      <c r="K230" s="312"/>
      <c r="L230" s="312"/>
      <c r="M230" s="312"/>
      <c r="N230" s="312"/>
      <c r="O230" s="312"/>
      <c r="P230" s="312"/>
      <c r="Q230" s="312"/>
      <c r="R230" s="312"/>
      <c r="S230" s="312"/>
      <c r="T230" s="312"/>
      <c r="U230" s="312"/>
      <c r="V230" s="312"/>
      <c r="W230" s="312"/>
      <c r="X230" s="312"/>
      <c r="Y230" s="312"/>
      <c r="Z230" s="312"/>
    </row>
    <row r="231" spans="1:26" ht="15.75" customHeight="1">
      <c r="A231" s="311"/>
      <c r="B231" s="312"/>
      <c r="C231" s="312"/>
      <c r="D231" s="312"/>
      <c r="E231" s="312"/>
      <c r="F231" s="312"/>
      <c r="G231" s="312"/>
      <c r="H231" s="312"/>
      <c r="I231" s="312"/>
      <c r="J231" s="312"/>
      <c r="K231" s="312"/>
      <c r="L231" s="312"/>
      <c r="M231" s="312"/>
      <c r="N231" s="312"/>
      <c r="O231" s="312"/>
      <c r="P231" s="312"/>
      <c r="Q231" s="312"/>
      <c r="R231" s="312"/>
      <c r="S231" s="312"/>
      <c r="T231" s="312"/>
      <c r="U231" s="312"/>
      <c r="V231" s="312"/>
      <c r="W231" s="312"/>
      <c r="X231" s="312"/>
      <c r="Y231" s="312"/>
      <c r="Z231" s="312"/>
    </row>
    <row r="232" spans="1:26" ht="15.75" customHeight="1">
      <c r="A232" s="311"/>
      <c r="B232" s="312"/>
      <c r="C232" s="312"/>
      <c r="D232" s="312"/>
      <c r="E232" s="312"/>
      <c r="F232" s="312"/>
      <c r="G232" s="312"/>
      <c r="H232" s="312"/>
      <c r="I232" s="312"/>
      <c r="J232" s="312"/>
      <c r="K232" s="312"/>
      <c r="L232" s="312"/>
      <c r="M232" s="312"/>
      <c r="N232" s="312"/>
      <c r="O232" s="312"/>
      <c r="P232" s="312"/>
      <c r="Q232" s="312"/>
      <c r="R232" s="312"/>
      <c r="S232" s="312"/>
      <c r="T232" s="312"/>
      <c r="U232" s="312"/>
      <c r="V232" s="312"/>
      <c r="W232" s="312"/>
      <c r="X232" s="312"/>
      <c r="Y232" s="312"/>
      <c r="Z232" s="312"/>
    </row>
    <row r="233" spans="1:26" ht="15.75" customHeight="1">
      <c r="A233" s="311"/>
      <c r="B233" s="312"/>
      <c r="C233" s="312"/>
      <c r="D233" s="312"/>
      <c r="E233" s="312"/>
      <c r="F233" s="312"/>
      <c r="G233" s="312"/>
      <c r="H233" s="312"/>
      <c r="I233" s="312"/>
      <c r="J233" s="312"/>
      <c r="K233" s="312"/>
      <c r="L233" s="312"/>
      <c r="M233" s="312"/>
      <c r="N233" s="312"/>
      <c r="O233" s="312"/>
      <c r="P233" s="312"/>
      <c r="Q233" s="312"/>
      <c r="R233" s="312"/>
      <c r="S233" s="312"/>
      <c r="T233" s="312"/>
      <c r="U233" s="312"/>
      <c r="V233" s="312"/>
      <c r="W233" s="312"/>
      <c r="X233" s="312"/>
      <c r="Y233" s="312"/>
      <c r="Z233" s="312"/>
    </row>
    <row r="234" spans="1:26" ht="15.75" customHeight="1">
      <c r="A234" s="311"/>
      <c r="B234" s="312"/>
      <c r="C234" s="312"/>
      <c r="D234" s="312"/>
      <c r="E234" s="312"/>
      <c r="F234" s="312"/>
      <c r="G234" s="312"/>
      <c r="H234" s="312"/>
      <c r="I234" s="312"/>
      <c r="J234" s="312"/>
      <c r="K234" s="312"/>
      <c r="L234" s="312"/>
      <c r="M234" s="312"/>
      <c r="N234" s="312"/>
      <c r="O234" s="312"/>
      <c r="P234" s="312"/>
      <c r="Q234" s="312"/>
      <c r="R234" s="312"/>
      <c r="S234" s="312"/>
      <c r="T234" s="312"/>
      <c r="U234" s="312"/>
      <c r="V234" s="312"/>
      <c r="W234" s="312"/>
      <c r="X234" s="312"/>
      <c r="Y234" s="312"/>
      <c r="Z234" s="312"/>
    </row>
    <row r="235" spans="1:26" ht="15.75" customHeight="1">
      <c r="A235" s="311"/>
      <c r="B235" s="312"/>
      <c r="C235" s="312"/>
      <c r="D235" s="312"/>
      <c r="E235" s="312"/>
      <c r="F235" s="312"/>
      <c r="G235" s="312"/>
      <c r="H235" s="312"/>
      <c r="I235" s="312"/>
      <c r="J235" s="312"/>
      <c r="K235" s="312"/>
      <c r="L235" s="312"/>
      <c r="M235" s="312"/>
      <c r="N235" s="312"/>
      <c r="O235" s="312"/>
      <c r="P235" s="312"/>
      <c r="Q235" s="312"/>
      <c r="R235" s="312"/>
      <c r="S235" s="312"/>
      <c r="T235" s="312"/>
      <c r="U235" s="312"/>
      <c r="V235" s="312"/>
      <c r="W235" s="312"/>
      <c r="X235" s="312"/>
      <c r="Y235" s="312"/>
      <c r="Z235" s="312"/>
    </row>
    <row r="236" spans="1:26" ht="15.75" customHeight="1">
      <c r="A236" s="311"/>
      <c r="B236" s="312"/>
      <c r="C236" s="312"/>
      <c r="D236" s="312"/>
      <c r="E236" s="312"/>
      <c r="F236" s="312"/>
      <c r="G236" s="312"/>
      <c r="H236" s="312"/>
      <c r="I236" s="312"/>
      <c r="J236" s="312"/>
      <c r="K236" s="312"/>
      <c r="L236" s="312"/>
      <c r="M236" s="312"/>
      <c r="N236" s="312"/>
      <c r="O236" s="312"/>
      <c r="P236" s="312"/>
      <c r="Q236" s="312"/>
      <c r="R236" s="312"/>
      <c r="S236" s="312"/>
      <c r="T236" s="312"/>
      <c r="U236" s="312"/>
      <c r="V236" s="312"/>
      <c r="W236" s="312"/>
      <c r="X236" s="312"/>
      <c r="Y236" s="312"/>
      <c r="Z236" s="312"/>
    </row>
    <row r="237" spans="1:26" ht="15.75" customHeight="1">
      <c r="A237" s="311"/>
      <c r="B237" s="312"/>
      <c r="C237" s="312"/>
      <c r="D237" s="312"/>
      <c r="E237" s="312"/>
      <c r="F237" s="312"/>
      <c r="G237" s="312"/>
      <c r="H237" s="312"/>
      <c r="I237" s="312"/>
      <c r="J237" s="312"/>
      <c r="K237" s="312"/>
      <c r="L237" s="312"/>
      <c r="M237" s="312"/>
      <c r="N237" s="312"/>
      <c r="O237" s="312"/>
      <c r="P237" s="312"/>
      <c r="Q237" s="312"/>
      <c r="R237" s="312"/>
      <c r="S237" s="312"/>
      <c r="T237" s="312"/>
      <c r="U237" s="312"/>
      <c r="V237" s="312"/>
      <c r="W237" s="312"/>
      <c r="X237" s="312"/>
      <c r="Y237" s="312"/>
      <c r="Z237" s="312"/>
    </row>
    <row r="238" spans="1:26" ht="15.75" customHeight="1">
      <c r="A238" s="311"/>
      <c r="B238" s="312"/>
      <c r="C238" s="312"/>
      <c r="D238" s="312"/>
      <c r="E238" s="312"/>
      <c r="F238" s="312"/>
      <c r="G238" s="312"/>
      <c r="H238" s="312"/>
      <c r="I238" s="312"/>
      <c r="J238" s="312"/>
      <c r="K238" s="312"/>
      <c r="L238" s="312"/>
      <c r="M238" s="312"/>
      <c r="N238" s="312"/>
      <c r="O238" s="312"/>
      <c r="P238" s="312"/>
      <c r="Q238" s="312"/>
      <c r="R238" s="312"/>
      <c r="S238" s="312"/>
      <c r="T238" s="312"/>
      <c r="U238" s="312"/>
      <c r="V238" s="312"/>
      <c r="W238" s="312"/>
      <c r="X238" s="312"/>
      <c r="Y238" s="312"/>
      <c r="Z238" s="312"/>
    </row>
    <row r="239" spans="1:26" ht="15.75" customHeight="1">
      <c r="A239" s="311"/>
      <c r="B239" s="312"/>
      <c r="C239" s="312"/>
      <c r="D239" s="312"/>
      <c r="E239" s="312"/>
      <c r="F239" s="312"/>
      <c r="G239" s="312"/>
      <c r="H239" s="312"/>
      <c r="I239" s="312"/>
      <c r="J239" s="312"/>
      <c r="K239" s="312"/>
      <c r="L239" s="312"/>
      <c r="M239" s="312"/>
      <c r="N239" s="312"/>
      <c r="O239" s="312"/>
      <c r="P239" s="312"/>
      <c r="Q239" s="312"/>
      <c r="R239" s="312"/>
      <c r="S239" s="312"/>
      <c r="T239" s="312"/>
      <c r="U239" s="312"/>
      <c r="V239" s="312"/>
      <c r="W239" s="312"/>
      <c r="X239" s="312"/>
      <c r="Y239" s="312"/>
      <c r="Z239" s="312"/>
    </row>
    <row r="240" spans="1:26" ht="15.75" customHeight="1">
      <c r="A240" s="311"/>
      <c r="B240" s="312"/>
      <c r="C240" s="312"/>
      <c r="D240" s="312"/>
      <c r="E240" s="312"/>
      <c r="F240" s="312"/>
      <c r="G240" s="312"/>
      <c r="H240" s="312"/>
      <c r="I240" s="312"/>
      <c r="J240" s="312"/>
      <c r="K240" s="312"/>
      <c r="L240" s="312"/>
      <c r="M240" s="312"/>
      <c r="N240" s="312"/>
      <c r="O240" s="312"/>
      <c r="P240" s="312"/>
      <c r="Q240" s="312"/>
      <c r="R240" s="312"/>
      <c r="S240" s="312"/>
      <c r="T240" s="312"/>
      <c r="U240" s="312"/>
      <c r="V240" s="312"/>
      <c r="W240" s="312"/>
      <c r="X240" s="312"/>
      <c r="Y240" s="312"/>
      <c r="Z240" s="312"/>
    </row>
    <row r="241" spans="1:26" ht="15.75" customHeight="1">
      <c r="A241" s="311"/>
      <c r="B241" s="312"/>
      <c r="C241" s="312"/>
      <c r="D241" s="312"/>
      <c r="E241" s="312"/>
      <c r="F241" s="312"/>
      <c r="G241" s="312"/>
      <c r="H241" s="312"/>
      <c r="I241" s="312"/>
      <c r="J241" s="312"/>
      <c r="K241" s="312"/>
      <c r="L241" s="312"/>
      <c r="M241" s="312"/>
      <c r="N241" s="312"/>
      <c r="O241" s="312"/>
      <c r="P241" s="312"/>
      <c r="Q241" s="312"/>
      <c r="R241" s="312"/>
      <c r="S241" s="312"/>
      <c r="T241" s="312"/>
      <c r="U241" s="312"/>
      <c r="V241" s="312"/>
      <c r="W241" s="312"/>
      <c r="X241" s="312"/>
      <c r="Y241" s="312"/>
      <c r="Z241" s="312"/>
    </row>
    <row r="242" spans="1:26" ht="15.75" customHeight="1">
      <c r="A242" s="311"/>
      <c r="B242" s="312"/>
      <c r="C242" s="312"/>
      <c r="D242" s="312"/>
      <c r="E242" s="312"/>
      <c r="F242" s="312"/>
      <c r="G242" s="312"/>
      <c r="H242" s="312"/>
      <c r="I242" s="312"/>
      <c r="J242" s="312"/>
      <c r="K242" s="312"/>
      <c r="L242" s="312"/>
      <c r="M242" s="312"/>
      <c r="N242" s="312"/>
      <c r="O242" s="312"/>
      <c r="P242" s="312"/>
      <c r="Q242" s="312"/>
      <c r="R242" s="312"/>
      <c r="S242" s="312"/>
      <c r="T242" s="312"/>
      <c r="U242" s="312"/>
      <c r="V242" s="312"/>
      <c r="W242" s="312"/>
      <c r="X242" s="312"/>
      <c r="Y242" s="312"/>
      <c r="Z242" s="312"/>
    </row>
    <row r="243" spans="1:26" ht="15.75" customHeight="1">
      <c r="A243" s="311"/>
      <c r="B243" s="312"/>
      <c r="C243" s="312"/>
      <c r="D243" s="312"/>
      <c r="E243" s="312"/>
      <c r="F243" s="312"/>
      <c r="G243" s="312"/>
      <c r="H243" s="312"/>
      <c r="I243" s="312"/>
      <c r="J243" s="312"/>
      <c r="K243" s="312"/>
      <c r="L243" s="312"/>
      <c r="M243" s="312"/>
      <c r="N243" s="312"/>
      <c r="O243" s="312"/>
      <c r="P243" s="312"/>
      <c r="Q243" s="312"/>
      <c r="R243" s="312"/>
      <c r="S243" s="312"/>
      <c r="T243" s="312"/>
      <c r="U243" s="312"/>
      <c r="V243" s="312"/>
      <c r="W243" s="312"/>
      <c r="X243" s="312"/>
      <c r="Y243" s="312"/>
      <c r="Z243" s="312"/>
    </row>
    <row r="244" spans="1:26" ht="15.75" customHeight="1">
      <c r="A244" s="311"/>
      <c r="B244" s="312"/>
      <c r="C244" s="312"/>
      <c r="D244" s="312"/>
      <c r="E244" s="312"/>
      <c r="F244" s="312"/>
      <c r="G244" s="312"/>
      <c r="H244" s="312"/>
      <c r="I244" s="312"/>
      <c r="J244" s="312"/>
      <c r="K244" s="312"/>
      <c r="L244" s="312"/>
      <c r="M244" s="312"/>
      <c r="N244" s="312"/>
      <c r="O244" s="312"/>
      <c r="P244" s="312"/>
      <c r="Q244" s="312"/>
      <c r="R244" s="312"/>
      <c r="S244" s="312"/>
      <c r="T244" s="312"/>
      <c r="U244" s="312"/>
      <c r="V244" s="312"/>
      <c r="W244" s="312"/>
      <c r="X244" s="312"/>
      <c r="Y244" s="312"/>
      <c r="Z244" s="312"/>
    </row>
    <row r="245" spans="1:26" ht="15.75" customHeight="1">
      <c r="A245" s="311"/>
      <c r="B245" s="312"/>
      <c r="C245" s="312"/>
      <c r="D245" s="312"/>
      <c r="E245" s="312"/>
      <c r="F245" s="312"/>
      <c r="G245" s="312"/>
      <c r="H245" s="312"/>
      <c r="I245" s="312"/>
      <c r="J245" s="312"/>
      <c r="K245" s="312"/>
      <c r="L245" s="312"/>
      <c r="M245" s="312"/>
      <c r="N245" s="312"/>
      <c r="O245" s="312"/>
      <c r="P245" s="312"/>
      <c r="Q245" s="312"/>
      <c r="R245" s="312"/>
      <c r="S245" s="312"/>
      <c r="T245" s="312"/>
      <c r="U245" s="312"/>
      <c r="V245" s="312"/>
      <c r="W245" s="312"/>
      <c r="X245" s="312"/>
      <c r="Y245" s="312"/>
      <c r="Z245" s="312"/>
    </row>
    <row r="246" spans="1:26" ht="15.75" customHeight="1">
      <c r="A246" s="311"/>
      <c r="B246" s="312"/>
      <c r="C246" s="312"/>
      <c r="D246" s="312"/>
      <c r="E246" s="312"/>
      <c r="F246" s="312"/>
      <c r="G246" s="312"/>
      <c r="H246" s="312"/>
      <c r="I246" s="312"/>
      <c r="J246" s="312"/>
      <c r="K246" s="312"/>
      <c r="L246" s="312"/>
      <c r="M246" s="312"/>
      <c r="N246" s="312"/>
      <c r="O246" s="312"/>
      <c r="P246" s="312"/>
      <c r="Q246" s="312"/>
      <c r="R246" s="312"/>
      <c r="S246" s="312"/>
      <c r="T246" s="312"/>
      <c r="U246" s="312"/>
      <c r="V246" s="312"/>
      <c r="W246" s="312"/>
      <c r="X246" s="312"/>
      <c r="Y246" s="312"/>
      <c r="Z246" s="312"/>
    </row>
    <row r="247" spans="1:26" ht="15.75" customHeight="1">
      <c r="A247" s="311"/>
      <c r="B247" s="312"/>
      <c r="C247" s="312"/>
      <c r="D247" s="312"/>
      <c r="E247" s="312"/>
      <c r="F247" s="312"/>
      <c r="G247" s="312"/>
      <c r="H247" s="312"/>
      <c r="I247" s="312"/>
      <c r="J247" s="312"/>
      <c r="K247" s="312"/>
      <c r="L247" s="312"/>
      <c r="M247" s="312"/>
      <c r="N247" s="312"/>
      <c r="O247" s="312"/>
      <c r="P247" s="312"/>
      <c r="Q247" s="312"/>
      <c r="R247" s="312"/>
      <c r="S247" s="312"/>
      <c r="T247" s="312"/>
      <c r="U247" s="312"/>
      <c r="V247" s="312"/>
      <c r="W247" s="312"/>
      <c r="X247" s="312"/>
      <c r="Y247" s="312"/>
      <c r="Z247" s="312"/>
    </row>
    <row r="248" spans="1:26" ht="15.75" customHeight="1">
      <c r="A248" s="311"/>
      <c r="B248" s="312"/>
      <c r="C248" s="312"/>
      <c r="D248" s="312"/>
      <c r="E248" s="312"/>
      <c r="F248" s="312"/>
      <c r="G248" s="312"/>
      <c r="H248" s="312"/>
      <c r="I248" s="312"/>
      <c r="J248" s="312"/>
      <c r="K248" s="312"/>
      <c r="L248" s="312"/>
      <c r="M248" s="312"/>
      <c r="N248" s="312"/>
      <c r="O248" s="312"/>
      <c r="P248" s="312"/>
      <c r="Q248" s="312"/>
      <c r="R248" s="312"/>
      <c r="S248" s="312"/>
      <c r="T248" s="312"/>
      <c r="U248" s="312"/>
      <c r="V248" s="312"/>
      <c r="W248" s="312"/>
      <c r="X248" s="312"/>
      <c r="Y248" s="312"/>
      <c r="Z248" s="312"/>
    </row>
    <row r="249" spans="1:26" ht="15.75" customHeight="1">
      <c r="A249" s="311"/>
      <c r="B249" s="312"/>
      <c r="C249" s="312"/>
      <c r="D249" s="312"/>
      <c r="E249" s="312"/>
      <c r="F249" s="312"/>
      <c r="G249" s="312"/>
      <c r="H249" s="312"/>
      <c r="I249" s="312"/>
      <c r="J249" s="312"/>
      <c r="K249" s="312"/>
      <c r="L249" s="312"/>
      <c r="M249" s="312"/>
      <c r="N249" s="312"/>
      <c r="O249" s="312"/>
      <c r="P249" s="312"/>
      <c r="Q249" s="312"/>
      <c r="R249" s="312"/>
      <c r="S249" s="312"/>
      <c r="T249" s="312"/>
      <c r="U249" s="312"/>
      <c r="V249" s="312"/>
      <c r="W249" s="312"/>
      <c r="X249" s="312"/>
      <c r="Y249" s="312"/>
      <c r="Z249" s="312"/>
    </row>
    <row r="250" spans="1:26" ht="15.75" customHeight="1">
      <c r="A250" s="311"/>
      <c r="B250" s="312"/>
      <c r="C250" s="312"/>
      <c r="D250" s="312"/>
      <c r="E250" s="312"/>
      <c r="F250" s="312"/>
      <c r="G250" s="312"/>
      <c r="H250" s="312"/>
      <c r="I250" s="312"/>
      <c r="J250" s="312"/>
      <c r="K250" s="312"/>
      <c r="L250" s="312"/>
      <c r="M250" s="312"/>
      <c r="N250" s="312"/>
      <c r="O250" s="312"/>
      <c r="P250" s="312"/>
      <c r="Q250" s="312"/>
      <c r="R250" s="312"/>
      <c r="S250" s="312"/>
      <c r="T250" s="312"/>
      <c r="U250" s="312"/>
      <c r="V250" s="312"/>
      <c r="W250" s="312"/>
      <c r="X250" s="312"/>
      <c r="Y250" s="312"/>
      <c r="Z250" s="312"/>
    </row>
    <row r="251" spans="1:26" ht="15.75" customHeight="1">
      <c r="A251" s="311"/>
      <c r="B251" s="312"/>
      <c r="C251" s="312"/>
      <c r="D251" s="312"/>
      <c r="E251" s="312"/>
      <c r="F251" s="312"/>
      <c r="G251" s="312"/>
      <c r="H251" s="312"/>
      <c r="I251" s="312"/>
      <c r="J251" s="312"/>
      <c r="K251" s="312"/>
      <c r="L251" s="312"/>
      <c r="M251" s="312"/>
      <c r="N251" s="312"/>
      <c r="O251" s="312"/>
      <c r="P251" s="312"/>
      <c r="Q251" s="312"/>
      <c r="R251" s="312"/>
      <c r="S251" s="312"/>
      <c r="T251" s="312"/>
      <c r="U251" s="312"/>
      <c r="V251" s="312"/>
      <c r="W251" s="312"/>
      <c r="X251" s="312"/>
      <c r="Y251" s="312"/>
      <c r="Z251" s="312"/>
    </row>
    <row r="252" spans="1:26" ht="15.75" customHeight="1">
      <c r="A252" s="311"/>
      <c r="B252" s="312"/>
      <c r="C252" s="312"/>
      <c r="D252" s="312"/>
      <c r="E252" s="312"/>
      <c r="F252" s="312"/>
      <c r="G252" s="312"/>
      <c r="H252" s="312"/>
      <c r="I252" s="312"/>
      <c r="J252" s="312"/>
      <c r="K252" s="312"/>
      <c r="L252" s="312"/>
      <c r="M252" s="312"/>
      <c r="N252" s="312"/>
      <c r="O252" s="312"/>
      <c r="P252" s="312"/>
      <c r="Q252" s="312"/>
      <c r="R252" s="312"/>
      <c r="S252" s="312"/>
      <c r="T252" s="312"/>
      <c r="U252" s="312"/>
      <c r="V252" s="312"/>
      <c r="W252" s="312"/>
      <c r="X252" s="312"/>
      <c r="Y252" s="312"/>
      <c r="Z252" s="312"/>
    </row>
    <row r="253" spans="1:26" ht="15.75" customHeight="1">
      <c r="A253" s="311"/>
      <c r="B253" s="312"/>
      <c r="C253" s="312"/>
      <c r="D253" s="312"/>
      <c r="E253" s="312"/>
      <c r="F253" s="312"/>
      <c r="G253" s="312"/>
      <c r="H253" s="312"/>
      <c r="I253" s="312"/>
      <c r="J253" s="312"/>
      <c r="K253" s="312"/>
      <c r="L253" s="312"/>
      <c r="M253" s="312"/>
      <c r="N253" s="312"/>
      <c r="O253" s="312"/>
      <c r="P253" s="312"/>
      <c r="Q253" s="312"/>
      <c r="R253" s="312"/>
      <c r="S253" s="312"/>
      <c r="T253" s="312"/>
      <c r="U253" s="312"/>
      <c r="V253" s="312"/>
      <c r="W253" s="312"/>
      <c r="X253" s="312"/>
      <c r="Y253" s="312"/>
      <c r="Z253" s="312"/>
    </row>
    <row r="254" spans="1:26" ht="15.75" customHeight="1">
      <c r="A254" s="311"/>
      <c r="B254" s="312"/>
      <c r="C254" s="312"/>
      <c r="D254" s="312"/>
      <c r="E254" s="312"/>
      <c r="F254" s="312"/>
      <c r="G254" s="312"/>
      <c r="H254" s="312"/>
      <c r="I254" s="312"/>
      <c r="J254" s="312"/>
      <c r="K254" s="312"/>
      <c r="L254" s="312"/>
      <c r="M254" s="312"/>
      <c r="N254" s="312"/>
      <c r="O254" s="312"/>
      <c r="P254" s="312"/>
      <c r="Q254" s="312"/>
      <c r="R254" s="312"/>
      <c r="S254" s="312"/>
      <c r="T254" s="312"/>
      <c r="U254" s="312"/>
      <c r="V254" s="312"/>
      <c r="W254" s="312"/>
      <c r="X254" s="312"/>
      <c r="Y254" s="312"/>
      <c r="Z254" s="312"/>
    </row>
    <row r="255" spans="1:26" ht="15.75" customHeight="1">
      <c r="A255" s="311"/>
      <c r="B255" s="312"/>
      <c r="C255" s="312"/>
      <c r="D255" s="312"/>
      <c r="E255" s="312"/>
      <c r="F255" s="312"/>
      <c r="G255" s="312"/>
      <c r="H255" s="312"/>
      <c r="I255" s="312"/>
      <c r="J255" s="312"/>
      <c r="K255" s="312"/>
      <c r="L255" s="312"/>
      <c r="M255" s="312"/>
      <c r="N255" s="312"/>
      <c r="O255" s="312"/>
      <c r="P255" s="312"/>
      <c r="Q255" s="312"/>
      <c r="R255" s="312"/>
      <c r="S255" s="312"/>
      <c r="T255" s="312"/>
      <c r="U255" s="312"/>
      <c r="V255" s="312"/>
      <c r="W255" s="312"/>
      <c r="X255" s="312"/>
      <c r="Y255" s="312"/>
      <c r="Z255" s="312"/>
    </row>
    <row r="256" spans="1:26" ht="15.75" customHeight="1">
      <c r="A256" s="311"/>
      <c r="B256" s="312"/>
      <c r="C256" s="312"/>
      <c r="D256" s="312"/>
      <c r="E256" s="312"/>
      <c r="F256" s="312"/>
      <c r="G256" s="312"/>
      <c r="H256" s="312"/>
      <c r="I256" s="312"/>
      <c r="J256" s="312"/>
      <c r="K256" s="312"/>
      <c r="L256" s="312"/>
      <c r="M256" s="312"/>
      <c r="N256" s="312"/>
      <c r="O256" s="312"/>
      <c r="P256" s="312"/>
      <c r="Q256" s="312"/>
      <c r="R256" s="312"/>
      <c r="S256" s="312"/>
      <c r="T256" s="312"/>
      <c r="U256" s="312"/>
      <c r="V256" s="312"/>
      <c r="W256" s="312"/>
      <c r="X256" s="312"/>
      <c r="Y256" s="312"/>
      <c r="Z256" s="312"/>
    </row>
    <row r="257" spans="1:26" ht="15.75" customHeight="1">
      <c r="A257" s="311"/>
      <c r="B257" s="312"/>
      <c r="C257" s="312"/>
      <c r="D257" s="312"/>
      <c r="E257" s="312"/>
      <c r="F257" s="312"/>
      <c r="G257" s="312"/>
      <c r="H257" s="312"/>
      <c r="I257" s="312"/>
      <c r="J257" s="312"/>
      <c r="K257" s="312"/>
      <c r="L257" s="312"/>
      <c r="M257" s="312"/>
      <c r="N257" s="312"/>
      <c r="O257" s="312"/>
      <c r="P257" s="312"/>
      <c r="Q257" s="312"/>
      <c r="R257" s="312"/>
      <c r="S257" s="312"/>
      <c r="T257" s="312"/>
      <c r="U257" s="312"/>
      <c r="V257" s="312"/>
      <c r="W257" s="312"/>
      <c r="X257" s="312"/>
      <c r="Y257" s="312"/>
      <c r="Z257" s="312"/>
    </row>
    <row r="258" spans="1:26" ht="15.75" customHeight="1">
      <c r="A258" s="311"/>
      <c r="B258" s="312"/>
      <c r="C258" s="312"/>
      <c r="D258" s="312"/>
      <c r="E258" s="312"/>
      <c r="F258" s="312"/>
      <c r="G258" s="312"/>
      <c r="H258" s="312"/>
      <c r="I258" s="312"/>
      <c r="J258" s="312"/>
      <c r="K258" s="312"/>
      <c r="L258" s="312"/>
      <c r="M258" s="312"/>
      <c r="N258" s="312"/>
      <c r="O258" s="312"/>
      <c r="P258" s="312"/>
      <c r="Q258" s="312"/>
      <c r="R258" s="312"/>
      <c r="S258" s="312"/>
      <c r="T258" s="312"/>
      <c r="U258" s="312"/>
      <c r="V258" s="312"/>
      <c r="W258" s="312"/>
      <c r="X258" s="312"/>
      <c r="Y258" s="312"/>
      <c r="Z258" s="312"/>
    </row>
    <row r="259" spans="1:26" ht="15.75" customHeight="1">
      <c r="A259" s="311"/>
      <c r="B259" s="312"/>
      <c r="C259" s="312"/>
      <c r="D259" s="312"/>
      <c r="E259" s="312"/>
      <c r="F259" s="312"/>
      <c r="G259" s="312"/>
      <c r="H259" s="312"/>
      <c r="I259" s="312"/>
      <c r="J259" s="312"/>
      <c r="K259" s="312"/>
      <c r="L259" s="312"/>
      <c r="M259" s="312"/>
      <c r="N259" s="312"/>
      <c r="O259" s="312"/>
      <c r="P259" s="312"/>
      <c r="Q259" s="312"/>
      <c r="R259" s="312"/>
      <c r="S259" s="312"/>
      <c r="T259" s="312"/>
      <c r="U259" s="312"/>
      <c r="V259" s="312"/>
      <c r="W259" s="312"/>
      <c r="X259" s="312"/>
      <c r="Y259" s="312"/>
      <c r="Z259" s="312"/>
    </row>
    <row r="260" spans="1:26" ht="15.75" customHeight="1">
      <c r="A260" s="311"/>
      <c r="B260" s="312"/>
      <c r="C260" s="312"/>
      <c r="D260" s="312"/>
      <c r="E260" s="312"/>
      <c r="F260" s="312"/>
      <c r="G260" s="312"/>
      <c r="H260" s="312"/>
      <c r="I260" s="312"/>
      <c r="J260" s="312"/>
      <c r="K260" s="312"/>
      <c r="L260" s="312"/>
      <c r="M260" s="312"/>
      <c r="N260" s="312"/>
      <c r="O260" s="312"/>
      <c r="P260" s="312"/>
      <c r="Q260" s="312"/>
      <c r="R260" s="312"/>
      <c r="S260" s="312"/>
      <c r="T260" s="312"/>
      <c r="U260" s="312"/>
      <c r="V260" s="312"/>
      <c r="W260" s="312"/>
      <c r="X260" s="312"/>
      <c r="Y260" s="312"/>
      <c r="Z260" s="312"/>
    </row>
    <row r="261" spans="1:26" ht="15.75" customHeight="1">
      <c r="A261" s="311"/>
      <c r="B261" s="312"/>
      <c r="C261" s="312"/>
      <c r="D261" s="312"/>
      <c r="E261" s="312"/>
      <c r="F261" s="312"/>
      <c r="G261" s="312"/>
      <c r="H261" s="312"/>
      <c r="I261" s="312"/>
      <c r="J261" s="312"/>
      <c r="K261" s="312"/>
      <c r="L261" s="312"/>
      <c r="M261" s="312"/>
      <c r="N261" s="312"/>
      <c r="O261" s="312"/>
      <c r="P261" s="312"/>
      <c r="Q261" s="312"/>
      <c r="R261" s="312"/>
      <c r="S261" s="312"/>
      <c r="T261" s="312"/>
      <c r="U261" s="312"/>
      <c r="V261" s="312"/>
      <c r="W261" s="312"/>
      <c r="X261" s="312"/>
      <c r="Y261" s="312"/>
      <c r="Z261" s="312"/>
    </row>
    <row r="262" spans="1:26" ht="15.75" customHeight="1">
      <c r="A262" s="311"/>
      <c r="B262" s="312"/>
      <c r="C262" s="312"/>
      <c r="D262" s="312"/>
      <c r="E262" s="312"/>
      <c r="F262" s="312"/>
      <c r="G262" s="312"/>
      <c r="H262" s="312"/>
      <c r="I262" s="312"/>
      <c r="J262" s="312"/>
      <c r="K262" s="312"/>
      <c r="L262" s="312"/>
      <c r="M262" s="312"/>
      <c r="N262" s="312"/>
      <c r="O262" s="312"/>
      <c r="P262" s="312"/>
      <c r="Q262" s="312"/>
      <c r="R262" s="312"/>
      <c r="S262" s="312"/>
      <c r="T262" s="312"/>
      <c r="U262" s="312"/>
      <c r="V262" s="312"/>
      <c r="W262" s="312"/>
      <c r="X262" s="312"/>
      <c r="Y262" s="312"/>
      <c r="Z262" s="312"/>
    </row>
    <row r="263" spans="1:26" ht="15.75" customHeight="1">
      <c r="A263" s="311"/>
      <c r="B263" s="312"/>
      <c r="C263" s="312"/>
      <c r="D263" s="312"/>
      <c r="E263" s="312"/>
      <c r="F263" s="312"/>
      <c r="G263" s="312"/>
      <c r="H263" s="312"/>
      <c r="I263" s="312"/>
      <c r="J263" s="312"/>
      <c r="K263" s="312"/>
      <c r="L263" s="312"/>
      <c r="M263" s="312"/>
      <c r="N263" s="312"/>
      <c r="O263" s="312"/>
      <c r="P263" s="312"/>
      <c r="Q263" s="312"/>
      <c r="R263" s="312"/>
      <c r="S263" s="312"/>
      <c r="T263" s="312"/>
      <c r="U263" s="312"/>
      <c r="V263" s="312"/>
      <c r="W263" s="312"/>
      <c r="X263" s="312"/>
      <c r="Y263" s="312"/>
      <c r="Z263" s="312"/>
    </row>
    <row r="264" spans="1:26" ht="15.75" customHeight="1">
      <c r="A264" s="311"/>
      <c r="B264" s="312"/>
      <c r="C264" s="312"/>
      <c r="D264" s="312"/>
      <c r="E264" s="312"/>
      <c r="F264" s="312"/>
      <c r="G264" s="312"/>
      <c r="H264" s="312"/>
      <c r="I264" s="312"/>
      <c r="J264" s="312"/>
      <c r="K264" s="312"/>
      <c r="L264" s="312"/>
      <c r="M264" s="312"/>
      <c r="N264" s="312"/>
      <c r="O264" s="312"/>
      <c r="P264" s="312"/>
      <c r="Q264" s="312"/>
      <c r="R264" s="312"/>
      <c r="S264" s="312"/>
      <c r="T264" s="312"/>
      <c r="U264" s="312"/>
      <c r="V264" s="312"/>
      <c r="W264" s="312"/>
      <c r="X264" s="312"/>
      <c r="Y264" s="312"/>
      <c r="Z264" s="312"/>
    </row>
    <row r="265" spans="1:26" ht="15.75" customHeight="1">
      <c r="A265" s="311"/>
      <c r="B265" s="312"/>
      <c r="C265" s="312"/>
      <c r="D265" s="312"/>
      <c r="E265" s="312"/>
      <c r="F265" s="312"/>
      <c r="G265" s="312"/>
      <c r="H265" s="312"/>
      <c r="I265" s="312"/>
      <c r="J265" s="312"/>
      <c r="K265" s="312"/>
      <c r="L265" s="312"/>
      <c r="M265" s="312"/>
      <c r="N265" s="312"/>
      <c r="O265" s="312"/>
      <c r="P265" s="312"/>
      <c r="Q265" s="312"/>
      <c r="R265" s="312"/>
      <c r="S265" s="312"/>
      <c r="T265" s="312"/>
      <c r="U265" s="312"/>
      <c r="V265" s="312"/>
      <c r="W265" s="312"/>
      <c r="X265" s="312"/>
      <c r="Y265" s="312"/>
      <c r="Z265" s="312"/>
    </row>
    <row r="266" spans="1:26" ht="15.75" customHeight="1">
      <c r="A266" s="311"/>
      <c r="B266" s="312"/>
      <c r="C266" s="312"/>
      <c r="D266" s="312"/>
      <c r="E266" s="312"/>
      <c r="F266" s="312"/>
      <c r="G266" s="312"/>
      <c r="H266" s="312"/>
      <c r="I266" s="312"/>
      <c r="J266" s="312"/>
      <c r="K266" s="312"/>
      <c r="L266" s="312"/>
      <c r="M266" s="312"/>
      <c r="N266" s="312"/>
      <c r="O266" s="312"/>
      <c r="P266" s="312"/>
      <c r="Q266" s="312"/>
      <c r="R266" s="312"/>
      <c r="S266" s="312"/>
      <c r="T266" s="312"/>
      <c r="U266" s="312"/>
      <c r="V266" s="312"/>
      <c r="W266" s="312"/>
      <c r="X266" s="312"/>
      <c r="Y266" s="312"/>
      <c r="Z266" s="312"/>
    </row>
    <row r="267" spans="1:26" ht="15.75" customHeight="1">
      <c r="A267" s="311"/>
      <c r="B267" s="312"/>
      <c r="C267" s="312"/>
      <c r="D267" s="312"/>
      <c r="E267" s="312"/>
      <c r="F267" s="312"/>
      <c r="G267" s="312"/>
      <c r="H267" s="312"/>
      <c r="I267" s="312"/>
      <c r="J267" s="312"/>
      <c r="K267" s="312"/>
      <c r="L267" s="312"/>
      <c r="M267" s="312"/>
      <c r="N267" s="312"/>
      <c r="O267" s="312"/>
      <c r="P267" s="312"/>
      <c r="Q267" s="312"/>
      <c r="R267" s="312"/>
      <c r="S267" s="312"/>
      <c r="T267" s="312"/>
      <c r="U267" s="312"/>
      <c r="V267" s="312"/>
      <c r="W267" s="312"/>
      <c r="X267" s="312"/>
      <c r="Y267" s="312"/>
      <c r="Z267" s="312"/>
    </row>
    <row r="268" spans="1:26" ht="15.75" customHeight="1">
      <c r="A268" s="311"/>
      <c r="B268" s="312"/>
      <c r="C268" s="312"/>
      <c r="D268" s="312"/>
      <c r="E268" s="312"/>
      <c r="F268" s="312"/>
      <c r="G268" s="312"/>
      <c r="H268" s="312"/>
      <c r="I268" s="312"/>
      <c r="J268" s="312"/>
      <c r="K268" s="312"/>
      <c r="L268" s="312"/>
      <c r="M268" s="312"/>
      <c r="N268" s="312"/>
      <c r="O268" s="312"/>
      <c r="P268" s="312"/>
      <c r="Q268" s="312"/>
      <c r="R268" s="312"/>
      <c r="S268" s="312"/>
      <c r="T268" s="312"/>
      <c r="U268" s="312"/>
      <c r="V268" s="312"/>
      <c r="W268" s="312"/>
      <c r="X268" s="312"/>
      <c r="Y268" s="312"/>
      <c r="Z268" s="312"/>
    </row>
    <row r="269" spans="1:26" ht="15.75" customHeight="1">
      <c r="A269" s="311"/>
      <c r="B269" s="312"/>
      <c r="C269" s="312"/>
      <c r="D269" s="312"/>
      <c r="E269" s="312"/>
      <c r="F269" s="312"/>
      <c r="G269" s="312"/>
      <c r="H269" s="312"/>
      <c r="I269" s="312"/>
      <c r="J269" s="312"/>
      <c r="K269" s="312"/>
      <c r="L269" s="312"/>
      <c r="M269" s="312"/>
      <c r="N269" s="312"/>
      <c r="O269" s="312"/>
      <c r="P269" s="312"/>
      <c r="Q269" s="312"/>
      <c r="R269" s="312"/>
      <c r="S269" s="312"/>
      <c r="T269" s="312"/>
      <c r="U269" s="312"/>
      <c r="V269" s="312"/>
      <c r="W269" s="312"/>
      <c r="X269" s="312"/>
      <c r="Y269" s="312"/>
      <c r="Z269" s="312"/>
    </row>
    <row r="270" spans="1:26" ht="15.75" customHeight="1">
      <c r="A270" s="311"/>
      <c r="B270" s="312"/>
      <c r="C270" s="312"/>
      <c r="D270" s="312"/>
      <c r="E270" s="312"/>
      <c r="F270" s="312"/>
      <c r="G270" s="312"/>
      <c r="H270" s="312"/>
      <c r="I270" s="312"/>
      <c r="J270" s="312"/>
      <c r="K270" s="312"/>
      <c r="L270" s="312"/>
      <c r="M270" s="312"/>
      <c r="N270" s="312"/>
      <c r="O270" s="312"/>
      <c r="P270" s="312"/>
      <c r="Q270" s="312"/>
      <c r="R270" s="312"/>
      <c r="S270" s="312"/>
      <c r="T270" s="312"/>
      <c r="U270" s="312"/>
      <c r="V270" s="312"/>
      <c r="W270" s="312"/>
      <c r="X270" s="312"/>
      <c r="Y270" s="312"/>
      <c r="Z270" s="312"/>
    </row>
    <row r="271" spans="1:26" ht="15.75" customHeight="1">
      <c r="A271" s="311"/>
      <c r="B271" s="312"/>
      <c r="C271" s="312"/>
      <c r="D271" s="312"/>
      <c r="E271" s="312"/>
      <c r="F271" s="312"/>
      <c r="G271" s="312"/>
      <c r="H271" s="312"/>
      <c r="I271" s="312"/>
      <c r="J271" s="312"/>
      <c r="K271" s="312"/>
      <c r="L271" s="312"/>
      <c r="M271" s="312"/>
      <c r="N271" s="312"/>
      <c r="O271" s="312"/>
      <c r="P271" s="312"/>
      <c r="Q271" s="312"/>
      <c r="R271" s="312"/>
      <c r="S271" s="312"/>
      <c r="T271" s="312"/>
      <c r="U271" s="312"/>
      <c r="V271" s="312"/>
      <c r="W271" s="312"/>
      <c r="X271" s="312"/>
      <c r="Y271" s="312"/>
      <c r="Z271" s="312"/>
    </row>
    <row r="272" spans="1:26" ht="15.75" customHeight="1">
      <c r="A272" s="311"/>
      <c r="B272" s="312"/>
      <c r="C272" s="312"/>
      <c r="D272" s="312"/>
      <c r="E272" s="312"/>
      <c r="F272" s="312"/>
      <c r="G272" s="312"/>
      <c r="H272" s="312"/>
      <c r="I272" s="312"/>
      <c r="J272" s="312"/>
      <c r="K272" s="312"/>
      <c r="L272" s="312"/>
      <c r="M272" s="312"/>
      <c r="N272" s="312"/>
      <c r="O272" s="312"/>
      <c r="P272" s="312"/>
      <c r="Q272" s="312"/>
      <c r="R272" s="312"/>
      <c r="S272" s="312"/>
      <c r="T272" s="312"/>
      <c r="U272" s="312"/>
      <c r="V272" s="312"/>
      <c r="W272" s="312"/>
      <c r="X272" s="312"/>
      <c r="Y272" s="312"/>
      <c r="Z272" s="312"/>
    </row>
    <row r="273" spans="1:26" ht="15.75" customHeight="1">
      <c r="A273" s="311"/>
      <c r="B273" s="312"/>
      <c r="C273" s="312"/>
      <c r="D273" s="312"/>
      <c r="E273" s="312"/>
      <c r="F273" s="312"/>
      <c r="G273" s="312"/>
      <c r="H273" s="312"/>
      <c r="I273" s="312"/>
      <c r="J273" s="312"/>
      <c r="K273" s="312"/>
      <c r="L273" s="312"/>
      <c r="M273" s="312"/>
      <c r="N273" s="312"/>
      <c r="O273" s="312"/>
      <c r="P273" s="312"/>
      <c r="Q273" s="312"/>
      <c r="R273" s="312"/>
      <c r="S273" s="312"/>
      <c r="T273" s="312"/>
      <c r="U273" s="312"/>
      <c r="V273" s="312"/>
      <c r="W273" s="312"/>
      <c r="X273" s="312"/>
      <c r="Y273" s="312"/>
      <c r="Z273" s="312"/>
    </row>
    <row r="274" spans="1:26" ht="15.75" customHeight="1">
      <c r="A274" s="311"/>
      <c r="B274" s="312"/>
      <c r="C274" s="312"/>
      <c r="D274" s="312"/>
      <c r="E274" s="312"/>
      <c r="F274" s="312"/>
      <c r="G274" s="312"/>
      <c r="H274" s="312"/>
      <c r="I274" s="312"/>
      <c r="J274" s="312"/>
      <c r="K274" s="312"/>
      <c r="L274" s="312"/>
      <c r="M274" s="312"/>
      <c r="N274" s="312"/>
      <c r="O274" s="312"/>
      <c r="P274" s="312"/>
      <c r="Q274" s="312"/>
      <c r="R274" s="312"/>
      <c r="S274" s="312"/>
      <c r="T274" s="312"/>
      <c r="U274" s="312"/>
      <c r="V274" s="312"/>
      <c r="W274" s="312"/>
      <c r="X274" s="312"/>
      <c r="Y274" s="312"/>
      <c r="Z274" s="312"/>
    </row>
    <row r="275" spans="1:26" ht="15.75" customHeight="1">
      <c r="A275" s="311"/>
      <c r="B275" s="312"/>
      <c r="C275" s="312"/>
      <c r="D275" s="312"/>
      <c r="E275" s="312"/>
      <c r="F275" s="312"/>
      <c r="G275" s="312"/>
      <c r="H275" s="312"/>
      <c r="I275" s="312"/>
      <c r="J275" s="312"/>
      <c r="K275" s="312"/>
      <c r="L275" s="312"/>
      <c r="M275" s="312"/>
      <c r="N275" s="312"/>
      <c r="O275" s="312"/>
      <c r="P275" s="312"/>
      <c r="Q275" s="312"/>
      <c r="R275" s="312"/>
      <c r="S275" s="312"/>
      <c r="T275" s="312"/>
      <c r="U275" s="312"/>
      <c r="V275" s="312"/>
      <c r="W275" s="312"/>
      <c r="X275" s="312"/>
      <c r="Y275" s="312"/>
      <c r="Z275" s="312"/>
    </row>
    <row r="276" spans="1:26" ht="15.75" customHeight="1">
      <c r="A276" s="311"/>
      <c r="B276" s="312"/>
      <c r="C276" s="312"/>
      <c r="D276" s="312"/>
      <c r="E276" s="312"/>
      <c r="F276" s="312"/>
      <c r="G276" s="312"/>
      <c r="H276" s="312"/>
      <c r="I276" s="312"/>
      <c r="J276" s="312"/>
      <c r="K276" s="312"/>
      <c r="L276" s="312"/>
      <c r="M276" s="312"/>
      <c r="N276" s="312"/>
      <c r="O276" s="312"/>
      <c r="P276" s="312"/>
      <c r="Q276" s="312"/>
      <c r="R276" s="312"/>
      <c r="S276" s="312"/>
      <c r="T276" s="312"/>
      <c r="U276" s="312"/>
      <c r="V276" s="312"/>
      <c r="W276" s="312"/>
      <c r="X276" s="312"/>
      <c r="Y276" s="312"/>
      <c r="Z276" s="312"/>
    </row>
    <row r="277" spans="1:26" ht="15.75" customHeight="1">
      <c r="A277" s="311"/>
      <c r="B277" s="312"/>
      <c r="C277" s="312"/>
      <c r="D277" s="312"/>
      <c r="E277" s="312"/>
      <c r="F277" s="312"/>
      <c r="G277" s="312"/>
      <c r="H277" s="312"/>
      <c r="I277" s="312"/>
      <c r="J277" s="312"/>
      <c r="K277" s="312"/>
      <c r="L277" s="312"/>
      <c r="M277" s="312"/>
      <c r="N277" s="312"/>
      <c r="O277" s="312"/>
      <c r="P277" s="312"/>
      <c r="Q277" s="312"/>
      <c r="R277" s="312"/>
      <c r="S277" s="312"/>
      <c r="T277" s="312"/>
      <c r="U277" s="312"/>
      <c r="V277" s="312"/>
      <c r="W277" s="312"/>
      <c r="X277" s="312"/>
      <c r="Y277" s="312"/>
      <c r="Z277" s="312"/>
    </row>
    <row r="278" spans="1:26" ht="15.75" customHeight="1">
      <c r="A278" s="311"/>
      <c r="B278" s="312"/>
      <c r="C278" s="312"/>
      <c r="D278" s="312"/>
      <c r="E278" s="312"/>
      <c r="F278" s="312"/>
      <c r="G278" s="312"/>
      <c r="H278" s="312"/>
      <c r="I278" s="312"/>
      <c r="J278" s="312"/>
      <c r="K278" s="312"/>
      <c r="L278" s="312"/>
      <c r="M278" s="312"/>
      <c r="N278" s="312"/>
      <c r="O278" s="312"/>
      <c r="P278" s="312"/>
      <c r="Q278" s="312"/>
      <c r="R278" s="312"/>
      <c r="S278" s="312"/>
      <c r="T278" s="312"/>
      <c r="U278" s="312"/>
      <c r="V278" s="312"/>
      <c r="W278" s="312"/>
      <c r="X278" s="312"/>
      <c r="Y278" s="312"/>
      <c r="Z278" s="312"/>
    </row>
    <row r="279" spans="1:26" ht="15.75" customHeight="1">
      <c r="A279" s="311"/>
      <c r="B279" s="312"/>
      <c r="C279" s="312"/>
      <c r="D279" s="312"/>
      <c r="E279" s="312"/>
      <c r="F279" s="312"/>
      <c r="G279" s="312"/>
      <c r="H279" s="312"/>
      <c r="I279" s="312"/>
      <c r="J279" s="312"/>
      <c r="K279" s="312"/>
      <c r="L279" s="312"/>
      <c r="M279" s="312"/>
      <c r="N279" s="312"/>
      <c r="O279" s="312"/>
      <c r="P279" s="312"/>
      <c r="Q279" s="312"/>
      <c r="R279" s="312"/>
      <c r="S279" s="312"/>
      <c r="T279" s="312"/>
      <c r="U279" s="312"/>
      <c r="V279" s="312"/>
      <c r="W279" s="312"/>
      <c r="X279" s="312"/>
      <c r="Y279" s="312"/>
      <c r="Z279" s="312"/>
    </row>
    <row r="280" spans="1:26" ht="15.75" customHeight="1">
      <c r="A280" s="311"/>
      <c r="B280" s="312"/>
      <c r="C280" s="312"/>
      <c r="D280" s="312"/>
      <c r="E280" s="312"/>
      <c r="F280" s="312"/>
      <c r="G280" s="312"/>
      <c r="H280" s="312"/>
      <c r="I280" s="312"/>
      <c r="J280" s="312"/>
      <c r="K280" s="312"/>
      <c r="L280" s="312"/>
      <c r="M280" s="312"/>
      <c r="N280" s="312"/>
      <c r="O280" s="312"/>
      <c r="P280" s="312"/>
      <c r="Q280" s="312"/>
      <c r="R280" s="312"/>
      <c r="S280" s="312"/>
      <c r="T280" s="312"/>
      <c r="U280" s="312"/>
      <c r="V280" s="312"/>
      <c r="W280" s="312"/>
      <c r="X280" s="312"/>
      <c r="Y280" s="312"/>
      <c r="Z280" s="312"/>
    </row>
    <row r="281" spans="1:26" ht="15.75" customHeight="1">
      <c r="A281" s="311"/>
      <c r="B281" s="312"/>
      <c r="C281" s="312"/>
      <c r="D281" s="312"/>
      <c r="E281" s="312"/>
      <c r="F281" s="312"/>
      <c r="G281" s="312"/>
      <c r="H281" s="312"/>
      <c r="I281" s="312"/>
      <c r="J281" s="312"/>
      <c r="K281" s="312"/>
      <c r="L281" s="312"/>
      <c r="M281" s="312"/>
      <c r="N281" s="312"/>
      <c r="O281" s="312"/>
      <c r="P281" s="312"/>
      <c r="Q281" s="312"/>
      <c r="R281" s="312"/>
      <c r="S281" s="312"/>
      <c r="T281" s="312"/>
      <c r="U281" s="312"/>
      <c r="V281" s="312"/>
      <c r="W281" s="312"/>
      <c r="X281" s="312"/>
      <c r="Y281" s="312"/>
      <c r="Z281" s="312"/>
    </row>
    <row r="282" spans="1:26" ht="15.75" customHeight="1">
      <c r="A282" s="311"/>
      <c r="B282" s="312"/>
      <c r="C282" s="312"/>
      <c r="D282" s="312"/>
      <c r="E282" s="312"/>
      <c r="F282" s="312"/>
      <c r="G282" s="312"/>
      <c r="H282" s="312"/>
      <c r="I282" s="312"/>
      <c r="J282" s="312"/>
      <c r="K282" s="312"/>
      <c r="L282" s="312"/>
      <c r="M282" s="312"/>
      <c r="N282" s="312"/>
      <c r="O282" s="312"/>
      <c r="P282" s="312"/>
      <c r="Q282" s="312"/>
      <c r="R282" s="312"/>
      <c r="S282" s="312"/>
      <c r="T282" s="312"/>
      <c r="U282" s="312"/>
      <c r="V282" s="312"/>
      <c r="W282" s="312"/>
      <c r="X282" s="312"/>
      <c r="Y282" s="312"/>
      <c r="Z282" s="312"/>
    </row>
    <row r="283" spans="1:26" ht="15.75" customHeight="1">
      <c r="A283" s="311"/>
      <c r="B283" s="312"/>
      <c r="C283" s="312"/>
      <c r="D283" s="312"/>
      <c r="E283" s="312"/>
      <c r="F283" s="312"/>
      <c r="G283" s="312"/>
      <c r="H283" s="312"/>
      <c r="I283" s="312"/>
      <c r="J283" s="312"/>
      <c r="K283" s="312"/>
      <c r="L283" s="312"/>
      <c r="M283" s="312"/>
      <c r="N283" s="312"/>
      <c r="O283" s="312"/>
      <c r="P283" s="312"/>
      <c r="Q283" s="312"/>
      <c r="R283" s="312"/>
      <c r="S283" s="312"/>
      <c r="T283" s="312"/>
      <c r="U283" s="312"/>
      <c r="V283" s="312"/>
      <c r="W283" s="312"/>
      <c r="X283" s="312"/>
      <c r="Y283" s="312"/>
      <c r="Z283" s="312"/>
    </row>
    <row r="284" spans="1:26" ht="15.75" customHeight="1">
      <c r="A284" s="311"/>
      <c r="B284" s="312"/>
      <c r="C284" s="312"/>
      <c r="D284" s="312"/>
      <c r="E284" s="312"/>
      <c r="F284" s="312"/>
      <c r="G284" s="312"/>
      <c r="H284" s="312"/>
      <c r="I284" s="312"/>
      <c r="J284" s="312"/>
      <c r="K284" s="312"/>
      <c r="L284" s="312"/>
      <c r="M284" s="312"/>
      <c r="N284" s="312"/>
      <c r="O284" s="312"/>
      <c r="P284" s="312"/>
      <c r="Q284" s="312"/>
      <c r="R284" s="312"/>
      <c r="S284" s="312"/>
      <c r="T284" s="312"/>
      <c r="U284" s="312"/>
      <c r="V284" s="312"/>
      <c r="W284" s="312"/>
      <c r="X284" s="312"/>
      <c r="Y284" s="312"/>
      <c r="Z284" s="312"/>
    </row>
    <row r="285" spans="1:26" ht="15.75" customHeight="1">
      <c r="A285" s="311"/>
      <c r="B285" s="312"/>
      <c r="C285" s="312"/>
      <c r="D285" s="312"/>
      <c r="E285" s="312"/>
      <c r="F285" s="312"/>
      <c r="G285" s="312"/>
      <c r="H285" s="312"/>
      <c r="I285" s="312"/>
      <c r="J285" s="312"/>
      <c r="K285" s="312"/>
      <c r="L285" s="312"/>
      <c r="M285" s="312"/>
      <c r="N285" s="312"/>
      <c r="O285" s="312"/>
      <c r="P285" s="312"/>
      <c r="Q285" s="312"/>
      <c r="R285" s="312"/>
      <c r="S285" s="312"/>
      <c r="T285" s="312"/>
      <c r="U285" s="312"/>
      <c r="V285" s="312"/>
      <c r="W285" s="312"/>
      <c r="X285" s="312"/>
      <c r="Y285" s="312"/>
      <c r="Z285" s="312"/>
    </row>
    <row r="286" spans="1:26" ht="15.75" customHeight="1">
      <c r="A286" s="311"/>
      <c r="B286" s="312"/>
      <c r="C286" s="312"/>
      <c r="D286" s="312"/>
      <c r="E286" s="312"/>
      <c r="F286" s="312"/>
      <c r="G286" s="312"/>
      <c r="H286" s="312"/>
      <c r="I286" s="312"/>
      <c r="J286" s="312"/>
      <c r="K286" s="312"/>
      <c r="L286" s="312"/>
      <c r="M286" s="312"/>
      <c r="N286" s="312"/>
      <c r="O286" s="312"/>
      <c r="P286" s="312"/>
      <c r="Q286" s="312"/>
      <c r="R286" s="312"/>
      <c r="S286" s="312"/>
      <c r="T286" s="312"/>
      <c r="U286" s="312"/>
      <c r="V286" s="312"/>
      <c r="W286" s="312"/>
      <c r="X286" s="312"/>
      <c r="Y286" s="312"/>
      <c r="Z286" s="312"/>
    </row>
    <row r="287" spans="1:26" ht="15.75" customHeight="1">
      <c r="A287" s="311"/>
      <c r="B287" s="312"/>
      <c r="C287" s="312"/>
      <c r="D287" s="312"/>
      <c r="E287" s="312"/>
      <c r="F287" s="312"/>
      <c r="G287" s="312"/>
      <c r="H287" s="312"/>
      <c r="I287" s="312"/>
      <c r="J287" s="312"/>
      <c r="K287" s="312"/>
      <c r="L287" s="312"/>
      <c r="M287" s="312"/>
      <c r="N287" s="312"/>
      <c r="O287" s="312"/>
      <c r="P287" s="312"/>
      <c r="Q287" s="312"/>
      <c r="R287" s="312"/>
      <c r="S287" s="312"/>
      <c r="T287" s="312"/>
      <c r="U287" s="312"/>
      <c r="V287" s="312"/>
      <c r="W287" s="312"/>
      <c r="X287" s="312"/>
      <c r="Y287" s="312"/>
      <c r="Z287" s="312"/>
    </row>
    <row r="288" spans="1:26" ht="15.75" customHeight="1">
      <c r="A288" s="311"/>
      <c r="B288" s="312"/>
      <c r="C288" s="312"/>
      <c r="D288" s="312"/>
      <c r="E288" s="312"/>
      <c r="F288" s="312"/>
      <c r="G288" s="312"/>
      <c r="H288" s="312"/>
      <c r="I288" s="312"/>
      <c r="J288" s="312"/>
      <c r="K288" s="312"/>
      <c r="L288" s="312"/>
      <c r="M288" s="312"/>
      <c r="N288" s="312"/>
      <c r="O288" s="312"/>
      <c r="P288" s="312"/>
      <c r="Q288" s="312"/>
      <c r="R288" s="312"/>
      <c r="S288" s="312"/>
      <c r="T288" s="312"/>
      <c r="U288" s="312"/>
      <c r="V288" s="312"/>
      <c r="W288" s="312"/>
      <c r="X288" s="312"/>
      <c r="Y288" s="312"/>
      <c r="Z288" s="312"/>
    </row>
    <row r="289" spans="1:26" ht="15.75" customHeight="1">
      <c r="A289" s="311"/>
      <c r="B289" s="312"/>
      <c r="C289" s="312"/>
      <c r="D289" s="312"/>
      <c r="E289" s="312"/>
      <c r="F289" s="312"/>
      <c r="G289" s="312"/>
      <c r="H289" s="312"/>
      <c r="I289" s="312"/>
      <c r="J289" s="312"/>
      <c r="K289" s="312"/>
      <c r="L289" s="312"/>
      <c r="M289" s="312"/>
      <c r="N289" s="312"/>
      <c r="O289" s="312"/>
      <c r="P289" s="312"/>
      <c r="Q289" s="312"/>
      <c r="R289" s="312"/>
      <c r="S289" s="312"/>
      <c r="T289" s="312"/>
      <c r="U289" s="312"/>
      <c r="V289" s="312"/>
      <c r="W289" s="312"/>
      <c r="X289" s="312"/>
      <c r="Y289" s="312"/>
      <c r="Z289" s="312"/>
    </row>
    <row r="290" spans="1:26" ht="15.75" customHeight="1">
      <c r="A290" s="311"/>
      <c r="B290" s="312"/>
      <c r="C290" s="312"/>
      <c r="D290" s="312"/>
      <c r="E290" s="312"/>
      <c r="F290" s="312"/>
      <c r="G290" s="312"/>
      <c r="H290" s="312"/>
      <c r="I290" s="312"/>
      <c r="J290" s="312"/>
      <c r="K290" s="312"/>
      <c r="L290" s="312"/>
      <c r="M290" s="312"/>
      <c r="N290" s="312"/>
      <c r="O290" s="312"/>
      <c r="P290" s="312"/>
      <c r="Q290" s="312"/>
      <c r="R290" s="312"/>
      <c r="S290" s="312"/>
      <c r="T290" s="312"/>
      <c r="U290" s="312"/>
      <c r="V290" s="312"/>
      <c r="W290" s="312"/>
      <c r="X290" s="312"/>
      <c r="Y290" s="312"/>
      <c r="Z290" s="312"/>
    </row>
    <row r="291" spans="1:26" ht="15.75" customHeight="1">
      <c r="A291" s="311"/>
      <c r="B291" s="312"/>
      <c r="C291" s="312"/>
      <c r="D291" s="312"/>
      <c r="E291" s="312"/>
      <c r="F291" s="312"/>
      <c r="G291" s="312"/>
      <c r="H291" s="312"/>
      <c r="I291" s="312"/>
      <c r="J291" s="312"/>
      <c r="K291" s="312"/>
      <c r="L291" s="312"/>
      <c r="M291" s="312"/>
      <c r="N291" s="312"/>
      <c r="O291" s="312"/>
      <c r="P291" s="312"/>
      <c r="Q291" s="312"/>
      <c r="R291" s="312"/>
      <c r="S291" s="312"/>
      <c r="T291" s="312"/>
      <c r="U291" s="312"/>
      <c r="V291" s="312"/>
      <c r="W291" s="312"/>
      <c r="X291" s="312"/>
      <c r="Y291" s="312"/>
      <c r="Z291" s="312"/>
    </row>
    <row r="292" spans="1:26" ht="15.75" customHeight="1">
      <c r="A292" s="311"/>
      <c r="B292" s="312"/>
      <c r="C292" s="312"/>
      <c r="D292" s="312"/>
      <c r="E292" s="312"/>
      <c r="F292" s="312"/>
      <c r="G292" s="312"/>
      <c r="H292" s="312"/>
      <c r="I292" s="312"/>
      <c r="J292" s="312"/>
      <c r="K292" s="312"/>
      <c r="L292" s="312"/>
      <c r="M292" s="312"/>
      <c r="N292" s="312"/>
      <c r="O292" s="312"/>
      <c r="P292" s="312"/>
      <c r="Q292" s="312"/>
      <c r="R292" s="312"/>
      <c r="S292" s="312"/>
      <c r="T292" s="312"/>
      <c r="U292" s="312"/>
      <c r="V292" s="312"/>
      <c r="W292" s="312"/>
      <c r="X292" s="312"/>
      <c r="Y292" s="312"/>
      <c r="Z292" s="312"/>
    </row>
    <row r="293" spans="1:26" ht="15.75" customHeight="1">
      <c r="A293" s="311"/>
      <c r="B293" s="312"/>
      <c r="C293" s="312"/>
      <c r="D293" s="312"/>
      <c r="E293" s="312"/>
      <c r="F293" s="312"/>
      <c r="G293" s="312"/>
      <c r="H293" s="312"/>
      <c r="I293" s="312"/>
      <c r="J293" s="312"/>
      <c r="K293" s="312"/>
      <c r="L293" s="312"/>
      <c r="M293" s="312"/>
      <c r="N293" s="312"/>
      <c r="O293" s="312"/>
      <c r="P293" s="312"/>
      <c r="Q293" s="312"/>
      <c r="R293" s="312"/>
      <c r="S293" s="312"/>
      <c r="T293" s="312"/>
      <c r="U293" s="312"/>
      <c r="V293" s="312"/>
      <c r="W293" s="312"/>
      <c r="X293" s="312"/>
      <c r="Y293" s="312"/>
      <c r="Z293" s="312"/>
    </row>
    <row r="294" spans="1:26" ht="15.75" customHeight="1">
      <c r="A294" s="311"/>
      <c r="B294" s="312"/>
      <c r="C294" s="312"/>
      <c r="D294" s="312"/>
      <c r="E294" s="312"/>
      <c r="F294" s="312"/>
      <c r="G294" s="312"/>
      <c r="H294" s="312"/>
      <c r="I294" s="312"/>
      <c r="J294" s="312"/>
      <c r="K294" s="312"/>
      <c r="L294" s="312"/>
      <c r="M294" s="312"/>
      <c r="N294" s="312"/>
      <c r="O294" s="312"/>
      <c r="P294" s="312"/>
      <c r="Q294" s="312"/>
      <c r="R294" s="312"/>
      <c r="S294" s="312"/>
      <c r="T294" s="312"/>
      <c r="U294" s="312"/>
      <c r="V294" s="312"/>
      <c r="W294" s="312"/>
      <c r="X294" s="312"/>
      <c r="Y294" s="312"/>
      <c r="Z294" s="312"/>
    </row>
    <row r="295" spans="1:26" ht="15.75" customHeight="1">
      <c r="A295" s="311"/>
      <c r="B295" s="312"/>
      <c r="C295" s="312"/>
      <c r="D295" s="312"/>
      <c r="E295" s="312"/>
      <c r="F295" s="312"/>
      <c r="G295" s="312"/>
      <c r="H295" s="312"/>
      <c r="I295" s="312"/>
      <c r="J295" s="312"/>
      <c r="K295" s="312"/>
      <c r="L295" s="312"/>
      <c r="M295" s="312"/>
      <c r="N295" s="312"/>
      <c r="O295" s="312"/>
      <c r="P295" s="312"/>
      <c r="Q295" s="312"/>
      <c r="R295" s="312"/>
      <c r="S295" s="312"/>
      <c r="T295" s="312"/>
      <c r="U295" s="312"/>
      <c r="V295" s="312"/>
      <c r="W295" s="312"/>
      <c r="X295" s="312"/>
      <c r="Y295" s="312"/>
      <c r="Z295" s="312"/>
    </row>
    <row r="296" spans="1:26" ht="15.75" customHeight="1">
      <c r="A296" s="311"/>
      <c r="B296" s="312"/>
      <c r="C296" s="312"/>
      <c r="D296" s="312"/>
      <c r="E296" s="312"/>
      <c r="F296" s="312"/>
      <c r="G296" s="312"/>
      <c r="H296" s="312"/>
      <c r="I296" s="312"/>
      <c r="J296" s="312"/>
      <c r="K296" s="312"/>
      <c r="L296" s="312"/>
      <c r="M296" s="312"/>
      <c r="N296" s="312"/>
      <c r="O296" s="312"/>
      <c r="P296" s="312"/>
      <c r="Q296" s="312"/>
      <c r="R296" s="312"/>
      <c r="S296" s="312"/>
      <c r="T296" s="312"/>
      <c r="U296" s="312"/>
      <c r="V296" s="312"/>
      <c r="W296" s="312"/>
      <c r="X296" s="312"/>
      <c r="Y296" s="312"/>
      <c r="Z296" s="312"/>
    </row>
    <row r="297" spans="1:26" ht="15.75" customHeight="1">
      <c r="A297" s="311"/>
      <c r="B297" s="312"/>
      <c r="C297" s="312"/>
      <c r="D297" s="312"/>
      <c r="E297" s="312"/>
      <c r="F297" s="312"/>
      <c r="G297" s="312"/>
      <c r="H297" s="312"/>
      <c r="I297" s="312"/>
      <c r="J297" s="312"/>
      <c r="K297" s="312"/>
      <c r="L297" s="312"/>
      <c r="M297" s="312"/>
      <c r="N297" s="312"/>
      <c r="O297" s="312"/>
      <c r="P297" s="312"/>
      <c r="Q297" s="312"/>
      <c r="R297" s="312"/>
      <c r="S297" s="312"/>
      <c r="T297" s="312"/>
      <c r="U297" s="312"/>
      <c r="V297" s="312"/>
      <c r="W297" s="312"/>
      <c r="X297" s="312"/>
      <c r="Y297" s="312"/>
      <c r="Z297" s="312"/>
    </row>
    <row r="298" spans="1:26" ht="15.75" customHeight="1">
      <c r="A298" s="311"/>
      <c r="B298" s="312"/>
      <c r="C298" s="312"/>
      <c r="D298" s="312"/>
      <c r="E298" s="312"/>
      <c r="F298" s="312"/>
      <c r="G298" s="312"/>
      <c r="H298" s="312"/>
      <c r="I298" s="312"/>
      <c r="J298" s="312"/>
      <c r="K298" s="312"/>
      <c r="L298" s="312"/>
      <c r="M298" s="312"/>
      <c r="N298" s="312"/>
      <c r="O298" s="312"/>
      <c r="P298" s="312"/>
      <c r="Q298" s="312"/>
      <c r="R298" s="312"/>
      <c r="S298" s="312"/>
      <c r="T298" s="312"/>
      <c r="U298" s="312"/>
      <c r="V298" s="312"/>
      <c r="W298" s="312"/>
      <c r="X298" s="312"/>
      <c r="Y298" s="312"/>
      <c r="Z298" s="312"/>
    </row>
    <row r="299" spans="1:26" ht="15.75" customHeight="1">
      <c r="A299" s="311"/>
      <c r="B299" s="312"/>
      <c r="C299" s="312"/>
      <c r="D299" s="312"/>
      <c r="E299" s="312"/>
      <c r="F299" s="312"/>
      <c r="G299" s="312"/>
      <c r="H299" s="312"/>
      <c r="I299" s="312"/>
      <c r="J299" s="312"/>
      <c r="K299" s="312"/>
      <c r="L299" s="312"/>
      <c r="M299" s="312"/>
      <c r="N299" s="312"/>
      <c r="O299" s="312"/>
      <c r="P299" s="312"/>
      <c r="Q299" s="312"/>
      <c r="R299" s="312"/>
      <c r="S299" s="312"/>
      <c r="T299" s="312"/>
      <c r="U299" s="312"/>
      <c r="V299" s="312"/>
      <c r="W299" s="312"/>
      <c r="X299" s="312"/>
      <c r="Y299" s="312"/>
      <c r="Z299" s="312"/>
    </row>
    <row r="300" spans="1:26" ht="15.75" customHeight="1">
      <c r="A300" s="312"/>
      <c r="B300" s="312"/>
      <c r="C300" s="312"/>
      <c r="D300" s="312"/>
      <c r="E300" s="312"/>
      <c r="F300" s="312"/>
      <c r="G300" s="312"/>
      <c r="H300" s="312"/>
      <c r="I300" s="312"/>
      <c r="J300" s="312"/>
      <c r="K300" s="312"/>
      <c r="L300" s="312"/>
      <c r="M300" s="312"/>
      <c r="N300" s="312"/>
      <c r="O300" s="312"/>
      <c r="P300" s="312"/>
      <c r="Q300" s="312"/>
      <c r="R300" s="312"/>
      <c r="S300" s="312"/>
      <c r="T300" s="312"/>
      <c r="U300" s="312"/>
      <c r="V300" s="312"/>
      <c r="W300" s="312"/>
      <c r="X300" s="312"/>
      <c r="Y300" s="312"/>
      <c r="Z300" s="312"/>
    </row>
    <row r="301" spans="1:26" ht="15.75" customHeight="1">
      <c r="A301" s="312"/>
      <c r="B301" s="312"/>
      <c r="C301" s="312"/>
      <c r="D301" s="312"/>
      <c r="E301" s="312"/>
      <c r="F301" s="312"/>
      <c r="G301" s="312"/>
      <c r="H301" s="312"/>
      <c r="I301" s="312"/>
      <c r="J301" s="312"/>
      <c r="K301" s="312"/>
      <c r="L301" s="312"/>
      <c r="M301" s="312"/>
      <c r="N301" s="312"/>
      <c r="O301" s="312"/>
      <c r="P301" s="312"/>
      <c r="Q301" s="312"/>
      <c r="R301" s="312"/>
      <c r="S301" s="312"/>
      <c r="T301" s="312"/>
      <c r="U301" s="312"/>
      <c r="V301" s="312"/>
      <c r="W301" s="312"/>
      <c r="X301" s="312"/>
      <c r="Y301" s="312"/>
      <c r="Z301" s="312"/>
    </row>
    <row r="302" spans="1:26" ht="15.75" customHeight="1">
      <c r="A302" s="312"/>
      <c r="B302" s="312"/>
      <c r="C302" s="312"/>
      <c r="D302" s="312"/>
      <c r="E302" s="312"/>
      <c r="F302" s="312"/>
      <c r="G302" s="312"/>
      <c r="H302" s="312"/>
      <c r="I302" s="312"/>
      <c r="J302" s="312"/>
      <c r="K302" s="312"/>
      <c r="L302" s="312"/>
      <c r="M302" s="312"/>
      <c r="N302" s="312"/>
      <c r="O302" s="312"/>
      <c r="P302" s="312"/>
      <c r="Q302" s="312"/>
      <c r="R302" s="312"/>
      <c r="S302" s="312"/>
      <c r="T302" s="312"/>
      <c r="U302" s="312"/>
      <c r="V302" s="312"/>
      <c r="W302" s="312"/>
      <c r="X302" s="312"/>
      <c r="Y302" s="312"/>
      <c r="Z302" s="312"/>
    </row>
    <row r="303" spans="1:26" ht="15.75" customHeight="1">
      <c r="A303" s="312"/>
      <c r="B303" s="312"/>
      <c r="C303" s="312"/>
      <c r="D303" s="312"/>
      <c r="E303" s="312"/>
      <c r="F303" s="312"/>
      <c r="G303" s="312"/>
      <c r="H303" s="312"/>
      <c r="I303" s="312"/>
      <c r="J303" s="312"/>
      <c r="K303" s="312"/>
      <c r="L303" s="312"/>
      <c r="M303" s="312"/>
      <c r="N303" s="312"/>
      <c r="O303" s="312"/>
      <c r="P303" s="312"/>
      <c r="Q303" s="312"/>
      <c r="R303" s="312"/>
      <c r="S303" s="312"/>
      <c r="T303" s="312"/>
      <c r="U303" s="312"/>
      <c r="V303" s="312"/>
      <c r="W303" s="312"/>
      <c r="X303" s="312"/>
      <c r="Y303" s="312"/>
      <c r="Z303" s="312"/>
    </row>
    <row r="304" spans="1:26" ht="15.75" customHeight="1">
      <c r="A304" s="312"/>
      <c r="B304" s="312"/>
      <c r="C304" s="312"/>
      <c r="D304" s="312"/>
      <c r="E304" s="312"/>
      <c r="F304" s="312"/>
      <c r="G304" s="312"/>
      <c r="H304" s="312"/>
      <c r="I304" s="312"/>
      <c r="J304" s="312"/>
      <c r="K304" s="312"/>
      <c r="L304" s="312"/>
      <c r="M304" s="312"/>
      <c r="N304" s="312"/>
      <c r="O304" s="312"/>
      <c r="P304" s="312"/>
      <c r="Q304" s="312"/>
      <c r="R304" s="312"/>
      <c r="S304" s="312"/>
      <c r="T304" s="312"/>
      <c r="U304" s="312"/>
      <c r="V304" s="312"/>
      <c r="W304" s="312"/>
      <c r="X304" s="312"/>
      <c r="Y304" s="312"/>
      <c r="Z304" s="312"/>
    </row>
    <row r="305" spans="1:26" ht="15.75" customHeight="1">
      <c r="A305" s="312"/>
      <c r="B305" s="312"/>
      <c r="C305" s="312"/>
      <c r="D305" s="312"/>
      <c r="E305" s="312"/>
      <c r="F305" s="312"/>
      <c r="G305" s="312"/>
      <c r="H305" s="312"/>
      <c r="I305" s="312"/>
      <c r="J305" s="312"/>
      <c r="K305" s="312"/>
      <c r="L305" s="312"/>
      <c r="M305" s="312"/>
      <c r="N305" s="312"/>
      <c r="O305" s="312"/>
      <c r="P305" s="312"/>
      <c r="Q305" s="312"/>
      <c r="R305" s="312"/>
      <c r="S305" s="312"/>
      <c r="T305" s="312"/>
      <c r="U305" s="312"/>
      <c r="V305" s="312"/>
      <c r="W305" s="312"/>
      <c r="X305" s="312"/>
      <c r="Y305" s="312"/>
      <c r="Z305" s="312"/>
    </row>
    <row r="306" spans="1:26" ht="15.75" customHeight="1">
      <c r="A306" s="312"/>
      <c r="B306" s="312"/>
      <c r="C306" s="312"/>
      <c r="D306" s="312"/>
      <c r="E306" s="312"/>
      <c r="F306" s="312"/>
      <c r="G306" s="312"/>
      <c r="H306" s="312"/>
      <c r="I306" s="312"/>
      <c r="J306" s="312"/>
      <c r="K306" s="312"/>
      <c r="L306" s="312"/>
      <c r="M306" s="312"/>
      <c r="N306" s="312"/>
      <c r="O306" s="312"/>
      <c r="P306" s="312"/>
      <c r="Q306" s="312"/>
      <c r="R306" s="312"/>
      <c r="S306" s="312"/>
      <c r="T306" s="312"/>
      <c r="U306" s="312"/>
      <c r="V306" s="312"/>
      <c r="W306" s="312"/>
      <c r="X306" s="312"/>
      <c r="Y306" s="312"/>
      <c r="Z306" s="312"/>
    </row>
    <row r="307" spans="1:26" ht="15.75" customHeight="1">
      <c r="A307" s="312"/>
      <c r="B307" s="312"/>
      <c r="C307" s="312"/>
      <c r="D307" s="312"/>
      <c r="E307" s="312"/>
      <c r="F307" s="312"/>
      <c r="G307" s="312"/>
      <c r="H307" s="312"/>
      <c r="I307" s="312"/>
      <c r="J307" s="312"/>
      <c r="K307" s="312"/>
      <c r="L307" s="312"/>
      <c r="M307" s="312"/>
      <c r="N307" s="312"/>
      <c r="O307" s="312"/>
      <c r="P307" s="312"/>
      <c r="Q307" s="312"/>
      <c r="R307" s="312"/>
      <c r="S307" s="312"/>
      <c r="T307" s="312"/>
      <c r="U307" s="312"/>
      <c r="V307" s="312"/>
      <c r="W307" s="312"/>
      <c r="X307" s="312"/>
      <c r="Y307" s="312"/>
      <c r="Z307" s="312"/>
    </row>
    <row r="308" spans="1:26" ht="15.75" customHeight="1">
      <c r="A308" s="312"/>
      <c r="B308" s="312"/>
      <c r="C308" s="312"/>
      <c r="D308" s="312"/>
      <c r="E308" s="312"/>
      <c r="F308" s="312"/>
      <c r="G308" s="312"/>
      <c r="H308" s="312"/>
      <c r="I308" s="312"/>
      <c r="J308" s="312"/>
      <c r="K308" s="312"/>
      <c r="L308" s="312"/>
      <c r="M308" s="312"/>
      <c r="N308" s="312"/>
      <c r="O308" s="312"/>
      <c r="P308" s="312"/>
      <c r="Q308" s="312"/>
      <c r="R308" s="312"/>
      <c r="S308" s="312"/>
      <c r="T308" s="312"/>
      <c r="U308" s="312"/>
      <c r="V308" s="312"/>
      <c r="W308" s="312"/>
      <c r="X308" s="312"/>
      <c r="Y308" s="312"/>
      <c r="Z308" s="312"/>
    </row>
    <row r="309" spans="1:26" ht="15.75" customHeight="1">
      <c r="A309" s="312"/>
      <c r="B309" s="312"/>
      <c r="C309" s="312"/>
      <c r="D309" s="312"/>
      <c r="E309" s="312"/>
      <c r="F309" s="312"/>
      <c r="G309" s="312"/>
      <c r="H309" s="312"/>
      <c r="I309" s="312"/>
      <c r="J309" s="312"/>
      <c r="K309" s="312"/>
      <c r="L309" s="312"/>
      <c r="M309" s="312"/>
      <c r="N309" s="312"/>
      <c r="O309" s="312"/>
      <c r="P309" s="312"/>
      <c r="Q309" s="312"/>
      <c r="R309" s="312"/>
      <c r="S309" s="312"/>
      <c r="T309" s="312"/>
      <c r="U309" s="312"/>
      <c r="V309" s="312"/>
      <c r="W309" s="312"/>
      <c r="X309" s="312"/>
      <c r="Y309" s="312"/>
      <c r="Z309" s="312"/>
    </row>
    <row r="310" spans="1:26" ht="15.75" customHeight="1">
      <c r="A310" s="312"/>
      <c r="B310" s="312"/>
      <c r="C310" s="312"/>
      <c r="D310" s="312"/>
      <c r="E310" s="312"/>
      <c r="F310" s="312"/>
      <c r="G310" s="312"/>
      <c r="H310" s="312"/>
      <c r="I310" s="312"/>
      <c r="J310" s="312"/>
      <c r="K310" s="312"/>
      <c r="L310" s="312"/>
      <c r="M310" s="312"/>
      <c r="N310" s="312"/>
      <c r="O310" s="312"/>
      <c r="P310" s="312"/>
      <c r="Q310" s="312"/>
      <c r="R310" s="312"/>
      <c r="S310" s="312"/>
      <c r="T310" s="312"/>
      <c r="U310" s="312"/>
      <c r="V310" s="312"/>
      <c r="W310" s="312"/>
      <c r="X310" s="312"/>
      <c r="Y310" s="312"/>
      <c r="Z310" s="312"/>
    </row>
    <row r="311" spans="1:26" ht="15.75" customHeight="1">
      <c r="A311" s="312"/>
      <c r="B311" s="312"/>
      <c r="C311" s="312"/>
      <c r="D311" s="312"/>
      <c r="E311" s="312"/>
      <c r="F311" s="312"/>
      <c r="G311" s="312"/>
      <c r="H311" s="312"/>
      <c r="I311" s="312"/>
      <c r="J311" s="312"/>
      <c r="K311" s="312"/>
      <c r="L311" s="312"/>
      <c r="M311" s="312"/>
      <c r="N311" s="312"/>
      <c r="O311" s="312"/>
      <c r="P311" s="312"/>
      <c r="Q311" s="312"/>
      <c r="R311" s="312"/>
      <c r="S311" s="312"/>
      <c r="T311" s="312"/>
      <c r="U311" s="312"/>
      <c r="V311" s="312"/>
      <c r="W311" s="312"/>
      <c r="X311" s="312"/>
      <c r="Y311" s="312"/>
      <c r="Z311" s="312"/>
    </row>
    <row r="312" spans="1:26" ht="15.75" customHeight="1">
      <c r="A312" s="312"/>
      <c r="B312" s="312"/>
      <c r="C312" s="312"/>
      <c r="D312" s="312"/>
      <c r="E312" s="312"/>
      <c r="F312" s="312"/>
      <c r="G312" s="312"/>
      <c r="H312" s="312"/>
      <c r="I312" s="312"/>
      <c r="J312" s="312"/>
      <c r="K312" s="312"/>
      <c r="L312" s="312"/>
      <c r="M312" s="312"/>
      <c r="N312" s="312"/>
      <c r="O312" s="312"/>
      <c r="P312" s="312"/>
      <c r="Q312" s="312"/>
      <c r="R312" s="312"/>
      <c r="S312" s="312"/>
      <c r="T312" s="312"/>
      <c r="U312" s="312"/>
      <c r="V312" s="312"/>
      <c r="W312" s="312"/>
      <c r="X312" s="312"/>
      <c r="Y312" s="312"/>
      <c r="Z312" s="312"/>
    </row>
    <row r="313" spans="1:26" ht="15.75" customHeight="1">
      <c r="A313" s="312"/>
      <c r="B313" s="312"/>
      <c r="C313" s="312"/>
      <c r="D313" s="312"/>
      <c r="E313" s="312"/>
      <c r="F313" s="312"/>
      <c r="G313" s="312"/>
      <c r="H313" s="312"/>
      <c r="I313" s="312"/>
      <c r="J313" s="312"/>
      <c r="K313" s="312"/>
      <c r="L313" s="312"/>
      <c r="M313" s="312"/>
      <c r="N313" s="312"/>
      <c r="O313" s="312"/>
      <c r="P313" s="312"/>
      <c r="Q313" s="312"/>
      <c r="R313" s="312"/>
      <c r="S313" s="312"/>
      <c r="T313" s="312"/>
      <c r="U313" s="312"/>
      <c r="V313" s="312"/>
      <c r="W313" s="312"/>
      <c r="X313" s="312"/>
      <c r="Y313" s="312"/>
      <c r="Z313" s="312"/>
    </row>
    <row r="314" spans="1:26" ht="15.75" customHeight="1">
      <c r="A314" s="312"/>
      <c r="B314" s="312"/>
      <c r="C314" s="312"/>
      <c r="D314" s="312"/>
      <c r="E314" s="312"/>
      <c r="F314" s="312"/>
      <c r="G314" s="312"/>
      <c r="H314" s="312"/>
      <c r="I314" s="312"/>
      <c r="J314" s="312"/>
      <c r="K314" s="312"/>
      <c r="L314" s="312"/>
      <c r="M314" s="312"/>
      <c r="N314" s="312"/>
      <c r="O314" s="312"/>
      <c r="P314" s="312"/>
      <c r="Q314" s="312"/>
      <c r="R314" s="312"/>
      <c r="S314" s="312"/>
      <c r="T314" s="312"/>
      <c r="U314" s="312"/>
      <c r="V314" s="312"/>
      <c r="W314" s="312"/>
      <c r="X314" s="312"/>
      <c r="Y314" s="312"/>
      <c r="Z314" s="312"/>
    </row>
    <row r="315" spans="1:26" ht="15.75" customHeight="1">
      <c r="A315" s="312"/>
      <c r="B315" s="312"/>
      <c r="C315" s="312"/>
      <c r="D315" s="312"/>
      <c r="E315" s="312"/>
      <c r="F315" s="312"/>
      <c r="G315" s="312"/>
      <c r="H315" s="312"/>
      <c r="I315" s="312"/>
      <c r="J315" s="312"/>
      <c r="K315" s="312"/>
      <c r="L315" s="312"/>
      <c r="M315" s="312"/>
      <c r="N315" s="312"/>
      <c r="O315" s="312"/>
      <c r="P315" s="312"/>
      <c r="Q315" s="312"/>
      <c r="R315" s="312"/>
      <c r="S315" s="312"/>
      <c r="T315" s="312"/>
      <c r="U315" s="312"/>
      <c r="V315" s="312"/>
      <c r="W315" s="312"/>
      <c r="X315" s="312"/>
      <c r="Y315" s="312"/>
      <c r="Z315" s="312"/>
    </row>
    <row r="316" spans="1:26" ht="15.75" customHeight="1">
      <c r="A316" s="312"/>
      <c r="B316" s="312"/>
      <c r="C316" s="312"/>
      <c r="D316" s="312"/>
      <c r="E316" s="312"/>
      <c r="F316" s="312"/>
      <c r="G316" s="312"/>
      <c r="H316" s="312"/>
      <c r="I316" s="312"/>
      <c r="J316" s="312"/>
      <c r="K316" s="312"/>
      <c r="L316" s="312"/>
      <c r="M316" s="312"/>
      <c r="N316" s="312"/>
      <c r="O316" s="312"/>
      <c r="P316" s="312"/>
      <c r="Q316" s="312"/>
      <c r="R316" s="312"/>
      <c r="S316" s="312"/>
      <c r="T316" s="312"/>
      <c r="U316" s="312"/>
      <c r="V316" s="312"/>
      <c r="W316" s="312"/>
      <c r="X316" s="312"/>
      <c r="Y316" s="312"/>
      <c r="Z316" s="312"/>
    </row>
    <row r="317" spans="1:26" ht="15.75" customHeight="1">
      <c r="A317" s="312"/>
      <c r="B317" s="312"/>
      <c r="C317" s="312"/>
      <c r="D317" s="312"/>
      <c r="E317" s="312"/>
      <c r="F317" s="312"/>
      <c r="G317" s="312"/>
      <c r="H317" s="312"/>
      <c r="I317" s="312"/>
      <c r="J317" s="312"/>
      <c r="K317" s="312"/>
      <c r="L317" s="312"/>
      <c r="M317" s="312"/>
      <c r="N317" s="312"/>
      <c r="O317" s="312"/>
      <c r="P317" s="312"/>
      <c r="Q317" s="312"/>
      <c r="R317" s="312"/>
      <c r="S317" s="312"/>
      <c r="T317" s="312"/>
      <c r="U317" s="312"/>
      <c r="V317" s="312"/>
      <c r="W317" s="312"/>
      <c r="X317" s="312"/>
      <c r="Y317" s="312"/>
      <c r="Z317" s="312"/>
    </row>
    <row r="318" spans="1:26" ht="15.75" customHeight="1">
      <c r="A318" s="312"/>
      <c r="B318" s="312"/>
      <c r="C318" s="312"/>
      <c r="D318" s="312"/>
      <c r="E318" s="312"/>
      <c r="F318" s="312"/>
      <c r="G318" s="312"/>
      <c r="H318" s="312"/>
      <c r="I318" s="312"/>
      <c r="J318" s="312"/>
      <c r="K318" s="312"/>
      <c r="L318" s="312"/>
      <c r="M318" s="312"/>
      <c r="N318" s="312"/>
      <c r="O318" s="312"/>
      <c r="P318" s="312"/>
      <c r="Q318" s="312"/>
      <c r="R318" s="312"/>
      <c r="S318" s="312"/>
      <c r="T318" s="312"/>
      <c r="U318" s="312"/>
      <c r="V318" s="312"/>
      <c r="W318" s="312"/>
      <c r="X318" s="312"/>
      <c r="Y318" s="312"/>
      <c r="Z318" s="312"/>
    </row>
    <row r="319" spans="1:26" ht="15.75" customHeight="1">
      <c r="A319" s="312"/>
      <c r="B319" s="312"/>
      <c r="C319" s="312"/>
      <c r="D319" s="312"/>
      <c r="E319" s="312"/>
      <c r="F319" s="312"/>
      <c r="G319" s="312"/>
      <c r="H319" s="312"/>
      <c r="I319" s="312"/>
      <c r="J319" s="312"/>
      <c r="K319" s="312"/>
      <c r="L319" s="312"/>
      <c r="M319" s="312"/>
      <c r="N319" s="312"/>
      <c r="O319" s="312"/>
      <c r="P319" s="312"/>
      <c r="Q319" s="312"/>
      <c r="R319" s="312"/>
      <c r="S319" s="312"/>
      <c r="T319" s="312"/>
      <c r="U319" s="312"/>
      <c r="V319" s="312"/>
      <c r="W319" s="312"/>
      <c r="X319" s="312"/>
      <c r="Y319" s="312"/>
      <c r="Z319" s="312"/>
    </row>
    <row r="320" spans="1:26" ht="15.75" customHeight="1">
      <c r="A320" s="312"/>
      <c r="B320" s="312"/>
      <c r="C320" s="312"/>
      <c r="D320" s="312"/>
      <c r="E320" s="312"/>
      <c r="F320" s="312"/>
      <c r="G320" s="312"/>
      <c r="H320" s="312"/>
      <c r="I320" s="312"/>
      <c r="J320" s="312"/>
      <c r="K320" s="312"/>
      <c r="L320" s="312"/>
      <c r="M320" s="312"/>
      <c r="N320" s="312"/>
      <c r="O320" s="312"/>
      <c r="P320" s="312"/>
      <c r="Q320" s="312"/>
      <c r="R320" s="312"/>
      <c r="S320" s="312"/>
      <c r="T320" s="312"/>
      <c r="U320" s="312"/>
      <c r="V320" s="312"/>
      <c r="W320" s="312"/>
      <c r="X320" s="312"/>
      <c r="Y320" s="312"/>
      <c r="Z320" s="312"/>
    </row>
    <row r="321" spans="1:26" ht="15.75" customHeight="1">
      <c r="A321" s="312"/>
      <c r="B321" s="312"/>
      <c r="C321" s="312"/>
      <c r="D321" s="312"/>
      <c r="E321" s="312"/>
      <c r="F321" s="312"/>
      <c r="G321" s="312"/>
      <c r="H321" s="312"/>
      <c r="I321" s="312"/>
      <c r="J321" s="312"/>
      <c r="K321" s="312"/>
      <c r="L321" s="312"/>
      <c r="M321" s="312"/>
      <c r="N321" s="312"/>
      <c r="O321" s="312"/>
      <c r="P321" s="312"/>
      <c r="Q321" s="312"/>
      <c r="R321" s="312"/>
      <c r="S321" s="312"/>
      <c r="T321" s="312"/>
      <c r="U321" s="312"/>
      <c r="V321" s="312"/>
      <c r="W321" s="312"/>
      <c r="X321" s="312"/>
      <c r="Y321" s="312"/>
      <c r="Z321" s="312"/>
    </row>
    <row r="322" spans="1:26" ht="15.75" customHeight="1">
      <c r="A322" s="312"/>
      <c r="B322" s="312"/>
      <c r="C322" s="312"/>
      <c r="D322" s="312"/>
      <c r="E322" s="312"/>
      <c r="F322" s="312"/>
      <c r="G322" s="312"/>
      <c r="H322" s="312"/>
      <c r="I322" s="312"/>
      <c r="J322" s="312"/>
      <c r="K322" s="312"/>
      <c r="L322" s="312"/>
      <c r="M322" s="312"/>
      <c r="N322" s="312"/>
      <c r="O322" s="312"/>
      <c r="P322" s="312"/>
      <c r="Q322" s="312"/>
      <c r="R322" s="312"/>
      <c r="S322" s="312"/>
      <c r="T322" s="312"/>
      <c r="U322" s="312"/>
      <c r="V322" s="312"/>
      <c r="W322" s="312"/>
      <c r="X322" s="312"/>
      <c r="Y322" s="312"/>
      <c r="Z322" s="312"/>
    </row>
    <row r="323" spans="1:26" ht="15.75" customHeight="1">
      <c r="A323" s="312"/>
      <c r="B323" s="312"/>
      <c r="C323" s="312"/>
      <c r="D323" s="312"/>
      <c r="E323" s="312"/>
      <c r="F323" s="312"/>
      <c r="G323" s="312"/>
      <c r="H323" s="312"/>
      <c r="I323" s="312"/>
      <c r="J323" s="312"/>
      <c r="K323" s="312"/>
      <c r="L323" s="312"/>
      <c r="M323" s="312"/>
      <c r="N323" s="312"/>
      <c r="O323" s="312"/>
      <c r="P323" s="312"/>
      <c r="Q323" s="312"/>
      <c r="R323" s="312"/>
      <c r="S323" s="312"/>
      <c r="T323" s="312"/>
      <c r="U323" s="312"/>
      <c r="V323" s="312"/>
      <c r="W323" s="312"/>
      <c r="X323" s="312"/>
      <c r="Y323" s="312"/>
      <c r="Z323" s="312"/>
    </row>
    <row r="324" spans="1:26" ht="15.75" customHeight="1">
      <c r="A324" s="312"/>
      <c r="B324" s="312"/>
      <c r="C324" s="312"/>
      <c r="D324" s="312"/>
      <c r="E324" s="312"/>
      <c r="F324" s="312"/>
      <c r="G324" s="312"/>
      <c r="H324" s="312"/>
      <c r="I324" s="312"/>
      <c r="J324" s="312"/>
      <c r="K324" s="312"/>
      <c r="L324" s="312"/>
      <c r="M324" s="312"/>
      <c r="N324" s="312"/>
      <c r="O324" s="312"/>
      <c r="P324" s="312"/>
      <c r="Q324" s="312"/>
      <c r="R324" s="312"/>
      <c r="S324" s="312"/>
      <c r="T324" s="312"/>
      <c r="U324" s="312"/>
      <c r="V324" s="312"/>
      <c r="W324" s="312"/>
      <c r="X324" s="312"/>
      <c r="Y324" s="312"/>
      <c r="Z324" s="312"/>
    </row>
    <row r="325" spans="1:26" ht="15.75" customHeight="1">
      <c r="A325" s="312"/>
      <c r="B325" s="312"/>
      <c r="C325" s="312"/>
      <c r="D325" s="312"/>
      <c r="E325" s="312"/>
      <c r="F325" s="312"/>
      <c r="G325" s="312"/>
      <c r="H325" s="312"/>
      <c r="I325" s="312"/>
      <c r="J325" s="312"/>
      <c r="K325" s="312"/>
      <c r="L325" s="312"/>
      <c r="M325" s="312"/>
      <c r="N325" s="312"/>
      <c r="O325" s="312"/>
      <c r="P325" s="312"/>
      <c r="Q325" s="312"/>
      <c r="R325" s="312"/>
      <c r="S325" s="312"/>
      <c r="T325" s="312"/>
      <c r="U325" s="312"/>
      <c r="V325" s="312"/>
      <c r="W325" s="312"/>
      <c r="X325" s="312"/>
      <c r="Y325" s="312"/>
      <c r="Z325" s="312"/>
    </row>
    <row r="326" spans="1:26" ht="15.75" customHeight="1">
      <c r="A326" s="312"/>
      <c r="B326" s="312"/>
      <c r="C326" s="312"/>
      <c r="D326" s="312"/>
      <c r="E326" s="312"/>
      <c r="F326" s="312"/>
      <c r="G326" s="312"/>
      <c r="H326" s="312"/>
      <c r="I326" s="312"/>
      <c r="J326" s="312"/>
      <c r="K326" s="312"/>
      <c r="L326" s="312"/>
      <c r="M326" s="312"/>
      <c r="N326" s="312"/>
      <c r="O326" s="312"/>
      <c r="P326" s="312"/>
      <c r="Q326" s="312"/>
      <c r="R326" s="312"/>
      <c r="S326" s="312"/>
      <c r="T326" s="312"/>
      <c r="U326" s="312"/>
      <c r="V326" s="312"/>
      <c r="W326" s="312"/>
      <c r="X326" s="312"/>
      <c r="Y326" s="312"/>
      <c r="Z326" s="312"/>
    </row>
    <row r="327" spans="1:26" ht="15.75" customHeight="1">
      <c r="A327" s="312"/>
      <c r="B327" s="312"/>
      <c r="C327" s="312"/>
      <c r="D327" s="312"/>
      <c r="E327" s="312"/>
      <c r="F327" s="312"/>
      <c r="G327" s="312"/>
      <c r="H327" s="312"/>
      <c r="I327" s="312"/>
      <c r="J327" s="312"/>
      <c r="K327" s="312"/>
      <c r="L327" s="312"/>
      <c r="M327" s="312"/>
      <c r="N327" s="312"/>
      <c r="O327" s="312"/>
      <c r="P327" s="312"/>
      <c r="Q327" s="312"/>
      <c r="R327" s="312"/>
      <c r="S327" s="312"/>
      <c r="T327" s="312"/>
      <c r="U327" s="312"/>
      <c r="V327" s="312"/>
      <c r="W327" s="312"/>
      <c r="X327" s="312"/>
      <c r="Y327" s="312"/>
      <c r="Z327" s="312"/>
    </row>
    <row r="328" spans="1:26" ht="15.75" customHeight="1">
      <c r="A328" s="312"/>
      <c r="B328" s="312"/>
      <c r="C328" s="312"/>
      <c r="D328" s="312"/>
      <c r="E328" s="312"/>
      <c r="F328" s="312"/>
      <c r="G328" s="312"/>
      <c r="H328" s="312"/>
      <c r="I328" s="312"/>
      <c r="J328" s="312"/>
      <c r="K328" s="312"/>
      <c r="L328" s="312"/>
      <c r="M328" s="312"/>
      <c r="N328" s="312"/>
      <c r="O328" s="312"/>
      <c r="P328" s="312"/>
      <c r="Q328" s="312"/>
      <c r="R328" s="312"/>
      <c r="S328" s="312"/>
      <c r="T328" s="312"/>
      <c r="U328" s="312"/>
      <c r="V328" s="312"/>
      <c r="W328" s="312"/>
      <c r="X328" s="312"/>
      <c r="Y328" s="312"/>
      <c r="Z328" s="312"/>
    </row>
    <row r="329" spans="1:26" ht="15.75" customHeight="1">
      <c r="A329" s="312"/>
      <c r="B329" s="312"/>
      <c r="C329" s="312"/>
      <c r="D329" s="312"/>
      <c r="E329" s="312"/>
      <c r="F329" s="312"/>
      <c r="G329" s="312"/>
      <c r="H329" s="312"/>
      <c r="I329" s="312"/>
      <c r="J329" s="312"/>
      <c r="K329" s="312"/>
      <c r="L329" s="312"/>
      <c r="M329" s="312"/>
      <c r="N329" s="312"/>
      <c r="O329" s="312"/>
      <c r="P329" s="312"/>
      <c r="Q329" s="312"/>
      <c r="R329" s="312"/>
      <c r="S329" s="312"/>
      <c r="T329" s="312"/>
      <c r="U329" s="312"/>
      <c r="V329" s="312"/>
      <c r="W329" s="312"/>
      <c r="X329" s="312"/>
      <c r="Y329" s="312"/>
      <c r="Z329" s="312"/>
    </row>
    <row r="330" spans="1:26" ht="15.75" customHeight="1">
      <c r="A330" s="312"/>
      <c r="B330" s="312"/>
      <c r="C330" s="312"/>
      <c r="D330" s="312"/>
      <c r="E330" s="312"/>
      <c r="F330" s="312"/>
      <c r="G330" s="312"/>
      <c r="H330" s="312"/>
      <c r="I330" s="312"/>
      <c r="J330" s="312"/>
      <c r="K330" s="312"/>
      <c r="L330" s="312"/>
      <c r="M330" s="312"/>
      <c r="N330" s="312"/>
      <c r="O330" s="312"/>
      <c r="P330" s="312"/>
      <c r="Q330" s="312"/>
      <c r="R330" s="312"/>
      <c r="S330" s="312"/>
      <c r="T330" s="312"/>
      <c r="U330" s="312"/>
      <c r="V330" s="312"/>
      <c r="W330" s="312"/>
      <c r="X330" s="312"/>
      <c r="Y330" s="312"/>
      <c r="Z330" s="312"/>
    </row>
    <row r="331" spans="1:26" ht="15.75" customHeight="1">
      <c r="A331" s="312"/>
      <c r="B331" s="312"/>
      <c r="C331" s="312"/>
      <c r="D331" s="312"/>
      <c r="E331" s="312"/>
      <c r="F331" s="312"/>
      <c r="G331" s="312"/>
      <c r="H331" s="312"/>
      <c r="I331" s="312"/>
      <c r="J331" s="312"/>
      <c r="K331" s="312"/>
      <c r="L331" s="312"/>
      <c r="M331" s="312"/>
      <c r="N331" s="312"/>
      <c r="O331" s="312"/>
      <c r="P331" s="312"/>
      <c r="Q331" s="312"/>
      <c r="R331" s="312"/>
      <c r="S331" s="312"/>
      <c r="T331" s="312"/>
      <c r="U331" s="312"/>
      <c r="V331" s="312"/>
      <c r="W331" s="312"/>
      <c r="X331" s="312"/>
      <c r="Y331" s="312"/>
      <c r="Z331" s="312"/>
    </row>
    <row r="332" spans="1:26" ht="15.75" customHeight="1">
      <c r="A332" s="312"/>
      <c r="B332" s="312"/>
      <c r="C332" s="312"/>
      <c r="D332" s="312"/>
      <c r="E332" s="312"/>
      <c r="F332" s="312"/>
      <c r="G332" s="312"/>
      <c r="H332" s="312"/>
      <c r="I332" s="312"/>
      <c r="J332" s="312"/>
      <c r="K332" s="312"/>
      <c r="L332" s="312"/>
      <c r="M332" s="312"/>
      <c r="N332" s="312"/>
      <c r="O332" s="312"/>
      <c r="P332" s="312"/>
      <c r="Q332" s="312"/>
      <c r="R332" s="312"/>
      <c r="S332" s="312"/>
      <c r="T332" s="312"/>
      <c r="U332" s="312"/>
      <c r="V332" s="312"/>
      <c r="W332" s="312"/>
      <c r="X332" s="312"/>
      <c r="Y332" s="312"/>
      <c r="Z332" s="312"/>
    </row>
    <row r="333" spans="1:26" ht="15.75" customHeight="1">
      <c r="A333" s="312"/>
      <c r="B333" s="312"/>
      <c r="C333" s="312"/>
      <c r="D333" s="312"/>
      <c r="E333" s="312"/>
      <c r="F333" s="312"/>
      <c r="G333" s="312"/>
      <c r="H333" s="312"/>
      <c r="I333" s="312"/>
      <c r="J333" s="312"/>
      <c r="K333" s="312"/>
      <c r="L333" s="312"/>
      <c r="M333" s="312"/>
      <c r="N333" s="312"/>
      <c r="O333" s="312"/>
      <c r="P333" s="312"/>
      <c r="Q333" s="312"/>
      <c r="R333" s="312"/>
      <c r="S333" s="312"/>
      <c r="T333" s="312"/>
      <c r="U333" s="312"/>
      <c r="V333" s="312"/>
      <c r="W333" s="312"/>
      <c r="X333" s="312"/>
      <c r="Y333" s="312"/>
      <c r="Z333" s="312"/>
    </row>
    <row r="334" spans="1:26" ht="15.75" customHeight="1">
      <c r="A334" s="312"/>
      <c r="B334" s="312"/>
      <c r="C334" s="312"/>
      <c r="D334" s="312"/>
      <c r="E334" s="312"/>
      <c r="F334" s="312"/>
      <c r="G334" s="312"/>
      <c r="H334" s="312"/>
      <c r="I334" s="312"/>
      <c r="J334" s="312"/>
      <c r="K334" s="312"/>
      <c r="L334" s="312"/>
      <c r="M334" s="312"/>
      <c r="N334" s="312"/>
      <c r="O334" s="312"/>
      <c r="P334" s="312"/>
      <c r="Q334" s="312"/>
      <c r="R334" s="312"/>
      <c r="S334" s="312"/>
      <c r="T334" s="312"/>
      <c r="U334" s="312"/>
      <c r="V334" s="312"/>
      <c r="W334" s="312"/>
      <c r="X334" s="312"/>
      <c r="Y334" s="312"/>
      <c r="Z334" s="312"/>
    </row>
    <row r="335" spans="1:26" ht="15.75" customHeight="1">
      <c r="A335" s="312"/>
      <c r="B335" s="312"/>
      <c r="C335" s="312"/>
      <c r="D335" s="312"/>
      <c r="E335" s="312"/>
      <c r="F335" s="312"/>
      <c r="G335" s="312"/>
      <c r="H335" s="312"/>
      <c r="I335" s="312"/>
      <c r="J335" s="312"/>
      <c r="K335" s="312"/>
      <c r="L335" s="312"/>
      <c r="M335" s="312"/>
      <c r="N335" s="312"/>
      <c r="O335" s="312"/>
      <c r="P335" s="312"/>
      <c r="Q335" s="312"/>
      <c r="R335" s="312"/>
      <c r="S335" s="312"/>
      <c r="T335" s="312"/>
      <c r="U335" s="312"/>
      <c r="V335" s="312"/>
      <c r="W335" s="312"/>
      <c r="X335" s="312"/>
      <c r="Y335" s="312"/>
      <c r="Z335" s="312"/>
    </row>
    <row r="336" spans="1:26" ht="15.75" customHeight="1">
      <c r="A336" s="312"/>
      <c r="B336" s="312"/>
      <c r="C336" s="312"/>
      <c r="D336" s="312"/>
      <c r="E336" s="312"/>
      <c r="F336" s="312"/>
      <c r="G336" s="312"/>
      <c r="H336" s="312"/>
      <c r="I336" s="312"/>
      <c r="J336" s="312"/>
      <c r="K336" s="312"/>
      <c r="L336" s="312"/>
      <c r="M336" s="312"/>
      <c r="N336" s="312"/>
      <c r="O336" s="312"/>
      <c r="P336" s="312"/>
      <c r="Q336" s="312"/>
      <c r="R336" s="312"/>
      <c r="S336" s="312"/>
      <c r="T336" s="312"/>
      <c r="U336" s="312"/>
      <c r="V336" s="312"/>
      <c r="W336" s="312"/>
      <c r="X336" s="312"/>
      <c r="Y336" s="312"/>
      <c r="Z336" s="312"/>
    </row>
    <row r="337" spans="1:26" ht="15.75" customHeight="1">
      <c r="A337" s="312"/>
      <c r="B337" s="312"/>
      <c r="C337" s="312"/>
      <c r="D337" s="312"/>
      <c r="E337" s="312"/>
      <c r="F337" s="312"/>
      <c r="G337" s="312"/>
      <c r="H337" s="312"/>
      <c r="I337" s="312"/>
      <c r="J337" s="312"/>
      <c r="K337" s="312"/>
      <c r="L337" s="312"/>
      <c r="M337" s="312"/>
      <c r="N337" s="312"/>
      <c r="O337" s="312"/>
      <c r="P337" s="312"/>
      <c r="Q337" s="312"/>
      <c r="R337" s="312"/>
      <c r="S337" s="312"/>
      <c r="T337" s="312"/>
      <c r="U337" s="312"/>
      <c r="V337" s="312"/>
      <c r="W337" s="312"/>
      <c r="X337" s="312"/>
      <c r="Y337" s="312"/>
      <c r="Z337" s="312"/>
    </row>
    <row r="338" spans="1:26" ht="15.75" customHeight="1">
      <c r="A338" s="312"/>
      <c r="B338" s="312"/>
      <c r="C338" s="312"/>
      <c r="D338" s="312"/>
      <c r="E338" s="312"/>
      <c r="F338" s="312"/>
      <c r="G338" s="312"/>
      <c r="H338" s="312"/>
      <c r="I338" s="312"/>
      <c r="J338" s="312"/>
      <c r="K338" s="312"/>
      <c r="L338" s="312"/>
      <c r="M338" s="312"/>
      <c r="N338" s="312"/>
      <c r="O338" s="312"/>
      <c r="P338" s="312"/>
      <c r="Q338" s="312"/>
      <c r="R338" s="312"/>
      <c r="S338" s="312"/>
      <c r="T338" s="312"/>
      <c r="U338" s="312"/>
      <c r="V338" s="312"/>
      <c r="W338" s="312"/>
      <c r="X338" s="312"/>
      <c r="Y338" s="312"/>
      <c r="Z338" s="312"/>
    </row>
    <row r="339" spans="1:26" ht="15.75" customHeight="1">
      <c r="A339" s="312"/>
      <c r="B339" s="312"/>
      <c r="C339" s="312"/>
      <c r="D339" s="312"/>
      <c r="E339" s="312"/>
      <c r="F339" s="312"/>
      <c r="G339" s="312"/>
      <c r="H339" s="312"/>
      <c r="I339" s="312"/>
      <c r="J339" s="312"/>
      <c r="K339" s="312"/>
      <c r="L339" s="312"/>
      <c r="M339" s="312"/>
      <c r="N339" s="312"/>
      <c r="O339" s="312"/>
      <c r="P339" s="312"/>
      <c r="Q339" s="312"/>
      <c r="R339" s="312"/>
      <c r="S339" s="312"/>
      <c r="T339" s="312"/>
      <c r="U339" s="312"/>
      <c r="V339" s="312"/>
      <c r="W339" s="312"/>
      <c r="X339" s="312"/>
      <c r="Y339" s="312"/>
      <c r="Z339" s="312"/>
    </row>
    <row r="340" spans="1:26" ht="15.75" customHeight="1">
      <c r="A340" s="312"/>
      <c r="B340" s="312"/>
      <c r="C340" s="312"/>
      <c r="D340" s="312"/>
      <c r="E340" s="312"/>
      <c r="F340" s="312"/>
      <c r="G340" s="312"/>
      <c r="H340" s="312"/>
      <c r="I340" s="312"/>
      <c r="J340" s="312"/>
      <c r="K340" s="312"/>
      <c r="L340" s="312"/>
      <c r="M340" s="312"/>
      <c r="N340" s="312"/>
      <c r="O340" s="312"/>
      <c r="P340" s="312"/>
      <c r="Q340" s="312"/>
      <c r="R340" s="312"/>
      <c r="S340" s="312"/>
      <c r="T340" s="312"/>
      <c r="U340" s="312"/>
      <c r="V340" s="312"/>
      <c r="W340" s="312"/>
      <c r="X340" s="312"/>
      <c r="Y340" s="312"/>
      <c r="Z340" s="312"/>
    </row>
    <row r="341" spans="1:26" ht="15.75" customHeight="1">
      <c r="A341" s="312"/>
      <c r="B341" s="312"/>
      <c r="C341" s="312"/>
      <c r="D341" s="312"/>
      <c r="E341" s="312"/>
      <c r="F341" s="312"/>
      <c r="G341" s="312"/>
      <c r="H341" s="312"/>
      <c r="I341" s="312"/>
      <c r="J341" s="312"/>
      <c r="K341" s="312"/>
      <c r="L341" s="312"/>
      <c r="M341" s="312"/>
      <c r="N341" s="312"/>
      <c r="O341" s="312"/>
      <c r="P341" s="312"/>
      <c r="Q341" s="312"/>
      <c r="R341" s="312"/>
      <c r="S341" s="312"/>
      <c r="T341" s="312"/>
      <c r="U341" s="312"/>
      <c r="V341" s="312"/>
      <c r="W341" s="312"/>
      <c r="X341" s="312"/>
      <c r="Y341" s="312"/>
      <c r="Z341" s="312"/>
    </row>
    <row r="342" spans="1:26" ht="15.75" customHeight="1">
      <c r="A342" s="312"/>
      <c r="B342" s="312"/>
      <c r="C342" s="312"/>
      <c r="D342" s="312"/>
      <c r="E342" s="312"/>
      <c r="F342" s="312"/>
      <c r="G342" s="312"/>
      <c r="H342" s="312"/>
      <c r="I342" s="312"/>
      <c r="J342" s="312"/>
      <c r="K342" s="312"/>
      <c r="L342" s="312"/>
      <c r="M342" s="312"/>
      <c r="N342" s="312"/>
      <c r="O342" s="312"/>
      <c r="P342" s="312"/>
      <c r="Q342" s="312"/>
      <c r="R342" s="312"/>
      <c r="S342" s="312"/>
      <c r="T342" s="312"/>
      <c r="U342" s="312"/>
      <c r="V342" s="312"/>
      <c r="W342" s="312"/>
      <c r="X342" s="312"/>
      <c r="Y342" s="312"/>
      <c r="Z342" s="312"/>
    </row>
    <row r="343" spans="1:26" ht="15.75" customHeight="1">
      <c r="A343" s="312"/>
      <c r="B343" s="312"/>
      <c r="C343" s="312"/>
      <c r="D343" s="312"/>
      <c r="E343" s="312"/>
      <c r="F343" s="312"/>
      <c r="G343" s="312"/>
      <c r="H343" s="312"/>
      <c r="I343" s="312"/>
      <c r="J343" s="312"/>
      <c r="K343" s="312"/>
      <c r="L343" s="312"/>
      <c r="M343" s="312"/>
      <c r="N343" s="312"/>
      <c r="O343" s="312"/>
      <c r="P343" s="312"/>
      <c r="Q343" s="312"/>
      <c r="R343" s="312"/>
      <c r="S343" s="312"/>
      <c r="T343" s="312"/>
      <c r="U343" s="312"/>
      <c r="V343" s="312"/>
      <c r="W343" s="312"/>
      <c r="X343" s="312"/>
      <c r="Y343" s="312"/>
      <c r="Z343" s="312"/>
    </row>
    <row r="344" spans="1:26" ht="15.75" customHeight="1">
      <c r="A344" s="312"/>
      <c r="B344" s="312"/>
      <c r="C344" s="312"/>
      <c r="D344" s="312"/>
      <c r="E344" s="312"/>
      <c r="F344" s="312"/>
      <c r="G344" s="312"/>
      <c r="H344" s="312"/>
      <c r="I344" s="312"/>
      <c r="J344" s="312"/>
      <c r="K344" s="312"/>
      <c r="L344" s="312"/>
      <c r="M344" s="312"/>
      <c r="N344" s="312"/>
      <c r="O344" s="312"/>
      <c r="P344" s="312"/>
      <c r="Q344" s="312"/>
      <c r="R344" s="312"/>
      <c r="S344" s="312"/>
      <c r="T344" s="312"/>
      <c r="U344" s="312"/>
      <c r="V344" s="312"/>
      <c r="W344" s="312"/>
      <c r="X344" s="312"/>
      <c r="Y344" s="312"/>
      <c r="Z344" s="312"/>
    </row>
    <row r="345" spans="1:26" ht="15.75" customHeight="1">
      <c r="A345" s="312"/>
      <c r="B345" s="312"/>
      <c r="C345" s="312"/>
      <c r="D345" s="312"/>
      <c r="E345" s="312"/>
      <c r="F345" s="312"/>
      <c r="G345" s="312"/>
      <c r="H345" s="312"/>
      <c r="I345" s="312"/>
      <c r="J345" s="312"/>
      <c r="K345" s="312"/>
      <c r="L345" s="312"/>
      <c r="M345" s="312"/>
      <c r="N345" s="312"/>
      <c r="O345" s="312"/>
      <c r="P345" s="312"/>
      <c r="Q345" s="312"/>
      <c r="R345" s="312"/>
      <c r="S345" s="312"/>
      <c r="T345" s="312"/>
      <c r="U345" s="312"/>
      <c r="V345" s="312"/>
      <c r="W345" s="312"/>
      <c r="X345" s="312"/>
      <c r="Y345" s="312"/>
      <c r="Z345" s="312"/>
    </row>
    <row r="346" spans="1:26" ht="15.75" customHeight="1">
      <c r="A346" s="312"/>
      <c r="B346" s="312"/>
      <c r="C346" s="312"/>
      <c r="D346" s="312"/>
      <c r="E346" s="312"/>
      <c r="F346" s="312"/>
      <c r="G346" s="312"/>
      <c r="H346" s="312"/>
      <c r="I346" s="312"/>
      <c r="J346" s="312"/>
      <c r="K346" s="312"/>
      <c r="L346" s="312"/>
      <c r="M346" s="312"/>
      <c r="N346" s="312"/>
      <c r="O346" s="312"/>
      <c r="P346" s="312"/>
      <c r="Q346" s="312"/>
      <c r="R346" s="312"/>
      <c r="S346" s="312"/>
      <c r="T346" s="312"/>
      <c r="U346" s="312"/>
      <c r="V346" s="312"/>
      <c r="W346" s="312"/>
      <c r="X346" s="312"/>
      <c r="Y346" s="312"/>
      <c r="Z346" s="312"/>
    </row>
    <row r="347" spans="1:26" ht="15.75" customHeight="1">
      <c r="A347" s="312"/>
      <c r="B347" s="312"/>
      <c r="C347" s="312"/>
      <c r="D347" s="312"/>
      <c r="E347" s="312"/>
      <c r="F347" s="312"/>
      <c r="G347" s="312"/>
      <c r="H347" s="312"/>
      <c r="I347" s="312"/>
      <c r="J347" s="312"/>
      <c r="K347" s="312"/>
      <c r="L347" s="312"/>
      <c r="M347" s="312"/>
      <c r="N347" s="312"/>
      <c r="O347" s="312"/>
      <c r="P347" s="312"/>
      <c r="Q347" s="312"/>
      <c r="R347" s="312"/>
      <c r="S347" s="312"/>
      <c r="T347" s="312"/>
      <c r="U347" s="312"/>
      <c r="V347" s="312"/>
      <c r="W347" s="312"/>
      <c r="X347" s="312"/>
      <c r="Y347" s="312"/>
      <c r="Z347" s="312"/>
    </row>
    <row r="348" spans="1:26" ht="15.75" customHeight="1">
      <c r="A348" s="312"/>
      <c r="B348" s="312"/>
      <c r="C348" s="312"/>
      <c r="D348" s="312"/>
      <c r="E348" s="312"/>
      <c r="F348" s="312"/>
      <c r="G348" s="312"/>
      <c r="H348" s="312"/>
      <c r="I348" s="312"/>
      <c r="J348" s="312"/>
      <c r="K348" s="312"/>
      <c r="L348" s="312"/>
      <c r="M348" s="312"/>
      <c r="N348" s="312"/>
      <c r="O348" s="312"/>
      <c r="P348" s="312"/>
      <c r="Q348" s="312"/>
      <c r="R348" s="312"/>
      <c r="S348" s="312"/>
      <c r="T348" s="312"/>
      <c r="U348" s="312"/>
      <c r="V348" s="312"/>
      <c r="W348" s="312"/>
      <c r="X348" s="312"/>
      <c r="Y348" s="312"/>
      <c r="Z348" s="312"/>
    </row>
    <row r="349" spans="1:26" ht="15.75" customHeight="1">
      <c r="A349" s="312"/>
      <c r="B349" s="312"/>
      <c r="C349" s="312"/>
      <c r="D349" s="312"/>
      <c r="E349" s="312"/>
      <c r="F349" s="312"/>
      <c r="G349" s="312"/>
      <c r="H349" s="312"/>
      <c r="I349" s="312"/>
      <c r="J349" s="312"/>
      <c r="K349" s="312"/>
      <c r="L349" s="312"/>
      <c r="M349" s="312"/>
      <c r="N349" s="312"/>
      <c r="O349" s="312"/>
      <c r="P349" s="312"/>
      <c r="Q349" s="312"/>
      <c r="R349" s="312"/>
      <c r="S349" s="312"/>
      <c r="T349" s="312"/>
      <c r="U349" s="312"/>
      <c r="V349" s="312"/>
      <c r="W349" s="312"/>
      <c r="X349" s="312"/>
      <c r="Y349" s="312"/>
      <c r="Z349" s="312"/>
    </row>
    <row r="350" spans="1:26" ht="15.75" customHeight="1">
      <c r="A350" s="312"/>
      <c r="B350" s="312"/>
      <c r="C350" s="312"/>
      <c r="D350" s="312"/>
      <c r="E350" s="312"/>
      <c r="F350" s="312"/>
      <c r="G350" s="312"/>
      <c r="H350" s="312"/>
      <c r="I350" s="312"/>
      <c r="J350" s="312"/>
      <c r="K350" s="312"/>
      <c r="L350" s="312"/>
      <c r="M350" s="312"/>
      <c r="N350" s="312"/>
      <c r="O350" s="312"/>
      <c r="P350" s="312"/>
      <c r="Q350" s="312"/>
      <c r="R350" s="312"/>
      <c r="S350" s="312"/>
      <c r="T350" s="312"/>
      <c r="U350" s="312"/>
      <c r="V350" s="312"/>
      <c r="W350" s="312"/>
      <c r="X350" s="312"/>
      <c r="Y350" s="312"/>
      <c r="Z350" s="312"/>
    </row>
    <row r="351" spans="1:26" ht="15.75" customHeight="1">
      <c r="A351" s="312"/>
      <c r="B351" s="312"/>
      <c r="C351" s="312"/>
      <c r="D351" s="312"/>
      <c r="E351" s="312"/>
      <c r="F351" s="312"/>
      <c r="G351" s="312"/>
      <c r="H351" s="312"/>
      <c r="I351" s="312"/>
      <c r="J351" s="312"/>
      <c r="K351" s="312"/>
      <c r="L351" s="312"/>
      <c r="M351" s="312"/>
      <c r="N351" s="312"/>
      <c r="O351" s="312"/>
      <c r="P351" s="312"/>
      <c r="Q351" s="312"/>
      <c r="R351" s="312"/>
      <c r="S351" s="312"/>
      <c r="T351" s="312"/>
      <c r="U351" s="312"/>
      <c r="V351" s="312"/>
      <c r="W351" s="312"/>
      <c r="X351" s="312"/>
      <c r="Y351" s="312"/>
      <c r="Z351" s="312"/>
    </row>
    <row r="352" spans="1:26" ht="15.75" customHeight="1">
      <c r="A352" s="312"/>
      <c r="B352" s="312"/>
      <c r="C352" s="312"/>
      <c r="D352" s="312"/>
      <c r="E352" s="312"/>
      <c r="F352" s="312"/>
      <c r="G352" s="312"/>
      <c r="H352" s="312"/>
      <c r="I352" s="312"/>
      <c r="J352" s="312"/>
      <c r="K352" s="312"/>
      <c r="L352" s="312"/>
      <c r="M352" s="312"/>
      <c r="N352" s="312"/>
      <c r="O352" s="312"/>
      <c r="P352" s="312"/>
      <c r="Q352" s="312"/>
      <c r="R352" s="312"/>
      <c r="S352" s="312"/>
      <c r="T352" s="312"/>
      <c r="U352" s="312"/>
      <c r="V352" s="312"/>
      <c r="W352" s="312"/>
      <c r="X352" s="312"/>
      <c r="Y352" s="312"/>
      <c r="Z352" s="312"/>
    </row>
    <row r="353" spans="1:26" ht="15.75" customHeight="1">
      <c r="A353" s="312"/>
      <c r="B353" s="312"/>
      <c r="C353" s="312"/>
      <c r="D353" s="312"/>
      <c r="E353" s="312"/>
      <c r="F353" s="312"/>
      <c r="G353" s="312"/>
      <c r="H353" s="312"/>
      <c r="I353" s="312"/>
      <c r="J353" s="312"/>
      <c r="K353" s="312"/>
      <c r="L353" s="312"/>
      <c r="M353" s="312"/>
      <c r="N353" s="312"/>
      <c r="O353" s="312"/>
      <c r="P353" s="312"/>
      <c r="Q353" s="312"/>
      <c r="R353" s="312"/>
      <c r="S353" s="312"/>
      <c r="T353" s="312"/>
      <c r="U353" s="312"/>
      <c r="V353" s="312"/>
      <c r="W353" s="312"/>
      <c r="X353" s="312"/>
      <c r="Y353" s="312"/>
      <c r="Z353" s="312"/>
    </row>
    <row r="354" spans="1:26" ht="15.75" customHeight="1">
      <c r="A354" s="312"/>
      <c r="B354" s="312"/>
      <c r="C354" s="312"/>
      <c r="D354" s="312"/>
      <c r="E354" s="312"/>
      <c r="F354" s="312"/>
      <c r="G354" s="312"/>
      <c r="H354" s="312"/>
      <c r="I354" s="312"/>
      <c r="J354" s="312"/>
      <c r="K354" s="312"/>
      <c r="L354" s="312"/>
      <c r="M354" s="312"/>
      <c r="N354" s="312"/>
      <c r="O354" s="312"/>
      <c r="P354" s="312"/>
      <c r="Q354" s="312"/>
      <c r="R354" s="312"/>
      <c r="S354" s="312"/>
      <c r="T354" s="312"/>
      <c r="U354" s="312"/>
      <c r="V354" s="312"/>
      <c r="W354" s="312"/>
      <c r="X354" s="312"/>
      <c r="Y354" s="312"/>
      <c r="Z354" s="312"/>
    </row>
    <row r="355" spans="1:26" ht="15.75" customHeight="1">
      <c r="A355" s="312"/>
      <c r="B355" s="312"/>
      <c r="C355" s="312"/>
      <c r="D355" s="312"/>
      <c r="E355" s="312"/>
      <c r="F355" s="312"/>
      <c r="G355" s="312"/>
      <c r="H355" s="312"/>
      <c r="I355" s="312"/>
      <c r="J355" s="312"/>
      <c r="K355" s="312"/>
      <c r="L355" s="312"/>
      <c r="M355" s="312"/>
      <c r="N355" s="312"/>
      <c r="O355" s="312"/>
      <c r="P355" s="312"/>
      <c r="Q355" s="312"/>
      <c r="R355" s="312"/>
      <c r="S355" s="312"/>
      <c r="T355" s="312"/>
      <c r="U355" s="312"/>
      <c r="V355" s="312"/>
      <c r="W355" s="312"/>
      <c r="X355" s="312"/>
      <c r="Y355" s="312"/>
      <c r="Z355" s="312"/>
    </row>
    <row r="356" spans="1:26" ht="15.75" customHeight="1">
      <c r="A356" s="312"/>
      <c r="B356" s="312"/>
      <c r="C356" s="312"/>
      <c r="D356" s="312"/>
      <c r="E356" s="312"/>
      <c r="F356" s="312"/>
      <c r="G356" s="312"/>
      <c r="H356" s="312"/>
      <c r="I356" s="312"/>
      <c r="J356" s="312"/>
      <c r="K356" s="312"/>
      <c r="L356" s="312"/>
      <c r="M356" s="312"/>
      <c r="N356" s="312"/>
      <c r="O356" s="312"/>
      <c r="P356" s="312"/>
      <c r="Q356" s="312"/>
      <c r="R356" s="312"/>
      <c r="S356" s="312"/>
      <c r="T356" s="312"/>
      <c r="U356" s="312"/>
      <c r="V356" s="312"/>
      <c r="W356" s="312"/>
      <c r="X356" s="312"/>
      <c r="Y356" s="312"/>
      <c r="Z356" s="312"/>
    </row>
    <row r="357" spans="1:26" ht="15.75" customHeight="1">
      <c r="A357" s="312"/>
      <c r="B357" s="312"/>
      <c r="C357" s="312"/>
      <c r="D357" s="312"/>
      <c r="E357" s="312"/>
      <c r="F357" s="312"/>
      <c r="G357" s="312"/>
      <c r="H357" s="312"/>
      <c r="I357" s="312"/>
      <c r="J357" s="312"/>
      <c r="K357" s="312"/>
      <c r="L357" s="312"/>
      <c r="M357" s="312"/>
      <c r="N357" s="312"/>
      <c r="O357" s="312"/>
      <c r="P357" s="312"/>
      <c r="Q357" s="312"/>
      <c r="R357" s="312"/>
      <c r="S357" s="312"/>
      <c r="T357" s="312"/>
      <c r="U357" s="312"/>
      <c r="V357" s="312"/>
      <c r="W357" s="312"/>
      <c r="X357" s="312"/>
      <c r="Y357" s="312"/>
      <c r="Z357" s="312"/>
    </row>
    <row r="358" spans="1:26" ht="15.75" customHeight="1">
      <c r="A358" s="312"/>
      <c r="B358" s="312"/>
      <c r="C358" s="312"/>
      <c r="D358" s="312"/>
      <c r="E358" s="312"/>
      <c r="F358" s="312"/>
      <c r="G358" s="312"/>
      <c r="H358" s="312"/>
      <c r="I358" s="312"/>
      <c r="J358" s="312"/>
      <c r="K358" s="312"/>
      <c r="L358" s="312"/>
      <c r="M358" s="312"/>
      <c r="N358" s="312"/>
      <c r="O358" s="312"/>
      <c r="P358" s="312"/>
      <c r="Q358" s="312"/>
      <c r="R358" s="312"/>
      <c r="S358" s="312"/>
      <c r="T358" s="312"/>
      <c r="U358" s="312"/>
      <c r="V358" s="312"/>
      <c r="W358" s="312"/>
      <c r="X358" s="312"/>
      <c r="Y358" s="312"/>
      <c r="Z358" s="312"/>
    </row>
    <row r="359" spans="1:26" ht="15.75" customHeight="1">
      <c r="A359" s="312"/>
      <c r="B359" s="312"/>
      <c r="C359" s="312"/>
      <c r="D359" s="312"/>
      <c r="E359" s="312"/>
      <c r="F359" s="312"/>
      <c r="G359" s="312"/>
      <c r="H359" s="312"/>
      <c r="I359" s="312"/>
      <c r="J359" s="312"/>
      <c r="K359" s="312"/>
      <c r="L359" s="312"/>
      <c r="M359" s="312"/>
      <c r="N359" s="312"/>
      <c r="O359" s="312"/>
      <c r="P359" s="312"/>
      <c r="Q359" s="312"/>
      <c r="R359" s="312"/>
      <c r="S359" s="312"/>
      <c r="T359" s="312"/>
      <c r="U359" s="312"/>
      <c r="V359" s="312"/>
      <c r="W359" s="312"/>
      <c r="X359" s="312"/>
      <c r="Y359" s="312"/>
      <c r="Z359" s="312"/>
    </row>
    <row r="360" spans="1:26" ht="15.75" customHeight="1">
      <c r="A360" s="312"/>
      <c r="B360" s="312"/>
      <c r="C360" s="312"/>
      <c r="D360" s="312"/>
      <c r="E360" s="312"/>
      <c r="F360" s="312"/>
      <c r="G360" s="312"/>
      <c r="H360" s="312"/>
      <c r="I360" s="312"/>
      <c r="J360" s="312"/>
      <c r="K360" s="312"/>
      <c r="L360" s="312"/>
      <c r="M360" s="312"/>
      <c r="N360" s="312"/>
      <c r="O360" s="312"/>
      <c r="P360" s="312"/>
      <c r="Q360" s="312"/>
      <c r="R360" s="312"/>
      <c r="S360" s="312"/>
      <c r="T360" s="312"/>
      <c r="U360" s="312"/>
      <c r="V360" s="312"/>
      <c r="W360" s="312"/>
      <c r="X360" s="312"/>
      <c r="Y360" s="312"/>
      <c r="Z360" s="312"/>
    </row>
    <row r="361" spans="1:26" ht="15.75" customHeight="1">
      <c r="A361" s="312"/>
      <c r="B361" s="312"/>
      <c r="C361" s="312"/>
      <c r="D361" s="312"/>
      <c r="E361" s="312"/>
      <c r="F361" s="312"/>
      <c r="G361" s="312"/>
      <c r="H361" s="312"/>
      <c r="I361" s="312"/>
      <c r="J361" s="312"/>
      <c r="K361" s="312"/>
      <c r="L361" s="312"/>
      <c r="M361" s="312"/>
      <c r="N361" s="312"/>
      <c r="O361" s="312"/>
      <c r="P361" s="312"/>
      <c r="Q361" s="312"/>
      <c r="R361" s="312"/>
      <c r="S361" s="312"/>
      <c r="T361" s="312"/>
      <c r="U361" s="312"/>
      <c r="V361" s="312"/>
      <c r="W361" s="312"/>
      <c r="X361" s="312"/>
      <c r="Y361" s="312"/>
      <c r="Z361" s="312"/>
    </row>
    <row r="362" spans="1:26" ht="15.75" customHeight="1">
      <c r="A362" s="312"/>
      <c r="B362" s="312"/>
      <c r="C362" s="312"/>
      <c r="D362" s="312"/>
      <c r="E362" s="312"/>
      <c r="F362" s="312"/>
      <c r="G362" s="312"/>
      <c r="H362" s="312"/>
      <c r="I362" s="312"/>
      <c r="J362" s="312"/>
      <c r="K362" s="312"/>
      <c r="L362" s="312"/>
      <c r="M362" s="312"/>
      <c r="N362" s="312"/>
      <c r="O362" s="312"/>
      <c r="P362" s="312"/>
      <c r="Q362" s="312"/>
      <c r="R362" s="312"/>
      <c r="S362" s="312"/>
      <c r="T362" s="312"/>
      <c r="U362" s="312"/>
      <c r="V362" s="312"/>
      <c r="W362" s="312"/>
      <c r="X362" s="312"/>
      <c r="Y362" s="312"/>
      <c r="Z362" s="312"/>
    </row>
    <row r="363" spans="1:26" ht="15.75" customHeight="1">
      <c r="A363" s="312"/>
      <c r="B363" s="312"/>
      <c r="C363" s="312"/>
      <c r="D363" s="312"/>
      <c r="E363" s="312"/>
      <c r="F363" s="312"/>
      <c r="G363" s="312"/>
      <c r="H363" s="312"/>
      <c r="I363" s="312"/>
      <c r="J363" s="312"/>
      <c r="K363" s="312"/>
      <c r="L363" s="312"/>
      <c r="M363" s="312"/>
      <c r="N363" s="312"/>
      <c r="O363" s="312"/>
      <c r="P363" s="312"/>
      <c r="Q363" s="312"/>
      <c r="R363" s="312"/>
      <c r="S363" s="312"/>
      <c r="T363" s="312"/>
      <c r="U363" s="312"/>
      <c r="V363" s="312"/>
      <c r="W363" s="312"/>
      <c r="X363" s="312"/>
      <c r="Y363" s="312"/>
      <c r="Z363" s="312"/>
    </row>
    <row r="364" spans="1:26" ht="15.75" customHeight="1">
      <c r="A364" s="312"/>
      <c r="B364" s="312"/>
      <c r="C364" s="312"/>
      <c r="D364" s="312"/>
      <c r="E364" s="312"/>
      <c r="F364" s="312"/>
      <c r="G364" s="312"/>
      <c r="H364" s="312"/>
      <c r="I364" s="312"/>
      <c r="J364" s="312"/>
      <c r="K364" s="312"/>
      <c r="L364" s="312"/>
      <c r="M364" s="312"/>
      <c r="N364" s="312"/>
      <c r="O364" s="312"/>
      <c r="P364" s="312"/>
      <c r="Q364" s="312"/>
      <c r="R364" s="312"/>
      <c r="S364" s="312"/>
      <c r="T364" s="312"/>
      <c r="U364" s="312"/>
      <c r="V364" s="312"/>
      <c r="W364" s="312"/>
      <c r="X364" s="312"/>
      <c r="Y364" s="312"/>
      <c r="Z364" s="312"/>
    </row>
    <row r="365" spans="1:26" ht="15.75" customHeight="1">
      <c r="A365" s="312"/>
      <c r="B365" s="312"/>
      <c r="C365" s="312"/>
      <c r="D365" s="312"/>
      <c r="E365" s="312"/>
      <c r="F365" s="312"/>
      <c r="G365" s="312"/>
      <c r="H365" s="312"/>
      <c r="I365" s="312"/>
      <c r="J365" s="312"/>
      <c r="K365" s="312"/>
      <c r="L365" s="312"/>
      <c r="M365" s="312"/>
      <c r="N365" s="312"/>
      <c r="O365" s="312"/>
      <c r="P365" s="312"/>
      <c r="Q365" s="312"/>
      <c r="R365" s="312"/>
      <c r="S365" s="312"/>
      <c r="T365" s="312"/>
      <c r="U365" s="312"/>
      <c r="V365" s="312"/>
      <c r="W365" s="312"/>
      <c r="X365" s="312"/>
      <c r="Y365" s="312"/>
      <c r="Z365" s="312"/>
    </row>
    <row r="366" spans="1:26" ht="15.75" customHeight="1">
      <c r="A366" s="312"/>
      <c r="B366" s="312"/>
      <c r="C366" s="312"/>
      <c r="D366" s="312"/>
      <c r="E366" s="312"/>
      <c r="F366" s="312"/>
      <c r="G366" s="312"/>
      <c r="H366" s="312"/>
      <c r="I366" s="312"/>
      <c r="J366" s="312"/>
      <c r="K366" s="312"/>
      <c r="L366" s="312"/>
      <c r="M366" s="312"/>
      <c r="N366" s="312"/>
      <c r="O366" s="312"/>
      <c r="P366" s="312"/>
      <c r="Q366" s="312"/>
      <c r="R366" s="312"/>
      <c r="S366" s="312"/>
      <c r="T366" s="312"/>
      <c r="U366" s="312"/>
      <c r="V366" s="312"/>
      <c r="W366" s="312"/>
      <c r="X366" s="312"/>
      <c r="Y366" s="312"/>
      <c r="Z366" s="312"/>
    </row>
    <row r="367" spans="1:26" ht="15.75" customHeight="1">
      <c r="A367" s="312"/>
      <c r="B367" s="312"/>
      <c r="C367" s="312"/>
      <c r="D367" s="312"/>
      <c r="E367" s="312"/>
      <c r="F367" s="312"/>
      <c r="G367" s="312"/>
      <c r="H367" s="312"/>
      <c r="I367" s="312"/>
      <c r="J367" s="312"/>
      <c r="K367" s="312"/>
      <c r="L367" s="312"/>
      <c r="M367" s="312"/>
      <c r="N367" s="312"/>
      <c r="O367" s="312"/>
      <c r="P367" s="312"/>
      <c r="Q367" s="312"/>
      <c r="R367" s="312"/>
      <c r="S367" s="312"/>
      <c r="T367" s="312"/>
      <c r="U367" s="312"/>
      <c r="V367" s="312"/>
      <c r="W367" s="312"/>
      <c r="X367" s="312"/>
      <c r="Y367" s="312"/>
      <c r="Z367" s="312"/>
    </row>
    <row r="368" spans="1:26" ht="15.75" customHeight="1">
      <c r="A368" s="312"/>
      <c r="B368" s="312"/>
      <c r="C368" s="312"/>
      <c r="D368" s="312"/>
      <c r="E368" s="312"/>
      <c r="F368" s="312"/>
      <c r="G368" s="312"/>
      <c r="H368" s="312"/>
      <c r="I368" s="312"/>
      <c r="J368" s="312"/>
      <c r="K368" s="312"/>
      <c r="L368" s="312"/>
      <c r="M368" s="312"/>
      <c r="N368" s="312"/>
      <c r="O368" s="312"/>
      <c r="P368" s="312"/>
      <c r="Q368" s="312"/>
      <c r="R368" s="312"/>
      <c r="S368" s="312"/>
      <c r="T368" s="312"/>
      <c r="U368" s="312"/>
      <c r="V368" s="312"/>
      <c r="W368" s="312"/>
      <c r="X368" s="312"/>
      <c r="Y368" s="312"/>
      <c r="Z368" s="312"/>
    </row>
    <row r="369" spans="1:26" ht="15.75" customHeight="1">
      <c r="A369" s="312"/>
      <c r="B369" s="312"/>
      <c r="C369" s="312"/>
      <c r="D369" s="312"/>
      <c r="E369" s="312"/>
      <c r="F369" s="312"/>
      <c r="G369" s="312"/>
      <c r="H369" s="312"/>
      <c r="I369" s="312"/>
      <c r="J369" s="312"/>
      <c r="K369" s="312"/>
      <c r="L369" s="312"/>
      <c r="M369" s="312"/>
      <c r="N369" s="312"/>
      <c r="O369" s="312"/>
      <c r="P369" s="312"/>
      <c r="Q369" s="312"/>
      <c r="R369" s="312"/>
      <c r="S369" s="312"/>
      <c r="T369" s="312"/>
      <c r="U369" s="312"/>
      <c r="V369" s="312"/>
      <c r="W369" s="312"/>
      <c r="X369" s="312"/>
      <c r="Y369" s="312"/>
      <c r="Z369" s="312"/>
    </row>
    <row r="370" spans="1:26" ht="15.75" customHeight="1">
      <c r="A370" s="312"/>
      <c r="B370" s="312"/>
      <c r="C370" s="312"/>
      <c r="D370" s="312"/>
      <c r="E370" s="312"/>
      <c r="F370" s="312"/>
      <c r="G370" s="312"/>
      <c r="H370" s="312"/>
      <c r="I370" s="312"/>
      <c r="J370" s="312"/>
      <c r="K370" s="312"/>
      <c r="L370" s="312"/>
      <c r="M370" s="312"/>
      <c r="N370" s="312"/>
      <c r="O370" s="312"/>
      <c r="P370" s="312"/>
      <c r="Q370" s="312"/>
      <c r="R370" s="312"/>
      <c r="S370" s="312"/>
      <c r="T370" s="312"/>
      <c r="U370" s="312"/>
      <c r="V370" s="312"/>
      <c r="W370" s="312"/>
      <c r="X370" s="312"/>
      <c r="Y370" s="312"/>
      <c r="Z370" s="312"/>
    </row>
    <row r="371" spans="1:26" ht="15.75" customHeight="1">
      <c r="A371" s="312"/>
      <c r="B371" s="312"/>
      <c r="C371" s="312"/>
      <c r="D371" s="312"/>
      <c r="E371" s="312"/>
      <c r="F371" s="312"/>
      <c r="G371" s="312"/>
      <c r="H371" s="312"/>
      <c r="I371" s="312"/>
      <c r="J371" s="312"/>
      <c r="K371" s="312"/>
      <c r="L371" s="312"/>
      <c r="M371" s="312"/>
      <c r="N371" s="312"/>
      <c r="O371" s="312"/>
      <c r="P371" s="312"/>
      <c r="Q371" s="312"/>
      <c r="R371" s="312"/>
      <c r="S371" s="312"/>
      <c r="T371" s="312"/>
      <c r="U371" s="312"/>
      <c r="V371" s="312"/>
      <c r="W371" s="312"/>
      <c r="X371" s="312"/>
      <c r="Y371" s="312"/>
      <c r="Z371" s="312"/>
    </row>
    <row r="372" spans="1:26" ht="15.75" customHeight="1">
      <c r="A372" s="312"/>
      <c r="B372" s="312"/>
      <c r="C372" s="312"/>
      <c r="D372" s="312"/>
      <c r="E372" s="312"/>
      <c r="F372" s="312"/>
      <c r="G372" s="312"/>
      <c r="H372" s="312"/>
      <c r="I372" s="312"/>
      <c r="J372" s="312"/>
      <c r="K372" s="312"/>
      <c r="L372" s="312"/>
      <c r="M372" s="312"/>
      <c r="N372" s="312"/>
      <c r="O372" s="312"/>
      <c r="P372" s="312"/>
      <c r="Q372" s="312"/>
      <c r="R372" s="312"/>
      <c r="S372" s="312"/>
      <c r="T372" s="312"/>
      <c r="U372" s="312"/>
      <c r="V372" s="312"/>
      <c r="W372" s="312"/>
      <c r="X372" s="312"/>
      <c r="Y372" s="312"/>
      <c r="Z372" s="312"/>
    </row>
    <row r="373" spans="1:26" ht="15.75" customHeight="1">
      <c r="A373" s="312"/>
      <c r="B373" s="312"/>
      <c r="C373" s="312"/>
      <c r="D373" s="312"/>
      <c r="E373" s="312"/>
      <c r="F373" s="312"/>
      <c r="G373" s="312"/>
      <c r="H373" s="312"/>
      <c r="I373" s="312"/>
      <c r="J373" s="312"/>
      <c r="K373" s="312"/>
      <c r="L373" s="312"/>
      <c r="M373" s="312"/>
      <c r="N373" s="312"/>
      <c r="O373" s="312"/>
      <c r="P373" s="312"/>
      <c r="Q373" s="312"/>
      <c r="R373" s="312"/>
      <c r="S373" s="312"/>
      <c r="T373" s="312"/>
      <c r="U373" s="312"/>
      <c r="V373" s="312"/>
      <c r="W373" s="312"/>
      <c r="X373" s="312"/>
      <c r="Y373" s="312"/>
      <c r="Z373" s="312"/>
    </row>
    <row r="374" spans="1:26" ht="15.75" customHeight="1">
      <c r="A374" s="312"/>
      <c r="B374" s="312"/>
      <c r="C374" s="312"/>
      <c r="D374" s="312"/>
      <c r="E374" s="312"/>
      <c r="F374" s="312"/>
      <c r="G374" s="312"/>
      <c r="H374" s="312"/>
      <c r="I374" s="312"/>
      <c r="J374" s="312"/>
      <c r="K374" s="312"/>
      <c r="L374" s="312"/>
      <c r="M374" s="312"/>
      <c r="N374" s="312"/>
      <c r="O374" s="312"/>
      <c r="P374" s="312"/>
      <c r="Q374" s="312"/>
      <c r="R374" s="312"/>
      <c r="S374" s="312"/>
      <c r="T374" s="312"/>
      <c r="U374" s="312"/>
      <c r="V374" s="312"/>
      <c r="W374" s="312"/>
      <c r="X374" s="312"/>
      <c r="Y374" s="312"/>
      <c r="Z374" s="312"/>
    </row>
    <row r="375" spans="1:26" ht="15.75" customHeight="1">
      <c r="A375" s="312"/>
      <c r="B375" s="312"/>
      <c r="C375" s="312"/>
      <c r="D375" s="312"/>
      <c r="E375" s="312"/>
      <c r="F375" s="312"/>
      <c r="G375" s="312"/>
      <c r="H375" s="312"/>
      <c r="I375" s="312"/>
      <c r="J375" s="312"/>
      <c r="K375" s="312"/>
      <c r="L375" s="312"/>
      <c r="M375" s="312"/>
      <c r="N375" s="312"/>
      <c r="O375" s="312"/>
      <c r="P375" s="312"/>
      <c r="Q375" s="312"/>
      <c r="R375" s="312"/>
      <c r="S375" s="312"/>
      <c r="T375" s="312"/>
      <c r="U375" s="312"/>
      <c r="V375" s="312"/>
      <c r="W375" s="312"/>
      <c r="X375" s="312"/>
      <c r="Y375" s="312"/>
      <c r="Z375" s="312"/>
    </row>
    <row r="376" spans="1:26" ht="15.75" customHeight="1">
      <c r="A376" s="312"/>
      <c r="B376" s="312"/>
      <c r="C376" s="312"/>
      <c r="D376" s="312"/>
      <c r="E376" s="312"/>
      <c r="F376" s="312"/>
      <c r="G376" s="312"/>
      <c r="H376" s="312"/>
      <c r="I376" s="312"/>
      <c r="J376" s="312"/>
      <c r="K376" s="312"/>
      <c r="L376" s="312"/>
      <c r="M376" s="312"/>
      <c r="N376" s="312"/>
      <c r="O376" s="312"/>
      <c r="P376" s="312"/>
      <c r="Q376" s="312"/>
      <c r="R376" s="312"/>
      <c r="S376" s="312"/>
      <c r="T376" s="312"/>
      <c r="U376" s="312"/>
      <c r="V376" s="312"/>
      <c r="W376" s="312"/>
      <c r="X376" s="312"/>
      <c r="Y376" s="312"/>
      <c r="Z376" s="312"/>
    </row>
    <row r="377" spans="1:26" ht="15.75" customHeight="1">
      <c r="A377" s="312"/>
      <c r="B377" s="312"/>
      <c r="C377" s="312"/>
      <c r="D377" s="312"/>
      <c r="E377" s="312"/>
      <c r="F377" s="312"/>
      <c r="G377" s="312"/>
      <c r="H377" s="312"/>
      <c r="I377" s="312"/>
      <c r="J377" s="312"/>
      <c r="K377" s="312"/>
      <c r="L377" s="312"/>
      <c r="M377" s="312"/>
      <c r="N377" s="312"/>
      <c r="O377" s="312"/>
      <c r="P377" s="312"/>
      <c r="Q377" s="312"/>
      <c r="R377" s="312"/>
      <c r="S377" s="312"/>
      <c r="T377" s="312"/>
      <c r="U377" s="312"/>
      <c r="V377" s="312"/>
      <c r="W377" s="312"/>
      <c r="X377" s="312"/>
      <c r="Y377" s="312"/>
      <c r="Z377" s="312"/>
    </row>
    <row r="378" spans="1:26" ht="15.75" customHeight="1">
      <c r="A378" s="312"/>
      <c r="B378" s="312"/>
      <c r="C378" s="312"/>
      <c r="D378" s="312"/>
      <c r="E378" s="312"/>
      <c r="F378" s="312"/>
      <c r="G378" s="312"/>
      <c r="H378" s="312"/>
      <c r="I378" s="312"/>
      <c r="J378" s="312"/>
      <c r="K378" s="312"/>
      <c r="L378" s="312"/>
      <c r="M378" s="312"/>
      <c r="N378" s="312"/>
      <c r="O378" s="312"/>
      <c r="P378" s="312"/>
      <c r="Q378" s="312"/>
      <c r="R378" s="312"/>
      <c r="S378" s="312"/>
      <c r="T378" s="312"/>
      <c r="U378" s="312"/>
      <c r="V378" s="312"/>
      <c r="W378" s="312"/>
      <c r="X378" s="312"/>
      <c r="Y378" s="312"/>
      <c r="Z378" s="312"/>
    </row>
    <row r="379" spans="1:26" ht="15.75" customHeight="1">
      <c r="A379" s="312"/>
      <c r="B379" s="312"/>
      <c r="C379" s="312"/>
      <c r="D379" s="312"/>
      <c r="E379" s="312"/>
      <c r="F379" s="312"/>
      <c r="G379" s="312"/>
      <c r="H379" s="312"/>
      <c r="I379" s="312"/>
      <c r="J379" s="312"/>
      <c r="K379" s="312"/>
      <c r="L379" s="312"/>
      <c r="M379" s="312"/>
      <c r="N379" s="312"/>
      <c r="O379" s="312"/>
      <c r="P379" s="312"/>
      <c r="Q379" s="312"/>
      <c r="R379" s="312"/>
      <c r="S379" s="312"/>
      <c r="T379" s="312"/>
      <c r="U379" s="312"/>
      <c r="V379" s="312"/>
      <c r="W379" s="312"/>
      <c r="X379" s="312"/>
      <c r="Y379" s="312"/>
      <c r="Z379" s="312"/>
    </row>
    <row r="380" spans="1:26" ht="15.75" customHeight="1">
      <c r="A380" s="312"/>
      <c r="B380" s="312"/>
      <c r="C380" s="312"/>
      <c r="D380" s="312"/>
      <c r="E380" s="312"/>
      <c r="F380" s="312"/>
      <c r="G380" s="312"/>
      <c r="H380" s="312"/>
      <c r="I380" s="312"/>
      <c r="J380" s="312"/>
      <c r="K380" s="312"/>
      <c r="L380" s="312"/>
      <c r="M380" s="312"/>
      <c r="N380" s="312"/>
      <c r="O380" s="312"/>
      <c r="P380" s="312"/>
      <c r="Q380" s="312"/>
      <c r="R380" s="312"/>
      <c r="S380" s="312"/>
      <c r="T380" s="312"/>
      <c r="U380" s="312"/>
      <c r="V380" s="312"/>
      <c r="W380" s="312"/>
      <c r="X380" s="312"/>
      <c r="Y380" s="312"/>
      <c r="Z380" s="312"/>
    </row>
    <row r="381" spans="1:26" ht="15.75" customHeight="1">
      <c r="A381" s="312"/>
      <c r="B381" s="312"/>
      <c r="C381" s="312"/>
      <c r="D381" s="312"/>
      <c r="E381" s="312"/>
      <c r="F381" s="312"/>
      <c r="G381" s="312"/>
      <c r="H381" s="312"/>
      <c r="I381" s="312"/>
      <c r="J381" s="312"/>
      <c r="K381" s="312"/>
      <c r="L381" s="312"/>
      <c r="M381" s="312"/>
      <c r="N381" s="312"/>
      <c r="O381" s="312"/>
      <c r="P381" s="312"/>
      <c r="Q381" s="312"/>
      <c r="R381" s="312"/>
      <c r="S381" s="312"/>
      <c r="T381" s="312"/>
      <c r="U381" s="312"/>
      <c r="V381" s="312"/>
      <c r="W381" s="312"/>
      <c r="X381" s="312"/>
      <c r="Y381" s="312"/>
      <c r="Z381" s="312"/>
    </row>
    <row r="382" spans="1:26" ht="15.75" customHeight="1">
      <c r="A382" s="312"/>
      <c r="B382" s="312"/>
      <c r="C382" s="312"/>
      <c r="D382" s="312"/>
      <c r="E382" s="312"/>
      <c r="F382" s="312"/>
      <c r="G382" s="312"/>
      <c r="H382" s="312"/>
      <c r="I382" s="312"/>
      <c r="J382" s="312"/>
      <c r="K382" s="312"/>
      <c r="L382" s="312"/>
      <c r="M382" s="312"/>
      <c r="N382" s="312"/>
      <c r="O382" s="312"/>
      <c r="P382" s="312"/>
      <c r="Q382" s="312"/>
      <c r="R382" s="312"/>
      <c r="S382" s="312"/>
      <c r="T382" s="312"/>
      <c r="U382" s="312"/>
      <c r="V382" s="312"/>
      <c r="W382" s="312"/>
      <c r="X382" s="312"/>
      <c r="Y382" s="312"/>
      <c r="Z382" s="312"/>
    </row>
    <row r="383" spans="1:26" ht="15.75" customHeight="1">
      <c r="A383" s="312"/>
      <c r="B383" s="312"/>
      <c r="C383" s="312"/>
      <c r="D383" s="312"/>
      <c r="E383" s="312"/>
      <c r="F383" s="312"/>
      <c r="G383" s="312"/>
      <c r="H383" s="312"/>
      <c r="I383" s="312"/>
      <c r="J383" s="312"/>
      <c r="K383" s="312"/>
      <c r="L383" s="312"/>
      <c r="M383" s="312"/>
      <c r="N383" s="312"/>
      <c r="O383" s="312"/>
      <c r="P383" s="312"/>
      <c r="Q383" s="312"/>
      <c r="R383" s="312"/>
      <c r="S383" s="312"/>
      <c r="T383" s="312"/>
      <c r="U383" s="312"/>
      <c r="V383" s="312"/>
      <c r="W383" s="312"/>
      <c r="X383" s="312"/>
      <c r="Y383" s="312"/>
      <c r="Z383" s="312"/>
    </row>
    <row r="384" spans="1:26" ht="15.75" customHeight="1">
      <c r="A384" s="312"/>
      <c r="B384" s="312"/>
      <c r="C384" s="312"/>
      <c r="D384" s="312"/>
      <c r="E384" s="312"/>
      <c r="F384" s="312"/>
      <c r="G384" s="312"/>
      <c r="H384" s="312"/>
      <c r="I384" s="312"/>
      <c r="J384" s="312"/>
      <c r="K384" s="312"/>
      <c r="L384" s="312"/>
      <c r="M384" s="312"/>
      <c r="N384" s="312"/>
      <c r="O384" s="312"/>
      <c r="P384" s="312"/>
      <c r="Q384" s="312"/>
      <c r="R384" s="312"/>
      <c r="S384" s="312"/>
      <c r="T384" s="312"/>
      <c r="U384" s="312"/>
      <c r="V384" s="312"/>
      <c r="W384" s="312"/>
      <c r="X384" s="312"/>
      <c r="Y384" s="312"/>
      <c r="Z384" s="312"/>
    </row>
    <row r="385" spans="1:26" ht="15.75" customHeight="1">
      <c r="A385" s="312"/>
      <c r="B385" s="312"/>
      <c r="C385" s="312"/>
      <c r="D385" s="312"/>
      <c r="E385" s="312"/>
      <c r="F385" s="312"/>
      <c r="G385" s="312"/>
      <c r="H385" s="312"/>
      <c r="I385" s="312"/>
      <c r="J385" s="312"/>
      <c r="K385" s="312"/>
      <c r="L385" s="312"/>
      <c r="M385" s="312"/>
      <c r="N385" s="312"/>
      <c r="O385" s="312"/>
      <c r="P385" s="312"/>
      <c r="Q385" s="312"/>
      <c r="R385" s="312"/>
      <c r="S385" s="312"/>
      <c r="T385" s="312"/>
      <c r="U385" s="312"/>
      <c r="V385" s="312"/>
      <c r="W385" s="312"/>
      <c r="X385" s="312"/>
      <c r="Y385" s="312"/>
      <c r="Z385" s="312"/>
    </row>
    <row r="386" spans="1:26" ht="15.75" customHeight="1">
      <c r="A386" s="312"/>
      <c r="B386" s="312"/>
      <c r="C386" s="312"/>
      <c r="D386" s="312"/>
      <c r="E386" s="312"/>
      <c r="F386" s="312"/>
      <c r="G386" s="312"/>
      <c r="H386" s="312"/>
      <c r="I386" s="312"/>
      <c r="J386" s="312"/>
      <c r="K386" s="312"/>
      <c r="L386" s="312"/>
      <c r="M386" s="312"/>
      <c r="N386" s="312"/>
      <c r="O386" s="312"/>
      <c r="P386" s="312"/>
      <c r="Q386" s="312"/>
      <c r="R386" s="312"/>
      <c r="S386" s="312"/>
      <c r="T386" s="312"/>
      <c r="U386" s="312"/>
      <c r="V386" s="312"/>
      <c r="W386" s="312"/>
      <c r="X386" s="312"/>
      <c r="Y386" s="312"/>
      <c r="Z386" s="312"/>
    </row>
    <row r="387" spans="1:26" ht="15.75" customHeight="1">
      <c r="A387" s="312"/>
      <c r="B387" s="312"/>
      <c r="C387" s="312"/>
      <c r="D387" s="312"/>
      <c r="E387" s="312"/>
      <c r="F387" s="312"/>
      <c r="G387" s="312"/>
      <c r="H387" s="312"/>
      <c r="I387" s="312"/>
      <c r="J387" s="312"/>
      <c r="K387" s="312"/>
      <c r="L387" s="312"/>
      <c r="M387" s="312"/>
      <c r="N387" s="312"/>
      <c r="O387" s="312"/>
      <c r="P387" s="312"/>
      <c r="Q387" s="312"/>
      <c r="R387" s="312"/>
      <c r="S387" s="312"/>
      <c r="T387" s="312"/>
      <c r="U387" s="312"/>
      <c r="V387" s="312"/>
      <c r="W387" s="312"/>
      <c r="X387" s="312"/>
      <c r="Y387" s="312"/>
      <c r="Z387" s="312"/>
    </row>
    <row r="388" spans="1:26" ht="15.75" customHeight="1">
      <c r="A388" s="312"/>
      <c r="B388" s="312"/>
      <c r="C388" s="312"/>
      <c r="D388" s="312"/>
      <c r="E388" s="312"/>
      <c r="F388" s="312"/>
      <c r="G388" s="312"/>
      <c r="H388" s="312"/>
      <c r="I388" s="312"/>
      <c r="J388" s="312"/>
      <c r="K388" s="312"/>
      <c r="L388" s="312"/>
      <c r="M388" s="312"/>
      <c r="N388" s="312"/>
      <c r="O388" s="312"/>
      <c r="P388" s="312"/>
      <c r="Q388" s="312"/>
      <c r="R388" s="312"/>
      <c r="S388" s="312"/>
      <c r="T388" s="312"/>
      <c r="U388" s="312"/>
      <c r="V388" s="312"/>
      <c r="W388" s="312"/>
      <c r="X388" s="312"/>
      <c r="Y388" s="312"/>
      <c r="Z388" s="312"/>
    </row>
    <row r="389" spans="1:26" ht="15.75" customHeight="1">
      <c r="A389" s="312"/>
      <c r="B389" s="312"/>
      <c r="C389" s="312"/>
      <c r="D389" s="312"/>
      <c r="E389" s="312"/>
      <c r="F389" s="312"/>
      <c r="G389" s="312"/>
      <c r="H389" s="312"/>
      <c r="I389" s="312"/>
      <c r="J389" s="312"/>
      <c r="K389" s="312"/>
      <c r="L389" s="312"/>
      <c r="M389" s="312"/>
      <c r="N389" s="312"/>
      <c r="O389" s="312"/>
      <c r="P389" s="312"/>
      <c r="Q389" s="312"/>
      <c r="R389" s="312"/>
      <c r="S389" s="312"/>
      <c r="T389" s="312"/>
      <c r="U389" s="312"/>
      <c r="V389" s="312"/>
      <c r="W389" s="312"/>
      <c r="X389" s="312"/>
      <c r="Y389" s="312"/>
      <c r="Z389" s="312"/>
    </row>
    <row r="390" spans="1:26" ht="15.75" customHeight="1">
      <c r="A390" s="312"/>
      <c r="B390" s="312"/>
      <c r="C390" s="312"/>
      <c r="D390" s="312"/>
      <c r="E390" s="312"/>
      <c r="F390" s="312"/>
      <c r="G390" s="312"/>
      <c r="H390" s="312"/>
      <c r="I390" s="312"/>
      <c r="J390" s="312"/>
      <c r="K390" s="312"/>
      <c r="L390" s="312"/>
      <c r="M390" s="312"/>
      <c r="N390" s="312"/>
      <c r="O390" s="312"/>
      <c r="P390" s="312"/>
      <c r="Q390" s="312"/>
      <c r="R390" s="312"/>
      <c r="S390" s="312"/>
      <c r="T390" s="312"/>
      <c r="U390" s="312"/>
      <c r="V390" s="312"/>
      <c r="W390" s="312"/>
      <c r="X390" s="312"/>
      <c r="Y390" s="312"/>
      <c r="Z390" s="312"/>
    </row>
    <row r="391" spans="1:26" ht="15.75" customHeight="1">
      <c r="A391" s="312"/>
      <c r="B391" s="312"/>
      <c r="C391" s="312"/>
      <c r="D391" s="312"/>
      <c r="E391" s="312"/>
      <c r="F391" s="312"/>
      <c r="G391" s="312"/>
      <c r="H391" s="312"/>
      <c r="I391" s="312"/>
      <c r="J391" s="312"/>
      <c r="K391" s="312"/>
      <c r="L391" s="312"/>
      <c r="M391" s="312"/>
      <c r="N391" s="312"/>
      <c r="O391" s="312"/>
      <c r="P391" s="312"/>
      <c r="Q391" s="312"/>
      <c r="R391" s="312"/>
      <c r="S391" s="312"/>
      <c r="T391" s="312"/>
      <c r="U391" s="312"/>
      <c r="V391" s="312"/>
      <c r="W391" s="312"/>
      <c r="X391" s="312"/>
      <c r="Y391" s="312"/>
      <c r="Z391" s="312"/>
    </row>
    <row r="392" spans="1:26" ht="15.75" customHeight="1">
      <c r="A392" s="312"/>
      <c r="B392" s="312"/>
      <c r="C392" s="312"/>
      <c r="D392" s="312"/>
      <c r="E392" s="312"/>
      <c r="F392" s="312"/>
      <c r="G392" s="312"/>
      <c r="H392" s="312"/>
      <c r="I392" s="312"/>
      <c r="J392" s="312"/>
      <c r="K392" s="312"/>
      <c r="L392" s="312"/>
      <c r="M392" s="312"/>
      <c r="N392" s="312"/>
      <c r="O392" s="312"/>
      <c r="P392" s="312"/>
      <c r="Q392" s="312"/>
      <c r="R392" s="312"/>
      <c r="S392" s="312"/>
      <c r="T392" s="312"/>
      <c r="U392" s="312"/>
      <c r="V392" s="312"/>
      <c r="W392" s="312"/>
      <c r="X392" s="312"/>
      <c r="Y392" s="312"/>
      <c r="Z392" s="312"/>
    </row>
    <row r="393" spans="1:26" ht="15.75" customHeight="1">
      <c r="A393" s="312"/>
      <c r="B393" s="312"/>
      <c r="C393" s="312"/>
      <c r="D393" s="312"/>
      <c r="E393" s="312"/>
      <c r="F393" s="312"/>
      <c r="G393" s="312"/>
      <c r="H393" s="312"/>
      <c r="I393" s="312"/>
      <c r="J393" s="312"/>
      <c r="K393" s="312"/>
      <c r="L393" s="312"/>
      <c r="M393" s="312"/>
      <c r="N393" s="312"/>
      <c r="O393" s="312"/>
      <c r="P393" s="312"/>
      <c r="Q393" s="312"/>
      <c r="R393" s="312"/>
      <c r="S393" s="312"/>
      <c r="T393" s="312"/>
      <c r="U393" s="312"/>
      <c r="V393" s="312"/>
      <c r="W393" s="312"/>
      <c r="X393" s="312"/>
      <c r="Y393" s="312"/>
      <c r="Z393" s="312"/>
    </row>
    <row r="394" spans="1:26" ht="15.75" customHeight="1">
      <c r="A394" s="312"/>
      <c r="B394" s="312"/>
      <c r="C394" s="312"/>
      <c r="D394" s="312"/>
      <c r="E394" s="312"/>
      <c r="F394" s="312"/>
      <c r="G394" s="312"/>
      <c r="H394" s="312"/>
      <c r="I394" s="312"/>
      <c r="J394" s="312"/>
      <c r="K394" s="312"/>
      <c r="L394" s="312"/>
      <c r="M394" s="312"/>
      <c r="N394" s="312"/>
      <c r="O394" s="312"/>
      <c r="P394" s="312"/>
      <c r="Q394" s="312"/>
      <c r="R394" s="312"/>
      <c r="S394" s="312"/>
      <c r="T394" s="312"/>
      <c r="U394" s="312"/>
      <c r="V394" s="312"/>
      <c r="W394" s="312"/>
      <c r="X394" s="312"/>
      <c r="Y394" s="312"/>
      <c r="Z394" s="312"/>
    </row>
    <row r="395" spans="1:26" ht="15.75" customHeight="1">
      <c r="A395" s="312"/>
      <c r="B395" s="312"/>
      <c r="C395" s="312"/>
      <c r="D395" s="312"/>
      <c r="E395" s="312"/>
      <c r="F395" s="312"/>
      <c r="G395" s="312"/>
      <c r="H395" s="312"/>
      <c r="I395" s="312"/>
      <c r="J395" s="312"/>
      <c r="K395" s="312"/>
      <c r="L395" s="312"/>
      <c r="M395" s="312"/>
      <c r="N395" s="312"/>
      <c r="O395" s="312"/>
      <c r="P395" s="312"/>
      <c r="Q395" s="312"/>
      <c r="R395" s="312"/>
      <c r="S395" s="312"/>
      <c r="T395" s="312"/>
      <c r="U395" s="312"/>
      <c r="V395" s="312"/>
      <c r="W395" s="312"/>
      <c r="X395" s="312"/>
      <c r="Y395" s="312"/>
      <c r="Z395" s="312"/>
    </row>
    <row r="396" spans="1:26" ht="15.75" customHeight="1">
      <c r="A396" s="312"/>
      <c r="B396" s="312"/>
      <c r="C396" s="312"/>
      <c r="D396" s="312"/>
      <c r="E396" s="312"/>
      <c r="F396" s="312"/>
      <c r="G396" s="312"/>
      <c r="H396" s="312"/>
      <c r="I396" s="312"/>
      <c r="J396" s="312"/>
      <c r="K396" s="312"/>
      <c r="L396" s="312"/>
      <c r="M396" s="312"/>
      <c r="N396" s="312"/>
      <c r="O396" s="312"/>
      <c r="P396" s="312"/>
      <c r="Q396" s="312"/>
      <c r="R396" s="312"/>
      <c r="S396" s="312"/>
      <c r="T396" s="312"/>
      <c r="U396" s="312"/>
      <c r="V396" s="312"/>
      <c r="W396" s="312"/>
      <c r="X396" s="312"/>
      <c r="Y396" s="312"/>
      <c r="Z396" s="312"/>
    </row>
    <row r="397" spans="1:26" ht="15.75" customHeight="1">
      <c r="A397" s="312"/>
      <c r="B397" s="312"/>
      <c r="C397" s="312"/>
      <c r="D397" s="312"/>
      <c r="E397" s="312"/>
      <c r="F397" s="312"/>
      <c r="G397" s="312"/>
      <c r="H397" s="312"/>
      <c r="I397" s="312"/>
      <c r="J397" s="312"/>
      <c r="K397" s="312"/>
      <c r="L397" s="312"/>
      <c r="M397" s="312"/>
      <c r="N397" s="312"/>
      <c r="O397" s="312"/>
      <c r="P397" s="312"/>
      <c r="Q397" s="312"/>
      <c r="R397" s="312"/>
      <c r="S397" s="312"/>
      <c r="T397" s="312"/>
      <c r="U397" s="312"/>
      <c r="V397" s="312"/>
      <c r="W397" s="312"/>
      <c r="X397" s="312"/>
      <c r="Y397" s="312"/>
      <c r="Z397" s="312"/>
    </row>
    <row r="398" spans="1:26" ht="15.75" customHeight="1">
      <c r="A398" s="312"/>
      <c r="B398" s="312"/>
      <c r="C398" s="312"/>
      <c r="D398" s="312"/>
      <c r="E398" s="312"/>
      <c r="F398" s="312"/>
      <c r="G398" s="312"/>
      <c r="H398" s="312"/>
      <c r="I398" s="312"/>
      <c r="J398" s="312"/>
      <c r="K398" s="312"/>
      <c r="L398" s="312"/>
      <c r="M398" s="312"/>
      <c r="N398" s="312"/>
      <c r="O398" s="312"/>
      <c r="P398" s="312"/>
      <c r="Q398" s="312"/>
      <c r="R398" s="312"/>
      <c r="S398" s="312"/>
      <c r="T398" s="312"/>
      <c r="U398" s="312"/>
      <c r="V398" s="312"/>
      <c r="W398" s="312"/>
      <c r="X398" s="312"/>
      <c r="Y398" s="312"/>
      <c r="Z398" s="312"/>
    </row>
    <row r="399" spans="1:26" ht="15.75" customHeight="1">
      <c r="A399" s="312"/>
      <c r="B399" s="312"/>
      <c r="C399" s="312"/>
      <c r="D399" s="312"/>
      <c r="E399" s="312"/>
      <c r="F399" s="312"/>
      <c r="G399" s="312"/>
      <c r="H399" s="312"/>
      <c r="I399" s="312"/>
      <c r="J399" s="312"/>
      <c r="K399" s="312"/>
      <c r="L399" s="312"/>
      <c r="M399" s="312"/>
      <c r="N399" s="312"/>
      <c r="O399" s="312"/>
      <c r="P399" s="312"/>
      <c r="Q399" s="312"/>
      <c r="R399" s="312"/>
      <c r="S399" s="312"/>
      <c r="T399" s="312"/>
      <c r="U399" s="312"/>
      <c r="V399" s="312"/>
      <c r="W399" s="312"/>
      <c r="X399" s="312"/>
      <c r="Y399" s="312"/>
      <c r="Z399" s="312"/>
    </row>
    <row r="400" spans="1:26" ht="15.75" customHeight="1">
      <c r="A400" s="312"/>
      <c r="B400" s="312"/>
      <c r="C400" s="312"/>
      <c r="D400" s="312"/>
      <c r="E400" s="312"/>
      <c r="F400" s="312"/>
      <c r="G400" s="312"/>
      <c r="H400" s="312"/>
      <c r="I400" s="312"/>
      <c r="J400" s="312"/>
      <c r="K400" s="312"/>
      <c r="L400" s="312"/>
      <c r="M400" s="312"/>
      <c r="N400" s="312"/>
      <c r="O400" s="312"/>
      <c r="P400" s="312"/>
      <c r="Q400" s="312"/>
      <c r="R400" s="312"/>
      <c r="S400" s="312"/>
      <c r="T400" s="312"/>
      <c r="U400" s="312"/>
      <c r="V400" s="312"/>
      <c r="W400" s="312"/>
      <c r="X400" s="312"/>
      <c r="Y400" s="312"/>
      <c r="Z400" s="312"/>
    </row>
    <row r="401" spans="1:26" ht="15.75" customHeight="1">
      <c r="A401" s="312"/>
      <c r="B401" s="312"/>
      <c r="C401" s="312"/>
      <c r="D401" s="312"/>
      <c r="E401" s="312"/>
      <c r="F401" s="312"/>
      <c r="G401" s="312"/>
      <c r="H401" s="312"/>
      <c r="I401" s="312"/>
      <c r="J401" s="312"/>
      <c r="K401" s="312"/>
      <c r="L401" s="312"/>
      <c r="M401" s="312"/>
      <c r="N401" s="312"/>
      <c r="O401" s="312"/>
      <c r="P401" s="312"/>
      <c r="Q401" s="312"/>
      <c r="R401" s="312"/>
      <c r="S401" s="312"/>
      <c r="T401" s="312"/>
      <c r="U401" s="312"/>
      <c r="V401" s="312"/>
      <c r="W401" s="312"/>
      <c r="X401" s="312"/>
      <c r="Y401" s="312"/>
      <c r="Z401" s="312"/>
    </row>
    <row r="402" spans="1:26" ht="15.75" customHeight="1">
      <c r="A402" s="312"/>
      <c r="B402" s="312"/>
      <c r="C402" s="312"/>
      <c r="D402" s="312"/>
      <c r="E402" s="312"/>
      <c r="F402" s="312"/>
      <c r="G402" s="312"/>
      <c r="H402" s="312"/>
      <c r="I402" s="312"/>
      <c r="J402" s="312"/>
      <c r="K402" s="312"/>
      <c r="L402" s="312"/>
      <c r="M402" s="312"/>
      <c r="N402" s="312"/>
      <c r="O402" s="312"/>
      <c r="P402" s="312"/>
      <c r="Q402" s="312"/>
      <c r="R402" s="312"/>
      <c r="S402" s="312"/>
      <c r="T402" s="312"/>
      <c r="U402" s="312"/>
      <c r="V402" s="312"/>
      <c r="W402" s="312"/>
      <c r="X402" s="312"/>
      <c r="Y402" s="312"/>
      <c r="Z402" s="312"/>
    </row>
    <row r="403" spans="1:26" ht="15.75" customHeight="1">
      <c r="A403" s="312"/>
      <c r="B403" s="312"/>
      <c r="C403" s="312"/>
      <c r="D403" s="312"/>
      <c r="E403" s="312"/>
      <c r="F403" s="312"/>
      <c r="G403" s="312"/>
      <c r="H403" s="312"/>
      <c r="I403" s="312"/>
      <c r="J403" s="312"/>
      <c r="K403" s="312"/>
      <c r="L403" s="312"/>
      <c r="M403" s="312"/>
      <c r="N403" s="312"/>
      <c r="O403" s="312"/>
      <c r="P403" s="312"/>
      <c r="Q403" s="312"/>
      <c r="R403" s="312"/>
      <c r="S403" s="312"/>
      <c r="T403" s="312"/>
      <c r="U403" s="312"/>
      <c r="V403" s="312"/>
      <c r="W403" s="312"/>
      <c r="X403" s="312"/>
      <c r="Y403" s="312"/>
      <c r="Z403" s="312"/>
    </row>
    <row r="404" spans="1:26" ht="15.75" customHeight="1">
      <c r="A404" s="312"/>
      <c r="B404" s="312"/>
      <c r="C404" s="312"/>
      <c r="D404" s="312"/>
      <c r="E404" s="312"/>
      <c r="F404" s="312"/>
      <c r="G404" s="312"/>
      <c r="H404" s="312"/>
      <c r="I404" s="312"/>
      <c r="J404" s="312"/>
      <c r="K404" s="312"/>
      <c r="L404" s="312"/>
      <c r="M404" s="312"/>
      <c r="N404" s="312"/>
      <c r="O404" s="312"/>
      <c r="P404" s="312"/>
      <c r="Q404" s="312"/>
      <c r="R404" s="312"/>
      <c r="S404" s="312"/>
      <c r="T404" s="312"/>
      <c r="U404" s="312"/>
      <c r="V404" s="312"/>
      <c r="W404" s="312"/>
      <c r="X404" s="312"/>
      <c r="Y404" s="312"/>
      <c r="Z404" s="312"/>
    </row>
    <row r="405" spans="1:26" ht="15.75" customHeight="1">
      <c r="A405" s="312"/>
      <c r="B405" s="312"/>
      <c r="C405" s="312"/>
      <c r="D405" s="312"/>
      <c r="E405" s="312"/>
      <c r="F405" s="312"/>
      <c r="G405" s="312"/>
      <c r="H405" s="312"/>
      <c r="I405" s="312"/>
      <c r="J405" s="312"/>
      <c r="K405" s="312"/>
      <c r="L405" s="312"/>
      <c r="M405" s="312"/>
      <c r="N405" s="312"/>
      <c r="O405" s="312"/>
      <c r="P405" s="312"/>
      <c r="Q405" s="312"/>
      <c r="R405" s="312"/>
      <c r="S405" s="312"/>
      <c r="T405" s="312"/>
      <c r="U405" s="312"/>
      <c r="V405" s="312"/>
      <c r="W405" s="312"/>
      <c r="X405" s="312"/>
      <c r="Y405" s="312"/>
      <c r="Z405" s="312"/>
    </row>
    <row r="406" spans="1:26" ht="15.75" customHeight="1">
      <c r="A406" s="312"/>
      <c r="B406" s="312"/>
      <c r="C406" s="312"/>
      <c r="D406" s="312"/>
      <c r="E406" s="312"/>
      <c r="F406" s="312"/>
      <c r="G406" s="312"/>
      <c r="H406" s="312"/>
      <c r="I406" s="312"/>
      <c r="J406" s="312"/>
      <c r="K406" s="312"/>
      <c r="L406" s="312"/>
      <c r="M406" s="312"/>
      <c r="N406" s="312"/>
      <c r="O406" s="312"/>
      <c r="P406" s="312"/>
      <c r="Q406" s="312"/>
      <c r="R406" s="312"/>
      <c r="S406" s="312"/>
      <c r="T406" s="312"/>
      <c r="U406" s="312"/>
      <c r="V406" s="312"/>
      <c r="W406" s="312"/>
      <c r="X406" s="312"/>
      <c r="Y406" s="312"/>
      <c r="Z406" s="312"/>
    </row>
    <row r="407" spans="1:26" ht="15.75" customHeight="1">
      <c r="A407" s="312"/>
      <c r="B407" s="312"/>
      <c r="C407" s="312"/>
      <c r="D407" s="312"/>
      <c r="E407" s="312"/>
      <c r="F407" s="312"/>
      <c r="G407" s="312"/>
      <c r="H407" s="312"/>
      <c r="I407" s="312"/>
      <c r="J407" s="312"/>
      <c r="K407" s="312"/>
      <c r="L407" s="312"/>
      <c r="M407" s="312"/>
      <c r="N407" s="312"/>
      <c r="O407" s="312"/>
      <c r="P407" s="312"/>
      <c r="Q407" s="312"/>
      <c r="R407" s="312"/>
      <c r="S407" s="312"/>
      <c r="T407" s="312"/>
      <c r="U407" s="312"/>
      <c r="V407" s="312"/>
      <c r="W407" s="312"/>
      <c r="X407" s="312"/>
      <c r="Y407" s="312"/>
      <c r="Z407" s="312"/>
    </row>
    <row r="408" spans="1:26" ht="15.75" customHeight="1">
      <c r="A408" s="312"/>
      <c r="B408" s="312"/>
      <c r="C408" s="312"/>
      <c r="D408" s="312"/>
      <c r="E408" s="312"/>
      <c r="F408" s="312"/>
      <c r="G408" s="312"/>
      <c r="H408" s="312"/>
      <c r="I408" s="312"/>
      <c r="J408" s="312"/>
      <c r="K408" s="312"/>
      <c r="L408" s="312"/>
      <c r="M408" s="312"/>
      <c r="N408" s="312"/>
      <c r="O408" s="312"/>
      <c r="P408" s="312"/>
      <c r="Q408" s="312"/>
      <c r="R408" s="312"/>
      <c r="S408" s="312"/>
      <c r="T408" s="312"/>
      <c r="U408" s="312"/>
      <c r="V408" s="312"/>
      <c r="W408" s="312"/>
      <c r="X408" s="312"/>
      <c r="Y408" s="312"/>
      <c r="Z408" s="312"/>
    </row>
    <row r="409" spans="1:26" ht="15.75" customHeight="1">
      <c r="A409" s="312"/>
      <c r="B409" s="312"/>
      <c r="C409" s="312"/>
      <c r="D409" s="312"/>
      <c r="E409" s="312"/>
      <c r="F409" s="312"/>
      <c r="G409" s="312"/>
      <c r="H409" s="312"/>
      <c r="I409" s="312"/>
      <c r="J409" s="312"/>
      <c r="K409" s="312"/>
      <c r="L409" s="312"/>
      <c r="M409" s="312"/>
      <c r="N409" s="312"/>
      <c r="O409" s="312"/>
      <c r="P409" s="312"/>
      <c r="Q409" s="312"/>
      <c r="R409" s="312"/>
      <c r="S409" s="312"/>
      <c r="T409" s="312"/>
      <c r="U409" s="312"/>
      <c r="V409" s="312"/>
      <c r="W409" s="312"/>
      <c r="X409" s="312"/>
      <c r="Y409" s="312"/>
      <c r="Z409" s="312"/>
    </row>
    <row r="410" spans="1:26" ht="15.75" customHeight="1">
      <c r="A410" s="312"/>
      <c r="B410" s="312"/>
      <c r="C410" s="312"/>
      <c r="D410" s="312"/>
      <c r="E410" s="312"/>
      <c r="F410" s="312"/>
      <c r="G410" s="312"/>
      <c r="H410" s="312"/>
      <c r="I410" s="312"/>
      <c r="J410" s="312"/>
      <c r="K410" s="312"/>
      <c r="L410" s="312"/>
      <c r="M410" s="312"/>
      <c r="N410" s="312"/>
      <c r="O410" s="312"/>
      <c r="P410" s="312"/>
      <c r="Q410" s="312"/>
      <c r="R410" s="312"/>
      <c r="S410" s="312"/>
      <c r="T410" s="312"/>
      <c r="U410" s="312"/>
      <c r="V410" s="312"/>
      <c r="W410" s="312"/>
      <c r="X410" s="312"/>
      <c r="Y410" s="312"/>
      <c r="Z410" s="312"/>
    </row>
    <row r="411" spans="1:26" ht="15.75" customHeight="1">
      <c r="A411" s="312"/>
      <c r="B411" s="312"/>
      <c r="C411" s="312"/>
      <c r="D411" s="312"/>
      <c r="E411" s="312"/>
      <c r="F411" s="312"/>
      <c r="G411" s="312"/>
      <c r="H411" s="312"/>
      <c r="I411" s="312"/>
      <c r="J411" s="312"/>
      <c r="K411" s="312"/>
      <c r="L411" s="312"/>
      <c r="M411" s="312"/>
      <c r="N411" s="312"/>
      <c r="O411" s="312"/>
      <c r="P411" s="312"/>
      <c r="Q411" s="312"/>
      <c r="R411" s="312"/>
      <c r="S411" s="312"/>
      <c r="T411" s="312"/>
      <c r="U411" s="312"/>
      <c r="V411" s="312"/>
      <c r="W411" s="312"/>
      <c r="X411" s="312"/>
      <c r="Y411" s="312"/>
      <c r="Z411" s="312"/>
    </row>
    <row r="412" spans="1:26" ht="15.75" customHeight="1">
      <c r="A412" s="312"/>
      <c r="B412" s="312"/>
      <c r="C412" s="312"/>
      <c r="D412" s="312"/>
      <c r="E412" s="312"/>
      <c r="F412" s="312"/>
      <c r="G412" s="312"/>
      <c r="H412" s="312"/>
      <c r="I412" s="312"/>
      <c r="J412" s="312"/>
      <c r="K412" s="312"/>
      <c r="L412" s="312"/>
      <c r="M412" s="312"/>
      <c r="N412" s="312"/>
      <c r="O412" s="312"/>
      <c r="P412" s="312"/>
      <c r="Q412" s="312"/>
      <c r="R412" s="312"/>
      <c r="S412" s="312"/>
      <c r="T412" s="312"/>
      <c r="U412" s="312"/>
      <c r="V412" s="312"/>
      <c r="W412" s="312"/>
      <c r="X412" s="312"/>
      <c r="Y412" s="312"/>
      <c r="Z412" s="312"/>
    </row>
    <row r="413" spans="1:26" ht="15.75" customHeight="1">
      <c r="A413" s="312"/>
      <c r="B413" s="312"/>
      <c r="C413" s="312"/>
      <c r="D413" s="312"/>
      <c r="E413" s="312"/>
      <c r="F413" s="312"/>
      <c r="G413" s="312"/>
      <c r="H413" s="312"/>
      <c r="I413" s="312"/>
      <c r="J413" s="312"/>
      <c r="K413" s="312"/>
      <c r="L413" s="312"/>
      <c r="M413" s="312"/>
      <c r="N413" s="312"/>
      <c r="O413" s="312"/>
      <c r="P413" s="312"/>
      <c r="Q413" s="312"/>
      <c r="R413" s="312"/>
      <c r="S413" s="312"/>
      <c r="T413" s="312"/>
      <c r="U413" s="312"/>
      <c r="V413" s="312"/>
      <c r="W413" s="312"/>
      <c r="X413" s="312"/>
      <c r="Y413" s="312"/>
      <c r="Z413" s="312"/>
    </row>
    <row r="414" spans="1:26" ht="15.75" customHeight="1">
      <c r="A414" s="312"/>
      <c r="B414" s="312"/>
      <c r="C414" s="312"/>
      <c r="D414" s="312"/>
      <c r="E414" s="312"/>
      <c r="F414" s="312"/>
      <c r="G414" s="312"/>
      <c r="H414" s="312"/>
      <c r="I414" s="312"/>
      <c r="J414" s="312"/>
      <c r="K414" s="312"/>
      <c r="L414" s="312"/>
      <c r="M414" s="312"/>
      <c r="N414" s="312"/>
      <c r="O414" s="312"/>
      <c r="P414" s="312"/>
      <c r="Q414" s="312"/>
      <c r="R414" s="312"/>
      <c r="S414" s="312"/>
      <c r="T414" s="312"/>
      <c r="U414" s="312"/>
      <c r="V414" s="312"/>
      <c r="W414" s="312"/>
      <c r="X414" s="312"/>
      <c r="Y414" s="312"/>
      <c r="Z414" s="312"/>
    </row>
    <row r="415" spans="1:26" ht="15.75" customHeight="1">
      <c r="A415" s="312"/>
      <c r="B415" s="312"/>
      <c r="C415" s="312"/>
      <c r="D415" s="312"/>
      <c r="E415" s="312"/>
      <c r="F415" s="312"/>
      <c r="G415" s="312"/>
      <c r="H415" s="312"/>
      <c r="I415" s="312"/>
      <c r="J415" s="312"/>
      <c r="K415" s="312"/>
      <c r="L415" s="312"/>
      <c r="M415" s="312"/>
      <c r="N415" s="312"/>
      <c r="O415" s="312"/>
      <c r="P415" s="312"/>
      <c r="Q415" s="312"/>
      <c r="R415" s="312"/>
      <c r="S415" s="312"/>
      <c r="T415" s="312"/>
      <c r="U415" s="312"/>
      <c r="V415" s="312"/>
      <c r="W415" s="312"/>
      <c r="X415" s="312"/>
      <c r="Y415" s="312"/>
      <c r="Z415" s="312"/>
    </row>
    <row r="416" spans="1:26" ht="15.75" customHeight="1">
      <c r="A416" s="312"/>
      <c r="B416" s="312"/>
      <c r="C416" s="312"/>
      <c r="D416" s="312"/>
      <c r="E416" s="312"/>
      <c r="F416" s="312"/>
      <c r="G416" s="312"/>
      <c r="H416" s="312"/>
      <c r="I416" s="312"/>
      <c r="J416" s="312"/>
      <c r="K416" s="312"/>
      <c r="L416" s="312"/>
      <c r="M416" s="312"/>
      <c r="N416" s="312"/>
      <c r="O416" s="312"/>
      <c r="P416" s="312"/>
      <c r="Q416" s="312"/>
      <c r="R416" s="312"/>
      <c r="S416" s="312"/>
      <c r="T416" s="312"/>
      <c r="U416" s="312"/>
      <c r="V416" s="312"/>
      <c r="W416" s="312"/>
      <c r="X416" s="312"/>
      <c r="Y416" s="312"/>
      <c r="Z416" s="312"/>
    </row>
    <row r="417" spans="1:26" ht="15.75" customHeight="1">
      <c r="A417" s="312"/>
      <c r="B417" s="312"/>
      <c r="C417" s="312"/>
      <c r="D417" s="312"/>
      <c r="E417" s="312"/>
      <c r="F417" s="312"/>
      <c r="G417" s="312"/>
      <c r="H417" s="312"/>
      <c r="I417" s="312"/>
      <c r="J417" s="312"/>
      <c r="K417" s="312"/>
      <c r="L417" s="312"/>
      <c r="M417" s="312"/>
      <c r="N417" s="312"/>
      <c r="O417" s="312"/>
      <c r="P417" s="312"/>
      <c r="Q417" s="312"/>
      <c r="R417" s="312"/>
      <c r="S417" s="312"/>
      <c r="T417" s="312"/>
      <c r="U417" s="312"/>
      <c r="V417" s="312"/>
      <c r="W417" s="312"/>
      <c r="X417" s="312"/>
      <c r="Y417" s="312"/>
      <c r="Z417" s="312"/>
    </row>
    <row r="418" spans="1:26" ht="15.75" customHeight="1">
      <c r="A418" s="312"/>
      <c r="B418" s="312"/>
      <c r="C418" s="312"/>
      <c r="D418" s="312"/>
      <c r="E418" s="312"/>
      <c r="F418" s="312"/>
      <c r="G418" s="312"/>
      <c r="H418" s="312"/>
      <c r="I418" s="312"/>
      <c r="J418" s="312"/>
      <c r="K418" s="312"/>
      <c r="L418" s="312"/>
      <c r="M418" s="312"/>
      <c r="N418" s="312"/>
      <c r="O418" s="312"/>
      <c r="P418" s="312"/>
      <c r="Q418" s="312"/>
      <c r="R418" s="312"/>
      <c r="S418" s="312"/>
      <c r="T418" s="312"/>
      <c r="U418" s="312"/>
      <c r="V418" s="312"/>
      <c r="W418" s="312"/>
      <c r="X418" s="312"/>
      <c r="Y418" s="312"/>
      <c r="Z418" s="312"/>
    </row>
    <row r="419" spans="1:26" ht="15.75" customHeight="1">
      <c r="A419" s="312"/>
      <c r="B419" s="312"/>
      <c r="C419" s="312"/>
      <c r="D419" s="312"/>
      <c r="E419" s="312"/>
      <c r="F419" s="312"/>
      <c r="G419" s="312"/>
      <c r="H419" s="312"/>
      <c r="I419" s="312"/>
      <c r="J419" s="312"/>
      <c r="K419" s="312"/>
      <c r="L419" s="312"/>
      <c r="M419" s="312"/>
      <c r="N419" s="312"/>
      <c r="O419" s="312"/>
      <c r="P419" s="312"/>
      <c r="Q419" s="312"/>
      <c r="R419" s="312"/>
      <c r="S419" s="312"/>
      <c r="T419" s="312"/>
      <c r="U419" s="312"/>
      <c r="V419" s="312"/>
      <c r="W419" s="312"/>
      <c r="X419" s="312"/>
      <c r="Y419" s="312"/>
      <c r="Z419" s="312"/>
    </row>
    <row r="420" spans="1:26" ht="15.75" customHeight="1">
      <c r="A420" s="312"/>
      <c r="B420" s="312"/>
      <c r="C420" s="312"/>
      <c r="D420" s="312"/>
      <c r="E420" s="312"/>
      <c r="F420" s="312"/>
      <c r="G420" s="312"/>
      <c r="H420" s="312"/>
      <c r="I420" s="312"/>
      <c r="J420" s="312"/>
      <c r="K420" s="312"/>
      <c r="L420" s="312"/>
      <c r="M420" s="312"/>
      <c r="N420" s="312"/>
      <c r="O420" s="312"/>
      <c r="P420" s="312"/>
      <c r="Q420" s="312"/>
      <c r="R420" s="312"/>
      <c r="S420" s="312"/>
      <c r="T420" s="312"/>
      <c r="U420" s="312"/>
      <c r="V420" s="312"/>
      <c r="W420" s="312"/>
      <c r="X420" s="312"/>
      <c r="Y420" s="312"/>
      <c r="Z420" s="312"/>
    </row>
    <row r="421" spans="1:26" ht="15.75" customHeight="1">
      <c r="A421" s="312"/>
      <c r="B421" s="312"/>
      <c r="C421" s="312"/>
      <c r="D421" s="312"/>
      <c r="E421" s="312"/>
      <c r="F421" s="312"/>
      <c r="G421" s="312"/>
      <c r="H421" s="312"/>
      <c r="I421" s="312"/>
      <c r="J421" s="312"/>
      <c r="K421" s="312"/>
      <c r="L421" s="312"/>
      <c r="M421" s="312"/>
      <c r="N421" s="312"/>
      <c r="O421" s="312"/>
      <c r="P421" s="312"/>
      <c r="Q421" s="312"/>
      <c r="R421" s="312"/>
      <c r="S421" s="312"/>
      <c r="T421" s="312"/>
      <c r="U421" s="312"/>
      <c r="V421" s="312"/>
      <c r="W421" s="312"/>
      <c r="X421" s="312"/>
      <c r="Y421" s="312"/>
      <c r="Z421" s="312"/>
    </row>
    <row r="422" spans="1:26" ht="15.75" customHeight="1">
      <c r="A422" s="312"/>
      <c r="B422" s="312"/>
      <c r="C422" s="312"/>
      <c r="D422" s="312"/>
      <c r="E422" s="312"/>
      <c r="F422" s="312"/>
      <c r="G422" s="312"/>
      <c r="H422" s="312"/>
      <c r="I422" s="312"/>
      <c r="J422" s="312"/>
      <c r="K422" s="312"/>
      <c r="L422" s="312"/>
      <c r="M422" s="312"/>
      <c r="N422" s="312"/>
      <c r="O422" s="312"/>
      <c r="P422" s="312"/>
      <c r="Q422" s="312"/>
      <c r="R422" s="312"/>
      <c r="S422" s="312"/>
      <c r="T422" s="312"/>
      <c r="U422" s="312"/>
      <c r="V422" s="312"/>
      <c r="W422" s="312"/>
      <c r="X422" s="312"/>
      <c r="Y422" s="312"/>
      <c r="Z422" s="312"/>
    </row>
    <row r="423" spans="1:26" ht="15.75" customHeight="1">
      <c r="A423" s="312"/>
      <c r="B423" s="312"/>
      <c r="C423" s="312"/>
      <c r="D423" s="312"/>
      <c r="E423" s="312"/>
      <c r="F423" s="312"/>
      <c r="G423" s="312"/>
      <c r="H423" s="312"/>
      <c r="I423" s="312"/>
      <c r="J423" s="312"/>
      <c r="K423" s="312"/>
      <c r="L423" s="312"/>
      <c r="M423" s="312"/>
      <c r="N423" s="312"/>
      <c r="O423" s="312"/>
      <c r="P423" s="312"/>
      <c r="Q423" s="312"/>
      <c r="R423" s="312"/>
      <c r="S423" s="312"/>
      <c r="T423" s="312"/>
      <c r="U423" s="312"/>
      <c r="V423" s="312"/>
      <c r="W423" s="312"/>
      <c r="X423" s="312"/>
      <c r="Y423" s="312"/>
      <c r="Z423" s="312"/>
    </row>
    <row r="424" spans="1:26" ht="15.75" customHeight="1">
      <c r="A424" s="312"/>
      <c r="B424" s="312"/>
      <c r="C424" s="312"/>
      <c r="D424" s="312"/>
      <c r="E424" s="312"/>
      <c r="F424" s="312"/>
      <c r="G424" s="312"/>
      <c r="H424" s="312"/>
      <c r="I424" s="312"/>
      <c r="J424" s="312"/>
      <c r="K424" s="312"/>
      <c r="L424" s="312"/>
      <c r="M424" s="312"/>
      <c r="N424" s="312"/>
      <c r="O424" s="312"/>
      <c r="P424" s="312"/>
      <c r="Q424" s="312"/>
      <c r="R424" s="312"/>
      <c r="S424" s="312"/>
      <c r="T424" s="312"/>
      <c r="U424" s="312"/>
      <c r="V424" s="312"/>
      <c r="W424" s="312"/>
      <c r="X424" s="312"/>
      <c r="Y424" s="312"/>
      <c r="Z424" s="312"/>
    </row>
    <row r="425" spans="1:26" ht="15.75" customHeight="1">
      <c r="A425" s="312"/>
      <c r="B425" s="312"/>
      <c r="C425" s="312"/>
      <c r="D425" s="312"/>
      <c r="E425" s="312"/>
      <c r="F425" s="312"/>
      <c r="G425" s="312"/>
      <c r="H425" s="312"/>
      <c r="I425" s="312"/>
      <c r="J425" s="312"/>
      <c r="K425" s="312"/>
      <c r="L425" s="312"/>
      <c r="M425" s="312"/>
      <c r="N425" s="312"/>
      <c r="O425" s="312"/>
      <c r="P425" s="312"/>
      <c r="Q425" s="312"/>
      <c r="R425" s="312"/>
      <c r="S425" s="312"/>
      <c r="T425" s="312"/>
      <c r="U425" s="312"/>
      <c r="V425" s="312"/>
      <c r="W425" s="312"/>
      <c r="X425" s="312"/>
      <c r="Y425" s="312"/>
      <c r="Z425" s="312"/>
    </row>
    <row r="426" spans="1:26" ht="15.75" customHeight="1">
      <c r="A426" s="312"/>
      <c r="B426" s="312"/>
      <c r="C426" s="312"/>
      <c r="D426" s="312"/>
      <c r="E426" s="312"/>
      <c r="F426" s="312"/>
      <c r="G426" s="312"/>
      <c r="H426" s="312"/>
      <c r="I426" s="312"/>
      <c r="J426" s="312"/>
      <c r="K426" s="312"/>
      <c r="L426" s="312"/>
      <c r="M426" s="312"/>
      <c r="N426" s="312"/>
      <c r="O426" s="312"/>
      <c r="P426" s="312"/>
      <c r="Q426" s="312"/>
      <c r="R426" s="312"/>
      <c r="S426" s="312"/>
      <c r="T426" s="312"/>
      <c r="U426" s="312"/>
      <c r="V426" s="312"/>
      <c r="W426" s="312"/>
      <c r="X426" s="312"/>
      <c r="Y426" s="312"/>
      <c r="Z426" s="312"/>
    </row>
    <row r="427" spans="1:26" ht="15.75" customHeight="1">
      <c r="A427" s="312"/>
      <c r="B427" s="312"/>
      <c r="C427" s="312"/>
      <c r="D427" s="312"/>
      <c r="E427" s="312"/>
      <c r="F427" s="312"/>
      <c r="G427" s="312"/>
      <c r="H427" s="312"/>
      <c r="I427" s="312"/>
      <c r="J427" s="312"/>
      <c r="K427" s="312"/>
      <c r="L427" s="312"/>
      <c r="M427" s="312"/>
      <c r="N427" s="312"/>
      <c r="O427" s="312"/>
      <c r="P427" s="312"/>
      <c r="Q427" s="312"/>
      <c r="R427" s="312"/>
      <c r="S427" s="312"/>
      <c r="T427" s="312"/>
      <c r="U427" s="312"/>
      <c r="V427" s="312"/>
      <c r="W427" s="312"/>
      <c r="X427" s="312"/>
      <c r="Y427" s="312"/>
      <c r="Z427" s="312"/>
    </row>
    <row r="428" spans="1:26" ht="15.75" customHeight="1">
      <c r="A428" s="312"/>
      <c r="B428" s="312"/>
      <c r="C428" s="312"/>
      <c r="D428" s="312"/>
      <c r="E428" s="312"/>
      <c r="F428" s="312"/>
      <c r="G428" s="312"/>
      <c r="H428" s="312"/>
      <c r="I428" s="312"/>
      <c r="J428" s="312"/>
      <c r="K428" s="312"/>
      <c r="L428" s="312"/>
      <c r="M428" s="312"/>
      <c r="N428" s="312"/>
      <c r="O428" s="312"/>
      <c r="P428" s="312"/>
      <c r="Q428" s="312"/>
      <c r="R428" s="312"/>
      <c r="S428" s="312"/>
      <c r="T428" s="312"/>
      <c r="U428" s="312"/>
      <c r="V428" s="312"/>
      <c r="W428" s="312"/>
      <c r="X428" s="312"/>
      <c r="Y428" s="312"/>
      <c r="Z428" s="312"/>
    </row>
    <row r="429" spans="1:26" ht="15.75" customHeight="1">
      <c r="A429" s="312"/>
      <c r="B429" s="312"/>
      <c r="C429" s="312"/>
      <c r="D429" s="312"/>
      <c r="E429" s="312"/>
      <c r="F429" s="312"/>
      <c r="G429" s="312"/>
      <c r="H429" s="312"/>
      <c r="I429" s="312"/>
      <c r="J429" s="312"/>
      <c r="K429" s="312"/>
      <c r="L429" s="312"/>
      <c r="M429" s="312"/>
      <c r="N429" s="312"/>
      <c r="O429" s="312"/>
      <c r="P429" s="312"/>
      <c r="Q429" s="312"/>
      <c r="R429" s="312"/>
      <c r="S429" s="312"/>
      <c r="T429" s="312"/>
      <c r="U429" s="312"/>
      <c r="V429" s="312"/>
      <c r="W429" s="312"/>
      <c r="X429" s="312"/>
      <c r="Y429" s="312"/>
      <c r="Z429" s="312"/>
    </row>
    <row r="430" spans="1:26" ht="15.75" customHeight="1">
      <c r="A430" s="312"/>
      <c r="B430" s="312"/>
      <c r="C430" s="312"/>
      <c r="D430" s="312"/>
      <c r="E430" s="312"/>
      <c r="F430" s="312"/>
      <c r="G430" s="312"/>
      <c r="H430" s="312"/>
      <c r="I430" s="312"/>
      <c r="J430" s="312"/>
      <c r="K430" s="312"/>
      <c r="L430" s="312"/>
      <c r="M430" s="312"/>
      <c r="N430" s="312"/>
      <c r="O430" s="312"/>
      <c r="P430" s="312"/>
      <c r="Q430" s="312"/>
      <c r="R430" s="312"/>
      <c r="S430" s="312"/>
      <c r="T430" s="312"/>
      <c r="U430" s="312"/>
      <c r="V430" s="312"/>
      <c r="W430" s="312"/>
      <c r="X430" s="312"/>
      <c r="Y430" s="312"/>
      <c r="Z430" s="312"/>
    </row>
    <row r="431" spans="1:26" ht="15.75" customHeight="1">
      <c r="A431" s="312"/>
      <c r="B431" s="312"/>
      <c r="C431" s="312"/>
      <c r="D431" s="312"/>
      <c r="E431" s="312"/>
      <c r="F431" s="312"/>
      <c r="G431" s="312"/>
      <c r="H431" s="312"/>
      <c r="I431" s="312"/>
      <c r="J431" s="312"/>
      <c r="K431" s="312"/>
      <c r="L431" s="312"/>
      <c r="M431" s="312"/>
      <c r="N431" s="312"/>
      <c r="O431" s="312"/>
      <c r="P431" s="312"/>
      <c r="Q431" s="312"/>
      <c r="R431" s="312"/>
      <c r="S431" s="312"/>
      <c r="T431" s="312"/>
      <c r="U431" s="312"/>
      <c r="V431" s="312"/>
      <c r="W431" s="312"/>
      <c r="X431" s="312"/>
      <c r="Y431" s="312"/>
      <c r="Z431" s="312"/>
    </row>
    <row r="432" spans="1:26" ht="15.75" customHeight="1">
      <c r="A432" s="312"/>
      <c r="B432" s="312"/>
      <c r="C432" s="312"/>
      <c r="D432" s="312"/>
      <c r="E432" s="312"/>
      <c r="F432" s="312"/>
      <c r="G432" s="312"/>
      <c r="H432" s="312"/>
      <c r="I432" s="312"/>
      <c r="J432" s="312"/>
      <c r="K432" s="312"/>
      <c r="L432" s="312"/>
      <c r="M432" s="312"/>
      <c r="N432" s="312"/>
      <c r="O432" s="312"/>
      <c r="P432" s="312"/>
      <c r="Q432" s="312"/>
      <c r="R432" s="312"/>
      <c r="S432" s="312"/>
      <c r="T432" s="312"/>
      <c r="U432" s="312"/>
      <c r="V432" s="312"/>
      <c r="W432" s="312"/>
      <c r="X432" s="312"/>
      <c r="Y432" s="312"/>
      <c r="Z432" s="312"/>
    </row>
    <row r="433" spans="1:26" ht="15.75" customHeight="1">
      <c r="A433" s="312"/>
      <c r="B433" s="312"/>
      <c r="C433" s="312"/>
      <c r="D433" s="312"/>
      <c r="E433" s="312"/>
      <c r="F433" s="312"/>
      <c r="G433" s="312"/>
      <c r="H433" s="312"/>
      <c r="I433" s="312"/>
      <c r="J433" s="312"/>
      <c r="K433" s="312"/>
      <c r="L433" s="312"/>
      <c r="M433" s="312"/>
      <c r="N433" s="312"/>
      <c r="O433" s="312"/>
      <c r="P433" s="312"/>
      <c r="Q433" s="312"/>
      <c r="R433" s="312"/>
      <c r="S433" s="312"/>
      <c r="T433" s="312"/>
      <c r="U433" s="312"/>
      <c r="V433" s="312"/>
      <c r="W433" s="312"/>
      <c r="X433" s="312"/>
      <c r="Y433" s="312"/>
      <c r="Z433" s="312"/>
    </row>
    <row r="434" spans="1:26" ht="15.75" customHeight="1">
      <c r="A434" s="312"/>
      <c r="B434" s="312"/>
      <c r="C434" s="312"/>
      <c r="D434" s="312"/>
      <c r="E434" s="312"/>
      <c r="F434" s="312"/>
      <c r="G434" s="312"/>
      <c r="H434" s="312"/>
      <c r="I434" s="312"/>
      <c r="J434" s="312"/>
      <c r="K434" s="312"/>
      <c r="L434" s="312"/>
      <c r="M434" s="312"/>
      <c r="N434" s="312"/>
      <c r="O434" s="312"/>
      <c r="P434" s="312"/>
      <c r="Q434" s="312"/>
      <c r="R434" s="312"/>
      <c r="S434" s="312"/>
      <c r="T434" s="312"/>
      <c r="U434" s="312"/>
      <c r="V434" s="312"/>
      <c r="W434" s="312"/>
      <c r="X434" s="312"/>
      <c r="Y434" s="312"/>
      <c r="Z434" s="312"/>
    </row>
    <row r="435" spans="1:26" ht="15.75" customHeight="1">
      <c r="A435" s="312"/>
      <c r="B435" s="312"/>
      <c r="C435" s="312"/>
      <c r="D435" s="312"/>
      <c r="E435" s="312"/>
      <c r="F435" s="312"/>
      <c r="G435" s="312"/>
      <c r="H435" s="312"/>
      <c r="I435" s="312"/>
      <c r="J435" s="312"/>
      <c r="K435" s="312"/>
      <c r="L435" s="312"/>
      <c r="M435" s="312"/>
      <c r="N435" s="312"/>
      <c r="O435" s="312"/>
      <c r="P435" s="312"/>
      <c r="Q435" s="312"/>
      <c r="R435" s="312"/>
      <c r="S435" s="312"/>
      <c r="T435" s="312"/>
      <c r="U435" s="312"/>
      <c r="V435" s="312"/>
      <c r="W435" s="312"/>
      <c r="X435" s="312"/>
      <c r="Y435" s="312"/>
      <c r="Z435" s="312"/>
    </row>
    <row r="436" spans="1:26" ht="15.75" customHeight="1">
      <c r="A436" s="312"/>
      <c r="B436" s="312"/>
      <c r="C436" s="312"/>
      <c r="D436" s="312"/>
      <c r="E436" s="312"/>
      <c r="F436" s="312"/>
      <c r="G436" s="312"/>
      <c r="H436" s="312"/>
      <c r="I436" s="312"/>
      <c r="J436" s="312"/>
      <c r="K436" s="312"/>
      <c r="L436" s="312"/>
      <c r="M436" s="312"/>
      <c r="N436" s="312"/>
      <c r="O436" s="312"/>
      <c r="P436" s="312"/>
      <c r="Q436" s="312"/>
      <c r="R436" s="312"/>
      <c r="S436" s="312"/>
      <c r="T436" s="312"/>
      <c r="U436" s="312"/>
      <c r="V436" s="312"/>
      <c r="W436" s="312"/>
      <c r="X436" s="312"/>
      <c r="Y436" s="312"/>
      <c r="Z436" s="312"/>
    </row>
    <row r="437" spans="1:26" ht="15.75" customHeight="1">
      <c r="A437" s="312"/>
      <c r="B437" s="312"/>
      <c r="C437" s="312"/>
      <c r="D437" s="312"/>
      <c r="E437" s="312"/>
      <c r="F437" s="312"/>
      <c r="G437" s="312"/>
      <c r="H437" s="312"/>
      <c r="I437" s="312"/>
      <c r="J437" s="312"/>
      <c r="K437" s="312"/>
      <c r="L437" s="312"/>
      <c r="M437" s="312"/>
      <c r="N437" s="312"/>
      <c r="O437" s="312"/>
      <c r="P437" s="312"/>
      <c r="Q437" s="312"/>
      <c r="R437" s="312"/>
      <c r="S437" s="312"/>
      <c r="T437" s="312"/>
      <c r="U437" s="312"/>
      <c r="V437" s="312"/>
      <c r="W437" s="312"/>
      <c r="X437" s="312"/>
      <c r="Y437" s="312"/>
      <c r="Z437" s="312"/>
    </row>
    <row r="438" spans="1:26" ht="15.75" customHeight="1">
      <c r="A438" s="312"/>
      <c r="B438" s="312"/>
      <c r="C438" s="312"/>
      <c r="D438" s="312"/>
      <c r="E438" s="312"/>
      <c r="F438" s="312"/>
      <c r="G438" s="312"/>
      <c r="H438" s="312"/>
      <c r="I438" s="312"/>
      <c r="J438" s="312"/>
      <c r="K438" s="312"/>
      <c r="L438" s="312"/>
      <c r="M438" s="312"/>
      <c r="N438" s="312"/>
      <c r="O438" s="312"/>
      <c r="P438" s="312"/>
      <c r="Q438" s="312"/>
      <c r="R438" s="312"/>
      <c r="S438" s="312"/>
      <c r="T438" s="312"/>
      <c r="U438" s="312"/>
      <c r="V438" s="312"/>
      <c r="W438" s="312"/>
      <c r="X438" s="312"/>
      <c r="Y438" s="312"/>
      <c r="Z438" s="312"/>
    </row>
    <row r="439" spans="1:26" ht="15.75" customHeight="1">
      <c r="A439" s="312"/>
      <c r="B439" s="312"/>
      <c r="C439" s="312"/>
      <c r="D439" s="312"/>
      <c r="E439" s="312"/>
      <c r="F439" s="312"/>
      <c r="G439" s="312"/>
      <c r="H439" s="312"/>
      <c r="I439" s="312"/>
      <c r="J439" s="312"/>
      <c r="K439" s="312"/>
      <c r="L439" s="312"/>
      <c r="M439" s="312"/>
      <c r="N439" s="312"/>
      <c r="O439" s="312"/>
      <c r="P439" s="312"/>
      <c r="Q439" s="312"/>
      <c r="R439" s="312"/>
      <c r="S439" s="312"/>
      <c r="T439" s="312"/>
      <c r="U439" s="312"/>
      <c r="V439" s="312"/>
      <c r="W439" s="312"/>
      <c r="X439" s="312"/>
      <c r="Y439" s="312"/>
      <c r="Z439" s="312"/>
    </row>
    <row r="440" spans="1:26" ht="15.75" customHeight="1">
      <c r="A440" s="312"/>
      <c r="B440" s="312"/>
      <c r="C440" s="312"/>
      <c r="D440" s="312"/>
      <c r="E440" s="312"/>
      <c r="F440" s="312"/>
      <c r="G440" s="312"/>
      <c r="H440" s="312"/>
      <c r="I440" s="312"/>
      <c r="J440" s="312"/>
      <c r="K440" s="312"/>
      <c r="L440" s="312"/>
      <c r="M440" s="312"/>
      <c r="N440" s="312"/>
      <c r="O440" s="312"/>
      <c r="P440" s="312"/>
      <c r="Q440" s="312"/>
      <c r="R440" s="312"/>
      <c r="S440" s="312"/>
      <c r="T440" s="312"/>
      <c r="U440" s="312"/>
      <c r="V440" s="312"/>
      <c r="W440" s="312"/>
      <c r="X440" s="312"/>
      <c r="Y440" s="312"/>
      <c r="Z440" s="312"/>
    </row>
    <row r="441" spans="1:26" ht="15.75" customHeight="1">
      <c r="A441" s="312"/>
      <c r="B441" s="312"/>
      <c r="C441" s="312"/>
      <c r="D441" s="312"/>
      <c r="E441" s="312"/>
      <c r="F441" s="312"/>
      <c r="G441" s="312"/>
      <c r="H441" s="312"/>
      <c r="I441" s="312"/>
      <c r="J441" s="312"/>
      <c r="K441" s="312"/>
      <c r="L441" s="312"/>
      <c r="M441" s="312"/>
      <c r="N441" s="312"/>
      <c r="O441" s="312"/>
      <c r="P441" s="312"/>
      <c r="Q441" s="312"/>
      <c r="R441" s="312"/>
      <c r="S441" s="312"/>
      <c r="T441" s="312"/>
      <c r="U441" s="312"/>
      <c r="V441" s="312"/>
      <c r="W441" s="312"/>
      <c r="X441" s="312"/>
      <c r="Y441" s="312"/>
      <c r="Z441" s="312"/>
    </row>
    <row r="442" spans="1:26" ht="15.75" customHeight="1">
      <c r="A442" s="312"/>
      <c r="B442" s="312"/>
      <c r="C442" s="312"/>
      <c r="D442" s="312"/>
      <c r="E442" s="312"/>
      <c r="F442" s="312"/>
      <c r="G442" s="312"/>
      <c r="H442" s="312"/>
      <c r="I442" s="312"/>
      <c r="J442" s="312"/>
      <c r="K442" s="312"/>
      <c r="L442" s="312"/>
      <c r="M442" s="312"/>
      <c r="N442" s="312"/>
      <c r="O442" s="312"/>
      <c r="P442" s="312"/>
      <c r="Q442" s="312"/>
      <c r="R442" s="312"/>
      <c r="S442" s="312"/>
      <c r="T442" s="312"/>
      <c r="U442" s="312"/>
      <c r="V442" s="312"/>
      <c r="W442" s="312"/>
      <c r="X442" s="312"/>
      <c r="Y442" s="312"/>
      <c r="Z442" s="312"/>
    </row>
    <row r="443" spans="1:26" ht="15.75" customHeight="1">
      <c r="A443" s="312"/>
      <c r="B443" s="312"/>
      <c r="C443" s="312"/>
      <c r="D443" s="312"/>
      <c r="E443" s="312"/>
      <c r="F443" s="312"/>
      <c r="G443" s="312"/>
      <c r="H443" s="312"/>
      <c r="I443" s="312"/>
      <c r="J443" s="312"/>
      <c r="K443" s="312"/>
      <c r="L443" s="312"/>
      <c r="M443" s="312"/>
      <c r="N443" s="312"/>
      <c r="O443" s="312"/>
      <c r="P443" s="312"/>
      <c r="Q443" s="312"/>
      <c r="R443" s="312"/>
      <c r="S443" s="312"/>
      <c r="T443" s="312"/>
      <c r="U443" s="312"/>
      <c r="V443" s="312"/>
      <c r="W443" s="312"/>
      <c r="X443" s="312"/>
      <c r="Y443" s="312"/>
      <c r="Z443" s="312"/>
    </row>
    <row r="444" spans="1:26" ht="15.75" customHeight="1">
      <c r="A444" s="312"/>
      <c r="B444" s="312"/>
      <c r="C444" s="312"/>
      <c r="D444" s="312"/>
      <c r="E444" s="312"/>
      <c r="F444" s="312"/>
      <c r="G444" s="312"/>
      <c r="H444" s="312"/>
      <c r="I444" s="312"/>
      <c r="J444" s="312"/>
      <c r="K444" s="312"/>
      <c r="L444" s="312"/>
      <c r="M444" s="312"/>
      <c r="N444" s="312"/>
      <c r="O444" s="312"/>
      <c r="P444" s="312"/>
      <c r="Q444" s="312"/>
      <c r="R444" s="312"/>
      <c r="S444" s="312"/>
      <c r="T444" s="312"/>
      <c r="U444" s="312"/>
      <c r="V444" s="312"/>
      <c r="W444" s="312"/>
      <c r="X444" s="312"/>
      <c r="Y444" s="312"/>
      <c r="Z444" s="312"/>
    </row>
    <row r="445" spans="1:26" ht="15.75" customHeight="1">
      <c r="A445" s="312"/>
      <c r="B445" s="312"/>
      <c r="C445" s="312"/>
      <c r="D445" s="312"/>
      <c r="E445" s="312"/>
      <c r="F445" s="312"/>
      <c r="G445" s="312"/>
      <c r="H445" s="312"/>
      <c r="I445" s="312"/>
      <c r="J445" s="312"/>
      <c r="K445" s="312"/>
      <c r="L445" s="312"/>
      <c r="M445" s="312"/>
      <c r="N445" s="312"/>
      <c r="O445" s="312"/>
      <c r="P445" s="312"/>
      <c r="Q445" s="312"/>
      <c r="R445" s="312"/>
      <c r="S445" s="312"/>
      <c r="T445" s="312"/>
      <c r="U445" s="312"/>
      <c r="V445" s="312"/>
      <c r="W445" s="312"/>
      <c r="X445" s="312"/>
      <c r="Y445" s="312"/>
      <c r="Z445" s="312"/>
    </row>
    <row r="446" spans="1:26" ht="15.75" customHeight="1">
      <c r="A446" s="312"/>
      <c r="B446" s="312"/>
      <c r="C446" s="312"/>
      <c r="D446" s="312"/>
      <c r="E446" s="312"/>
      <c r="F446" s="312"/>
      <c r="G446" s="312"/>
      <c r="H446" s="312"/>
      <c r="I446" s="312"/>
      <c r="J446" s="312"/>
      <c r="K446" s="312"/>
      <c r="L446" s="312"/>
      <c r="M446" s="312"/>
      <c r="N446" s="312"/>
      <c r="O446" s="312"/>
      <c r="P446" s="312"/>
      <c r="Q446" s="312"/>
      <c r="R446" s="312"/>
      <c r="S446" s="312"/>
      <c r="T446" s="312"/>
      <c r="U446" s="312"/>
      <c r="V446" s="312"/>
      <c r="W446" s="312"/>
      <c r="X446" s="312"/>
      <c r="Y446" s="312"/>
      <c r="Z446" s="312"/>
    </row>
    <row r="447" spans="1:26" ht="15.75" customHeight="1">
      <c r="A447" s="312"/>
      <c r="B447" s="312"/>
      <c r="C447" s="312"/>
      <c r="D447" s="312"/>
      <c r="E447" s="312"/>
      <c r="F447" s="312"/>
      <c r="G447" s="312"/>
      <c r="H447" s="312"/>
      <c r="I447" s="312"/>
      <c r="J447" s="312"/>
      <c r="K447" s="312"/>
      <c r="L447" s="312"/>
      <c r="M447" s="312"/>
      <c r="N447" s="312"/>
      <c r="O447" s="312"/>
      <c r="P447" s="312"/>
      <c r="Q447" s="312"/>
      <c r="R447" s="312"/>
      <c r="S447" s="312"/>
      <c r="T447" s="312"/>
      <c r="U447" s="312"/>
      <c r="V447" s="312"/>
      <c r="W447" s="312"/>
      <c r="X447" s="312"/>
      <c r="Y447" s="312"/>
      <c r="Z447" s="312"/>
    </row>
    <row r="448" spans="1:26" ht="15.75" customHeight="1">
      <c r="A448" s="312"/>
      <c r="B448" s="312"/>
      <c r="C448" s="312"/>
      <c r="D448" s="312"/>
      <c r="E448" s="312"/>
      <c r="F448" s="312"/>
      <c r="G448" s="312"/>
      <c r="H448" s="312"/>
      <c r="I448" s="312"/>
      <c r="J448" s="312"/>
      <c r="K448" s="312"/>
      <c r="L448" s="312"/>
      <c r="M448" s="312"/>
      <c r="N448" s="312"/>
      <c r="O448" s="312"/>
      <c r="P448" s="312"/>
      <c r="Q448" s="312"/>
      <c r="R448" s="312"/>
      <c r="S448" s="312"/>
      <c r="T448" s="312"/>
      <c r="U448" s="312"/>
      <c r="V448" s="312"/>
      <c r="W448" s="312"/>
      <c r="X448" s="312"/>
      <c r="Y448" s="312"/>
      <c r="Z448" s="312"/>
    </row>
    <row r="449" spans="1:26" ht="15.75" customHeight="1">
      <c r="A449" s="312"/>
      <c r="B449" s="312"/>
      <c r="C449" s="312"/>
      <c r="D449" s="312"/>
      <c r="E449" s="312"/>
      <c r="F449" s="312"/>
      <c r="G449" s="312"/>
      <c r="H449" s="312"/>
      <c r="I449" s="312"/>
      <c r="J449" s="312"/>
      <c r="K449" s="312"/>
      <c r="L449" s="312"/>
      <c r="M449" s="312"/>
      <c r="N449" s="312"/>
      <c r="O449" s="312"/>
      <c r="P449" s="312"/>
      <c r="Q449" s="312"/>
      <c r="R449" s="312"/>
      <c r="S449" s="312"/>
      <c r="T449" s="312"/>
      <c r="U449" s="312"/>
      <c r="V449" s="312"/>
      <c r="W449" s="312"/>
      <c r="X449" s="312"/>
      <c r="Y449" s="312"/>
      <c r="Z449" s="312"/>
    </row>
    <row r="450" spans="1:26" ht="15.75" customHeight="1">
      <c r="A450" s="312"/>
      <c r="B450" s="312"/>
      <c r="C450" s="312"/>
      <c r="D450" s="312"/>
      <c r="E450" s="312"/>
      <c r="F450" s="312"/>
      <c r="G450" s="312"/>
      <c r="H450" s="312"/>
      <c r="I450" s="312"/>
      <c r="J450" s="312"/>
      <c r="K450" s="312"/>
      <c r="L450" s="312"/>
      <c r="M450" s="312"/>
      <c r="N450" s="312"/>
      <c r="O450" s="312"/>
      <c r="P450" s="312"/>
      <c r="Q450" s="312"/>
      <c r="R450" s="312"/>
      <c r="S450" s="312"/>
      <c r="T450" s="312"/>
      <c r="U450" s="312"/>
      <c r="V450" s="312"/>
      <c r="W450" s="312"/>
      <c r="X450" s="312"/>
      <c r="Y450" s="312"/>
      <c r="Z450" s="312"/>
    </row>
    <row r="451" spans="1:26" ht="15.75" customHeight="1">
      <c r="A451" s="312"/>
      <c r="B451" s="312"/>
      <c r="C451" s="312"/>
      <c r="D451" s="312"/>
      <c r="E451" s="312"/>
      <c r="F451" s="312"/>
      <c r="G451" s="312"/>
      <c r="H451" s="312"/>
      <c r="I451" s="312"/>
      <c r="J451" s="312"/>
      <c r="K451" s="312"/>
      <c r="L451" s="312"/>
      <c r="M451" s="312"/>
      <c r="N451" s="312"/>
      <c r="O451" s="312"/>
      <c r="P451" s="312"/>
      <c r="Q451" s="312"/>
      <c r="R451" s="312"/>
      <c r="S451" s="312"/>
      <c r="T451" s="312"/>
      <c r="U451" s="312"/>
      <c r="V451" s="312"/>
      <c r="W451" s="312"/>
      <c r="X451" s="312"/>
      <c r="Y451" s="312"/>
      <c r="Z451" s="312"/>
    </row>
    <row r="452" spans="1:26" ht="15.75" customHeight="1">
      <c r="A452" s="312"/>
      <c r="B452" s="312"/>
      <c r="C452" s="312"/>
      <c r="D452" s="312"/>
      <c r="E452" s="312"/>
      <c r="F452" s="312"/>
      <c r="G452" s="312"/>
      <c r="H452" s="312"/>
      <c r="I452" s="312"/>
      <c r="J452" s="312"/>
      <c r="K452" s="312"/>
      <c r="L452" s="312"/>
      <c r="M452" s="312"/>
      <c r="N452" s="312"/>
      <c r="O452" s="312"/>
      <c r="P452" s="312"/>
      <c r="Q452" s="312"/>
      <c r="R452" s="312"/>
      <c r="S452" s="312"/>
      <c r="T452" s="312"/>
      <c r="U452" s="312"/>
      <c r="V452" s="312"/>
      <c r="W452" s="312"/>
      <c r="X452" s="312"/>
      <c r="Y452" s="312"/>
      <c r="Z452" s="312"/>
    </row>
    <row r="453" spans="1:26" ht="15.75" customHeight="1">
      <c r="A453" s="312"/>
      <c r="B453" s="312"/>
      <c r="C453" s="312"/>
      <c r="D453" s="312"/>
      <c r="E453" s="312"/>
      <c r="F453" s="312"/>
      <c r="G453" s="312"/>
      <c r="H453" s="312"/>
      <c r="I453" s="312"/>
      <c r="J453" s="312"/>
      <c r="K453" s="312"/>
      <c r="L453" s="312"/>
      <c r="M453" s="312"/>
      <c r="N453" s="312"/>
      <c r="O453" s="312"/>
      <c r="P453" s="312"/>
      <c r="Q453" s="312"/>
      <c r="R453" s="312"/>
      <c r="S453" s="312"/>
      <c r="T453" s="312"/>
      <c r="U453" s="312"/>
      <c r="V453" s="312"/>
      <c r="W453" s="312"/>
      <c r="X453" s="312"/>
      <c r="Y453" s="312"/>
      <c r="Z453" s="312"/>
    </row>
    <row r="454" spans="1:26" ht="15.75" customHeight="1">
      <c r="A454" s="312"/>
      <c r="B454" s="312"/>
      <c r="C454" s="312"/>
      <c r="D454" s="312"/>
      <c r="E454" s="312"/>
      <c r="F454" s="312"/>
      <c r="G454" s="312"/>
      <c r="H454" s="312"/>
      <c r="I454" s="312"/>
      <c r="J454" s="312"/>
      <c r="K454" s="312"/>
      <c r="L454" s="312"/>
      <c r="M454" s="312"/>
      <c r="N454" s="312"/>
      <c r="O454" s="312"/>
      <c r="P454" s="312"/>
      <c r="Q454" s="312"/>
      <c r="R454" s="312"/>
      <c r="S454" s="312"/>
      <c r="T454" s="312"/>
      <c r="U454" s="312"/>
      <c r="V454" s="312"/>
      <c r="W454" s="312"/>
      <c r="X454" s="312"/>
      <c r="Y454" s="312"/>
      <c r="Z454" s="312"/>
    </row>
    <row r="455" spans="1:26" ht="15.75" customHeight="1">
      <c r="A455" s="312"/>
      <c r="B455" s="312"/>
      <c r="C455" s="312"/>
      <c r="D455" s="312"/>
      <c r="E455" s="312"/>
      <c r="F455" s="312"/>
      <c r="G455" s="312"/>
      <c r="H455" s="312"/>
      <c r="I455" s="312"/>
      <c r="J455" s="312"/>
      <c r="K455" s="312"/>
      <c r="L455" s="312"/>
      <c r="M455" s="312"/>
      <c r="N455" s="312"/>
      <c r="O455" s="312"/>
      <c r="P455" s="312"/>
      <c r="Q455" s="312"/>
      <c r="R455" s="312"/>
      <c r="S455" s="312"/>
      <c r="T455" s="312"/>
      <c r="U455" s="312"/>
      <c r="V455" s="312"/>
      <c r="W455" s="312"/>
      <c r="X455" s="312"/>
      <c r="Y455" s="312"/>
      <c r="Z455" s="312"/>
    </row>
    <row r="456" spans="1:26" ht="15.75" customHeight="1">
      <c r="A456" s="312"/>
      <c r="B456" s="312"/>
      <c r="C456" s="312"/>
      <c r="D456" s="312"/>
      <c r="E456" s="312"/>
      <c r="F456" s="312"/>
      <c r="G456" s="312"/>
      <c r="H456" s="312"/>
      <c r="I456" s="312"/>
      <c r="J456" s="312"/>
      <c r="K456" s="312"/>
      <c r="L456" s="312"/>
      <c r="M456" s="312"/>
      <c r="N456" s="312"/>
      <c r="O456" s="312"/>
      <c r="P456" s="312"/>
      <c r="Q456" s="312"/>
      <c r="R456" s="312"/>
      <c r="S456" s="312"/>
      <c r="T456" s="312"/>
      <c r="U456" s="312"/>
      <c r="V456" s="312"/>
      <c r="W456" s="312"/>
      <c r="X456" s="312"/>
      <c r="Y456" s="312"/>
      <c r="Z456" s="312"/>
    </row>
    <row r="457" spans="1:26" ht="15.75" customHeight="1">
      <c r="A457" s="312"/>
      <c r="B457" s="312"/>
      <c r="C457" s="312"/>
      <c r="D457" s="312"/>
      <c r="E457" s="312"/>
      <c r="F457" s="312"/>
      <c r="G457" s="312"/>
      <c r="H457" s="312"/>
      <c r="I457" s="312"/>
      <c r="J457" s="312"/>
      <c r="K457" s="312"/>
      <c r="L457" s="312"/>
      <c r="M457" s="312"/>
      <c r="N457" s="312"/>
      <c r="O457" s="312"/>
      <c r="P457" s="312"/>
      <c r="Q457" s="312"/>
      <c r="R457" s="312"/>
      <c r="S457" s="312"/>
      <c r="T457" s="312"/>
      <c r="U457" s="312"/>
      <c r="V457" s="312"/>
      <c r="W457" s="312"/>
      <c r="X457" s="312"/>
      <c r="Y457" s="312"/>
      <c r="Z457" s="312"/>
    </row>
    <row r="458" spans="1:26" ht="15.75" customHeight="1">
      <c r="A458" s="312"/>
      <c r="B458" s="312"/>
      <c r="C458" s="312"/>
      <c r="D458" s="312"/>
      <c r="E458" s="312"/>
      <c r="F458" s="312"/>
      <c r="G458" s="312"/>
      <c r="H458" s="312"/>
      <c r="I458" s="312"/>
      <c r="J458" s="312"/>
      <c r="K458" s="312"/>
      <c r="L458" s="312"/>
      <c r="M458" s="312"/>
      <c r="N458" s="312"/>
      <c r="O458" s="312"/>
      <c r="P458" s="312"/>
      <c r="Q458" s="312"/>
      <c r="R458" s="312"/>
      <c r="S458" s="312"/>
      <c r="T458" s="312"/>
      <c r="U458" s="312"/>
      <c r="V458" s="312"/>
      <c r="W458" s="312"/>
      <c r="X458" s="312"/>
      <c r="Y458" s="312"/>
      <c r="Z458" s="312"/>
    </row>
    <row r="459" spans="1:26" ht="15.75" customHeight="1">
      <c r="A459" s="312"/>
      <c r="B459" s="312"/>
      <c r="C459" s="312"/>
      <c r="D459" s="312"/>
      <c r="E459" s="312"/>
      <c r="F459" s="312"/>
      <c r="G459" s="312"/>
      <c r="H459" s="312"/>
      <c r="I459" s="312"/>
      <c r="J459" s="312"/>
      <c r="K459" s="312"/>
      <c r="L459" s="312"/>
      <c r="M459" s="312"/>
      <c r="N459" s="312"/>
      <c r="O459" s="312"/>
      <c r="P459" s="312"/>
      <c r="Q459" s="312"/>
      <c r="R459" s="312"/>
      <c r="S459" s="312"/>
      <c r="T459" s="312"/>
      <c r="U459" s="312"/>
      <c r="V459" s="312"/>
      <c r="W459" s="312"/>
      <c r="X459" s="312"/>
      <c r="Y459" s="312"/>
      <c r="Z459" s="312"/>
    </row>
    <row r="460" spans="1:26" ht="15.75" customHeight="1">
      <c r="A460" s="312"/>
      <c r="B460" s="312"/>
      <c r="C460" s="312"/>
      <c r="D460" s="312"/>
      <c r="E460" s="312"/>
      <c r="F460" s="312"/>
      <c r="G460" s="312"/>
      <c r="H460" s="312"/>
      <c r="I460" s="312"/>
      <c r="J460" s="312"/>
      <c r="K460" s="312"/>
      <c r="L460" s="312"/>
      <c r="M460" s="312"/>
      <c r="N460" s="312"/>
      <c r="O460" s="312"/>
      <c r="P460" s="312"/>
      <c r="Q460" s="312"/>
      <c r="R460" s="312"/>
      <c r="S460" s="312"/>
      <c r="T460" s="312"/>
      <c r="U460" s="312"/>
      <c r="V460" s="312"/>
      <c r="W460" s="312"/>
      <c r="X460" s="312"/>
      <c r="Y460" s="312"/>
      <c r="Z460" s="312"/>
    </row>
    <row r="461" spans="1:26" ht="15.75" customHeight="1">
      <c r="A461" s="312"/>
      <c r="B461" s="312"/>
      <c r="C461" s="312"/>
      <c r="D461" s="312"/>
      <c r="E461" s="312"/>
      <c r="F461" s="312"/>
      <c r="G461" s="312"/>
      <c r="H461" s="312"/>
      <c r="I461" s="312"/>
      <c r="J461" s="312"/>
      <c r="K461" s="312"/>
      <c r="L461" s="312"/>
      <c r="M461" s="312"/>
      <c r="N461" s="312"/>
      <c r="O461" s="312"/>
      <c r="P461" s="312"/>
      <c r="Q461" s="312"/>
      <c r="R461" s="312"/>
      <c r="S461" s="312"/>
      <c r="T461" s="312"/>
      <c r="U461" s="312"/>
      <c r="V461" s="312"/>
      <c r="W461" s="312"/>
      <c r="X461" s="312"/>
      <c r="Y461" s="312"/>
      <c r="Z461" s="312"/>
    </row>
    <row r="462" spans="1:26" ht="15.75" customHeight="1">
      <c r="A462" s="312"/>
      <c r="B462" s="312"/>
      <c r="C462" s="312"/>
      <c r="D462" s="312"/>
      <c r="E462" s="312"/>
      <c r="F462" s="312"/>
      <c r="G462" s="312"/>
      <c r="H462" s="312"/>
      <c r="I462" s="312"/>
      <c r="J462" s="312"/>
      <c r="K462" s="312"/>
      <c r="L462" s="312"/>
      <c r="M462" s="312"/>
      <c r="N462" s="312"/>
      <c r="O462" s="312"/>
      <c r="P462" s="312"/>
      <c r="Q462" s="312"/>
      <c r="R462" s="312"/>
      <c r="S462" s="312"/>
      <c r="T462" s="312"/>
      <c r="U462" s="312"/>
      <c r="V462" s="312"/>
      <c r="W462" s="312"/>
      <c r="X462" s="312"/>
      <c r="Y462" s="312"/>
      <c r="Z462" s="312"/>
    </row>
    <row r="463" spans="1:26" ht="15.75" customHeight="1">
      <c r="A463" s="312"/>
      <c r="B463" s="312"/>
      <c r="C463" s="312"/>
      <c r="D463" s="312"/>
      <c r="E463" s="312"/>
      <c r="F463" s="312"/>
      <c r="G463" s="312"/>
      <c r="H463" s="312"/>
      <c r="I463" s="312"/>
      <c r="J463" s="312"/>
      <c r="K463" s="312"/>
      <c r="L463" s="312"/>
      <c r="M463" s="312"/>
      <c r="N463" s="312"/>
      <c r="O463" s="312"/>
      <c r="P463" s="312"/>
      <c r="Q463" s="312"/>
      <c r="R463" s="312"/>
      <c r="S463" s="312"/>
      <c r="T463" s="312"/>
      <c r="U463" s="312"/>
      <c r="V463" s="312"/>
      <c r="W463" s="312"/>
      <c r="X463" s="312"/>
      <c r="Y463" s="312"/>
      <c r="Z463" s="312"/>
    </row>
    <row r="464" spans="1:26" ht="15.75" customHeight="1">
      <c r="A464" s="312"/>
      <c r="B464" s="312"/>
      <c r="C464" s="312"/>
      <c r="D464" s="312"/>
      <c r="E464" s="312"/>
      <c r="F464" s="312"/>
      <c r="G464" s="312"/>
      <c r="H464" s="312"/>
      <c r="I464" s="312"/>
      <c r="J464" s="312"/>
      <c r="K464" s="312"/>
      <c r="L464" s="312"/>
      <c r="M464" s="312"/>
      <c r="N464" s="312"/>
      <c r="O464" s="312"/>
      <c r="P464" s="312"/>
      <c r="Q464" s="312"/>
      <c r="R464" s="312"/>
      <c r="S464" s="312"/>
      <c r="T464" s="312"/>
      <c r="U464" s="312"/>
      <c r="V464" s="312"/>
      <c r="W464" s="312"/>
      <c r="X464" s="312"/>
      <c r="Y464" s="312"/>
      <c r="Z464" s="312"/>
    </row>
    <row r="465" spans="1:26" ht="15.75" customHeight="1">
      <c r="A465" s="312"/>
      <c r="B465" s="312"/>
      <c r="C465" s="312"/>
      <c r="D465" s="312"/>
      <c r="E465" s="312"/>
      <c r="F465" s="312"/>
      <c r="G465" s="312"/>
      <c r="H465" s="312"/>
      <c r="I465" s="312"/>
      <c r="J465" s="312"/>
      <c r="K465" s="312"/>
      <c r="L465" s="312"/>
      <c r="M465" s="312"/>
      <c r="N465" s="312"/>
      <c r="O465" s="312"/>
      <c r="P465" s="312"/>
      <c r="Q465" s="312"/>
      <c r="R465" s="312"/>
      <c r="S465" s="312"/>
      <c r="T465" s="312"/>
      <c r="U465" s="312"/>
      <c r="V465" s="312"/>
      <c r="W465" s="312"/>
      <c r="X465" s="312"/>
      <c r="Y465" s="312"/>
      <c r="Z465" s="312"/>
    </row>
    <row r="466" spans="1:26" ht="15.75" customHeight="1">
      <c r="A466" s="312"/>
      <c r="B466" s="312"/>
      <c r="C466" s="312"/>
      <c r="D466" s="312"/>
      <c r="E466" s="312"/>
      <c r="F466" s="312"/>
      <c r="G466" s="312"/>
      <c r="H466" s="312"/>
      <c r="I466" s="312"/>
      <c r="J466" s="312"/>
      <c r="K466" s="312"/>
      <c r="L466" s="312"/>
      <c r="M466" s="312"/>
      <c r="N466" s="312"/>
      <c r="O466" s="312"/>
      <c r="P466" s="312"/>
      <c r="Q466" s="312"/>
      <c r="R466" s="312"/>
      <c r="S466" s="312"/>
      <c r="T466" s="312"/>
      <c r="U466" s="312"/>
      <c r="V466" s="312"/>
      <c r="W466" s="312"/>
      <c r="X466" s="312"/>
      <c r="Y466" s="312"/>
      <c r="Z466" s="312"/>
    </row>
    <row r="467" spans="1:26" ht="15.75" customHeight="1">
      <c r="A467" s="312"/>
      <c r="B467" s="312"/>
      <c r="C467" s="312"/>
      <c r="D467" s="312"/>
      <c r="E467" s="312"/>
      <c r="F467" s="312"/>
      <c r="G467" s="312"/>
      <c r="H467" s="312"/>
      <c r="I467" s="312"/>
      <c r="J467" s="312"/>
      <c r="K467" s="312"/>
      <c r="L467" s="312"/>
      <c r="M467" s="312"/>
      <c r="N467" s="312"/>
      <c r="O467" s="312"/>
      <c r="P467" s="312"/>
      <c r="Q467" s="312"/>
      <c r="R467" s="312"/>
      <c r="S467" s="312"/>
      <c r="T467" s="312"/>
      <c r="U467" s="312"/>
      <c r="V467" s="312"/>
      <c r="W467" s="312"/>
      <c r="X467" s="312"/>
      <c r="Y467" s="312"/>
      <c r="Z467" s="312"/>
    </row>
    <row r="468" spans="1:26" ht="15.75" customHeight="1">
      <c r="A468" s="312"/>
      <c r="B468" s="312"/>
      <c r="C468" s="312"/>
      <c r="D468" s="312"/>
      <c r="E468" s="312"/>
      <c r="F468" s="312"/>
      <c r="G468" s="312"/>
      <c r="H468" s="312"/>
      <c r="I468" s="312"/>
      <c r="J468" s="312"/>
      <c r="K468" s="312"/>
      <c r="L468" s="312"/>
      <c r="M468" s="312"/>
      <c r="N468" s="312"/>
      <c r="O468" s="312"/>
      <c r="P468" s="312"/>
      <c r="Q468" s="312"/>
      <c r="R468" s="312"/>
      <c r="S468" s="312"/>
      <c r="T468" s="312"/>
      <c r="U468" s="312"/>
      <c r="V468" s="312"/>
      <c r="W468" s="312"/>
      <c r="X468" s="312"/>
      <c r="Y468" s="312"/>
      <c r="Z468" s="312"/>
    </row>
    <row r="469" spans="1:26" ht="15.75" customHeight="1">
      <c r="A469" s="312"/>
      <c r="B469" s="312"/>
      <c r="C469" s="312"/>
      <c r="D469" s="312"/>
      <c r="E469" s="312"/>
      <c r="F469" s="312"/>
      <c r="G469" s="312"/>
      <c r="H469" s="312"/>
      <c r="I469" s="312"/>
      <c r="J469" s="312"/>
      <c r="K469" s="312"/>
      <c r="L469" s="312"/>
      <c r="M469" s="312"/>
      <c r="N469" s="312"/>
      <c r="O469" s="312"/>
      <c r="P469" s="312"/>
      <c r="Q469" s="312"/>
      <c r="R469" s="312"/>
      <c r="S469" s="312"/>
      <c r="T469" s="312"/>
      <c r="U469" s="312"/>
      <c r="V469" s="312"/>
      <c r="W469" s="312"/>
      <c r="X469" s="312"/>
      <c r="Y469" s="312"/>
      <c r="Z469" s="312"/>
    </row>
    <row r="470" spans="1:26" ht="15.75" customHeight="1">
      <c r="A470" s="312"/>
      <c r="B470" s="312"/>
      <c r="C470" s="312"/>
      <c r="D470" s="312"/>
      <c r="E470" s="312"/>
      <c r="F470" s="312"/>
      <c r="G470" s="312"/>
      <c r="H470" s="312"/>
      <c r="I470" s="312"/>
      <c r="J470" s="312"/>
      <c r="K470" s="312"/>
      <c r="L470" s="312"/>
      <c r="M470" s="312"/>
      <c r="N470" s="312"/>
      <c r="O470" s="312"/>
      <c r="P470" s="312"/>
      <c r="Q470" s="312"/>
      <c r="R470" s="312"/>
      <c r="S470" s="312"/>
      <c r="T470" s="312"/>
      <c r="U470" s="312"/>
      <c r="V470" s="312"/>
      <c r="W470" s="312"/>
      <c r="X470" s="312"/>
      <c r="Y470" s="312"/>
      <c r="Z470" s="312"/>
    </row>
    <row r="471" spans="1:26" ht="15.75" customHeight="1">
      <c r="A471" s="312"/>
      <c r="B471" s="312"/>
      <c r="C471" s="312"/>
      <c r="D471" s="312"/>
      <c r="E471" s="312"/>
      <c r="F471" s="312"/>
      <c r="G471" s="312"/>
      <c r="H471" s="312"/>
      <c r="I471" s="312"/>
      <c r="J471" s="312"/>
      <c r="K471" s="312"/>
      <c r="L471" s="312"/>
      <c r="M471" s="312"/>
      <c r="N471" s="312"/>
      <c r="O471" s="312"/>
      <c r="P471" s="312"/>
      <c r="Q471" s="312"/>
      <c r="R471" s="312"/>
      <c r="S471" s="312"/>
      <c r="T471" s="312"/>
      <c r="U471" s="312"/>
      <c r="V471" s="312"/>
      <c r="W471" s="312"/>
      <c r="X471" s="312"/>
      <c r="Y471" s="312"/>
      <c r="Z471" s="312"/>
    </row>
    <row r="472" spans="1:26" ht="15.75" customHeight="1">
      <c r="A472" s="312"/>
      <c r="B472" s="312"/>
      <c r="C472" s="312"/>
      <c r="D472" s="312"/>
      <c r="E472" s="312"/>
      <c r="F472" s="312"/>
      <c r="G472" s="312"/>
      <c r="H472" s="312"/>
      <c r="I472" s="312"/>
      <c r="J472" s="312"/>
      <c r="K472" s="312"/>
      <c r="L472" s="312"/>
      <c r="M472" s="312"/>
      <c r="N472" s="312"/>
      <c r="O472" s="312"/>
      <c r="P472" s="312"/>
      <c r="Q472" s="312"/>
      <c r="R472" s="312"/>
      <c r="S472" s="312"/>
      <c r="T472" s="312"/>
      <c r="U472" s="312"/>
      <c r="V472" s="312"/>
      <c r="W472" s="312"/>
      <c r="X472" s="312"/>
      <c r="Y472" s="312"/>
      <c r="Z472" s="312"/>
    </row>
    <row r="473" spans="1:26" ht="15.75" customHeight="1">
      <c r="A473" s="312"/>
      <c r="B473" s="312"/>
      <c r="C473" s="312"/>
      <c r="D473" s="312"/>
      <c r="E473" s="312"/>
      <c r="F473" s="312"/>
      <c r="G473" s="312"/>
      <c r="H473" s="312"/>
      <c r="I473" s="312"/>
      <c r="J473" s="312"/>
      <c r="K473" s="312"/>
      <c r="L473" s="312"/>
      <c r="M473" s="312"/>
      <c r="N473" s="312"/>
      <c r="O473" s="312"/>
      <c r="P473" s="312"/>
      <c r="Q473" s="312"/>
      <c r="R473" s="312"/>
      <c r="S473" s="312"/>
      <c r="T473" s="312"/>
      <c r="U473" s="312"/>
      <c r="V473" s="312"/>
      <c r="W473" s="312"/>
      <c r="X473" s="312"/>
      <c r="Y473" s="312"/>
      <c r="Z473" s="312"/>
    </row>
    <row r="474" spans="1:26" ht="15.75" customHeight="1">
      <c r="A474" s="312"/>
      <c r="B474" s="312"/>
      <c r="C474" s="312"/>
      <c r="D474" s="312"/>
      <c r="E474" s="312"/>
      <c r="F474" s="312"/>
      <c r="G474" s="312"/>
      <c r="H474" s="312"/>
      <c r="I474" s="312"/>
      <c r="J474" s="312"/>
      <c r="K474" s="312"/>
      <c r="L474" s="312"/>
      <c r="M474" s="312"/>
      <c r="N474" s="312"/>
      <c r="O474" s="312"/>
      <c r="P474" s="312"/>
      <c r="Q474" s="312"/>
      <c r="R474" s="312"/>
      <c r="S474" s="312"/>
      <c r="T474" s="312"/>
      <c r="U474" s="312"/>
      <c r="V474" s="312"/>
      <c r="W474" s="312"/>
      <c r="X474" s="312"/>
      <c r="Y474" s="312"/>
      <c r="Z474" s="312"/>
    </row>
    <row r="475" spans="1:26" ht="15.75" customHeight="1">
      <c r="A475" s="312"/>
      <c r="B475" s="312"/>
      <c r="C475" s="312"/>
      <c r="D475" s="312"/>
      <c r="E475" s="312"/>
      <c r="F475" s="312"/>
      <c r="G475" s="312"/>
      <c r="H475" s="312"/>
      <c r="I475" s="312"/>
      <c r="J475" s="312"/>
      <c r="K475" s="312"/>
      <c r="L475" s="312"/>
      <c r="M475" s="312"/>
      <c r="N475" s="312"/>
      <c r="O475" s="312"/>
      <c r="P475" s="312"/>
      <c r="Q475" s="312"/>
      <c r="R475" s="312"/>
      <c r="S475" s="312"/>
      <c r="T475" s="312"/>
      <c r="U475" s="312"/>
      <c r="V475" s="312"/>
      <c r="W475" s="312"/>
      <c r="X475" s="312"/>
      <c r="Y475" s="312"/>
      <c r="Z475" s="312"/>
    </row>
    <row r="476" spans="1:26" ht="15.75" customHeight="1">
      <c r="A476" s="312"/>
      <c r="B476" s="312"/>
      <c r="C476" s="312"/>
      <c r="D476" s="312"/>
      <c r="E476" s="312"/>
      <c r="F476" s="312"/>
      <c r="G476" s="312"/>
      <c r="H476" s="312"/>
      <c r="I476" s="312"/>
      <c r="J476" s="312"/>
      <c r="K476" s="312"/>
      <c r="L476" s="312"/>
      <c r="M476" s="312"/>
      <c r="N476" s="312"/>
      <c r="O476" s="312"/>
      <c r="P476" s="312"/>
      <c r="Q476" s="312"/>
      <c r="R476" s="312"/>
      <c r="S476" s="312"/>
      <c r="T476" s="312"/>
      <c r="U476" s="312"/>
      <c r="V476" s="312"/>
      <c r="W476" s="312"/>
      <c r="X476" s="312"/>
      <c r="Y476" s="312"/>
      <c r="Z476" s="312"/>
    </row>
    <row r="477" spans="1:26" ht="15.75" customHeight="1">
      <c r="A477" s="312"/>
      <c r="B477" s="312"/>
      <c r="C477" s="312"/>
      <c r="D477" s="312"/>
      <c r="E477" s="312"/>
      <c r="F477" s="312"/>
      <c r="G477" s="312"/>
      <c r="H477" s="312"/>
      <c r="I477" s="312"/>
      <c r="J477" s="312"/>
      <c r="K477" s="312"/>
      <c r="L477" s="312"/>
      <c r="M477" s="312"/>
      <c r="N477" s="312"/>
      <c r="O477" s="312"/>
      <c r="P477" s="312"/>
      <c r="Q477" s="312"/>
      <c r="R477" s="312"/>
      <c r="S477" s="312"/>
      <c r="T477" s="312"/>
      <c r="U477" s="312"/>
      <c r="V477" s="312"/>
      <c r="W477" s="312"/>
      <c r="X477" s="312"/>
      <c r="Y477" s="312"/>
      <c r="Z477" s="312"/>
    </row>
    <row r="478" spans="1:26" ht="15.75" customHeight="1">
      <c r="A478" s="312"/>
      <c r="B478" s="312"/>
      <c r="C478" s="312"/>
      <c r="D478" s="312"/>
      <c r="E478" s="312"/>
      <c r="F478" s="312"/>
      <c r="G478" s="312"/>
      <c r="H478" s="312"/>
      <c r="I478" s="312"/>
      <c r="J478" s="312"/>
      <c r="K478" s="312"/>
      <c r="L478" s="312"/>
      <c r="M478" s="312"/>
      <c r="N478" s="312"/>
      <c r="O478" s="312"/>
      <c r="P478" s="312"/>
      <c r="Q478" s="312"/>
      <c r="R478" s="312"/>
      <c r="S478" s="312"/>
      <c r="T478" s="312"/>
      <c r="U478" s="312"/>
      <c r="V478" s="312"/>
      <c r="W478" s="312"/>
      <c r="X478" s="312"/>
      <c r="Y478" s="312"/>
      <c r="Z478" s="312"/>
    </row>
    <row r="479" spans="1:26" ht="15.75" customHeight="1">
      <c r="A479" s="312"/>
      <c r="B479" s="312"/>
      <c r="C479" s="312"/>
      <c r="D479" s="312"/>
      <c r="E479" s="312"/>
      <c r="F479" s="312"/>
      <c r="G479" s="312"/>
      <c r="H479" s="312"/>
      <c r="I479" s="312"/>
      <c r="J479" s="312"/>
      <c r="K479" s="312"/>
      <c r="L479" s="312"/>
      <c r="M479" s="312"/>
      <c r="N479" s="312"/>
      <c r="O479" s="312"/>
      <c r="P479" s="312"/>
      <c r="Q479" s="312"/>
      <c r="R479" s="312"/>
      <c r="S479" s="312"/>
      <c r="T479" s="312"/>
      <c r="U479" s="312"/>
      <c r="V479" s="312"/>
      <c r="W479" s="312"/>
      <c r="X479" s="312"/>
      <c r="Y479" s="312"/>
      <c r="Z479" s="312"/>
    </row>
    <row r="480" spans="1:26" ht="15.75" customHeight="1">
      <c r="A480" s="312"/>
      <c r="B480" s="312"/>
      <c r="C480" s="312"/>
      <c r="D480" s="312"/>
      <c r="E480" s="312"/>
      <c r="F480" s="312"/>
      <c r="G480" s="312"/>
      <c r="H480" s="312"/>
      <c r="I480" s="312"/>
      <c r="J480" s="312"/>
      <c r="K480" s="312"/>
      <c r="L480" s="312"/>
      <c r="M480" s="312"/>
      <c r="N480" s="312"/>
      <c r="O480" s="312"/>
      <c r="P480" s="312"/>
      <c r="Q480" s="312"/>
      <c r="R480" s="312"/>
      <c r="S480" s="312"/>
      <c r="T480" s="312"/>
      <c r="U480" s="312"/>
      <c r="V480" s="312"/>
      <c r="W480" s="312"/>
      <c r="X480" s="312"/>
      <c r="Y480" s="312"/>
      <c r="Z480" s="312"/>
    </row>
    <row r="481" spans="1:26" ht="15.75" customHeight="1">
      <c r="A481" s="312"/>
      <c r="B481" s="312"/>
      <c r="C481" s="312"/>
      <c r="D481" s="312"/>
      <c r="E481" s="312"/>
      <c r="F481" s="312"/>
      <c r="G481" s="312"/>
      <c r="H481" s="312"/>
      <c r="I481" s="312"/>
      <c r="J481" s="312"/>
      <c r="K481" s="312"/>
      <c r="L481" s="312"/>
      <c r="M481" s="312"/>
      <c r="N481" s="312"/>
      <c r="O481" s="312"/>
      <c r="P481" s="312"/>
      <c r="Q481" s="312"/>
      <c r="R481" s="312"/>
      <c r="S481" s="312"/>
      <c r="T481" s="312"/>
      <c r="U481" s="312"/>
      <c r="V481" s="312"/>
      <c r="W481" s="312"/>
      <c r="X481" s="312"/>
      <c r="Y481" s="312"/>
      <c r="Z481" s="312"/>
    </row>
    <row r="482" spans="1:26" ht="15.75" customHeight="1">
      <c r="A482" s="312"/>
      <c r="B482" s="312"/>
      <c r="C482" s="312"/>
      <c r="D482" s="312"/>
      <c r="E482" s="312"/>
      <c r="F482" s="312"/>
      <c r="G482" s="312"/>
      <c r="H482" s="312"/>
      <c r="I482" s="312"/>
      <c r="J482" s="312"/>
      <c r="K482" s="312"/>
      <c r="L482" s="312"/>
      <c r="M482" s="312"/>
      <c r="N482" s="312"/>
      <c r="O482" s="312"/>
      <c r="P482" s="312"/>
      <c r="Q482" s="312"/>
      <c r="R482" s="312"/>
      <c r="S482" s="312"/>
      <c r="T482" s="312"/>
      <c r="U482" s="312"/>
      <c r="V482" s="312"/>
      <c r="W482" s="312"/>
      <c r="X482" s="312"/>
      <c r="Y482" s="312"/>
      <c r="Z482" s="312"/>
    </row>
    <row r="483" spans="1:26" ht="15.75" customHeight="1">
      <c r="A483" s="312"/>
      <c r="B483" s="312"/>
      <c r="C483" s="312"/>
      <c r="D483" s="312"/>
      <c r="E483" s="312"/>
      <c r="F483" s="312"/>
      <c r="G483" s="312"/>
      <c r="H483" s="312"/>
      <c r="I483" s="312"/>
      <c r="J483" s="312"/>
      <c r="K483" s="312"/>
      <c r="L483" s="312"/>
      <c r="M483" s="312"/>
      <c r="N483" s="312"/>
      <c r="O483" s="312"/>
      <c r="P483" s="312"/>
      <c r="Q483" s="312"/>
      <c r="R483" s="312"/>
      <c r="S483" s="312"/>
      <c r="T483" s="312"/>
      <c r="U483" s="312"/>
      <c r="V483" s="312"/>
      <c r="W483" s="312"/>
      <c r="X483" s="312"/>
      <c r="Y483" s="312"/>
      <c r="Z483" s="312"/>
    </row>
    <row r="484" spans="1:26" ht="15.75" customHeight="1">
      <c r="A484" s="312"/>
      <c r="B484" s="312"/>
      <c r="C484" s="312"/>
      <c r="D484" s="312"/>
      <c r="E484" s="312"/>
      <c r="F484" s="312"/>
      <c r="G484" s="312"/>
      <c r="H484" s="312"/>
      <c r="I484" s="312"/>
      <c r="J484" s="312"/>
      <c r="K484" s="312"/>
      <c r="L484" s="312"/>
      <c r="M484" s="312"/>
      <c r="N484" s="312"/>
      <c r="O484" s="312"/>
      <c r="P484" s="312"/>
      <c r="Q484" s="312"/>
      <c r="R484" s="312"/>
      <c r="S484" s="312"/>
      <c r="T484" s="312"/>
      <c r="U484" s="312"/>
      <c r="V484" s="312"/>
      <c r="W484" s="312"/>
      <c r="X484" s="312"/>
      <c r="Y484" s="312"/>
      <c r="Z484" s="312"/>
    </row>
    <row r="485" spans="1:26" ht="15.75" customHeight="1">
      <c r="A485" s="312"/>
      <c r="B485" s="312"/>
      <c r="C485" s="312"/>
      <c r="D485" s="312"/>
      <c r="E485" s="312"/>
      <c r="F485" s="312"/>
      <c r="G485" s="312"/>
      <c r="H485" s="312"/>
      <c r="I485" s="312"/>
      <c r="J485" s="312"/>
      <c r="K485" s="312"/>
      <c r="L485" s="312"/>
      <c r="M485" s="312"/>
      <c r="N485" s="312"/>
      <c r="O485" s="312"/>
      <c r="P485" s="312"/>
      <c r="Q485" s="312"/>
      <c r="R485" s="312"/>
      <c r="S485" s="312"/>
      <c r="T485" s="312"/>
      <c r="U485" s="312"/>
      <c r="V485" s="312"/>
      <c r="W485" s="312"/>
      <c r="X485" s="312"/>
      <c r="Y485" s="312"/>
      <c r="Z485" s="312"/>
    </row>
    <row r="486" spans="1:26" ht="15.75" customHeight="1">
      <c r="A486" s="312"/>
      <c r="B486" s="312"/>
      <c r="C486" s="312"/>
      <c r="D486" s="312"/>
      <c r="E486" s="312"/>
      <c r="F486" s="312"/>
      <c r="G486" s="312"/>
      <c r="H486" s="312"/>
      <c r="I486" s="312"/>
      <c r="J486" s="312"/>
      <c r="K486" s="312"/>
      <c r="L486" s="312"/>
      <c r="M486" s="312"/>
      <c r="N486" s="312"/>
      <c r="O486" s="312"/>
      <c r="P486" s="312"/>
      <c r="Q486" s="312"/>
      <c r="R486" s="312"/>
      <c r="S486" s="312"/>
      <c r="T486" s="312"/>
      <c r="U486" s="312"/>
      <c r="V486" s="312"/>
      <c r="W486" s="312"/>
      <c r="X486" s="312"/>
      <c r="Y486" s="312"/>
      <c r="Z486" s="312"/>
    </row>
    <row r="487" spans="1:26" ht="15.75" customHeight="1">
      <c r="A487" s="312"/>
      <c r="B487" s="312"/>
      <c r="C487" s="312"/>
      <c r="D487" s="312"/>
      <c r="E487" s="312"/>
      <c r="F487" s="312"/>
      <c r="G487" s="312"/>
      <c r="H487" s="312"/>
      <c r="I487" s="312"/>
      <c r="J487" s="312"/>
      <c r="K487" s="312"/>
      <c r="L487" s="312"/>
      <c r="M487" s="312"/>
      <c r="N487" s="312"/>
      <c r="O487" s="312"/>
      <c r="P487" s="312"/>
      <c r="Q487" s="312"/>
      <c r="R487" s="312"/>
      <c r="S487" s="312"/>
      <c r="T487" s="312"/>
      <c r="U487" s="312"/>
      <c r="V487" s="312"/>
      <c r="W487" s="312"/>
      <c r="X487" s="312"/>
      <c r="Y487" s="312"/>
      <c r="Z487" s="312"/>
    </row>
    <row r="488" spans="1:26" ht="15.75" customHeight="1">
      <c r="A488" s="312"/>
      <c r="B488" s="312"/>
      <c r="C488" s="312"/>
      <c r="D488" s="312"/>
      <c r="E488" s="312"/>
      <c r="F488" s="312"/>
      <c r="G488" s="312"/>
      <c r="H488" s="312"/>
      <c r="I488" s="312"/>
      <c r="J488" s="312"/>
      <c r="K488" s="312"/>
      <c r="L488" s="312"/>
      <c r="M488" s="312"/>
      <c r="N488" s="312"/>
      <c r="O488" s="312"/>
      <c r="P488" s="312"/>
      <c r="Q488" s="312"/>
      <c r="R488" s="312"/>
      <c r="S488" s="312"/>
      <c r="T488" s="312"/>
      <c r="U488" s="312"/>
      <c r="V488" s="312"/>
      <c r="W488" s="312"/>
      <c r="X488" s="312"/>
      <c r="Y488" s="312"/>
      <c r="Z488" s="312"/>
    </row>
    <row r="489" spans="1:26" ht="15.75" customHeight="1">
      <c r="A489" s="312"/>
      <c r="B489" s="312"/>
      <c r="C489" s="312"/>
      <c r="D489" s="312"/>
      <c r="E489" s="312"/>
      <c r="F489" s="312"/>
      <c r="G489" s="312"/>
      <c r="H489" s="312"/>
      <c r="I489" s="312"/>
      <c r="J489" s="312"/>
      <c r="K489" s="312"/>
      <c r="L489" s="312"/>
      <c r="M489" s="312"/>
      <c r="N489" s="312"/>
      <c r="O489" s="312"/>
      <c r="P489" s="312"/>
      <c r="Q489" s="312"/>
      <c r="R489" s="312"/>
      <c r="S489" s="312"/>
      <c r="T489" s="312"/>
      <c r="U489" s="312"/>
      <c r="V489" s="312"/>
      <c r="W489" s="312"/>
      <c r="X489" s="312"/>
      <c r="Y489" s="312"/>
      <c r="Z489" s="312"/>
    </row>
    <row r="490" spans="1:26" ht="15.75" customHeight="1">
      <c r="A490" s="312"/>
      <c r="B490" s="312"/>
      <c r="C490" s="312"/>
      <c r="D490" s="312"/>
      <c r="E490" s="312"/>
      <c r="F490" s="312"/>
      <c r="G490" s="312"/>
      <c r="H490" s="312"/>
      <c r="I490" s="312"/>
      <c r="J490" s="312"/>
      <c r="K490" s="312"/>
      <c r="L490" s="312"/>
      <c r="M490" s="312"/>
      <c r="N490" s="312"/>
      <c r="O490" s="312"/>
      <c r="P490" s="312"/>
      <c r="Q490" s="312"/>
      <c r="R490" s="312"/>
      <c r="S490" s="312"/>
      <c r="T490" s="312"/>
      <c r="U490" s="312"/>
      <c r="V490" s="312"/>
      <c r="W490" s="312"/>
      <c r="X490" s="312"/>
      <c r="Y490" s="312"/>
      <c r="Z490" s="312"/>
    </row>
    <row r="491" spans="1:26" ht="15.75" customHeight="1">
      <c r="A491" s="312"/>
      <c r="B491" s="312"/>
      <c r="C491" s="312"/>
      <c r="D491" s="312"/>
      <c r="E491" s="312"/>
      <c r="F491" s="312"/>
      <c r="G491" s="312"/>
      <c r="H491" s="312"/>
      <c r="I491" s="312"/>
      <c r="J491" s="312"/>
      <c r="K491" s="312"/>
      <c r="L491" s="312"/>
      <c r="M491" s="312"/>
      <c r="N491" s="312"/>
      <c r="O491" s="312"/>
      <c r="P491" s="312"/>
      <c r="Q491" s="312"/>
      <c r="R491" s="312"/>
      <c r="S491" s="312"/>
      <c r="T491" s="312"/>
      <c r="U491" s="312"/>
      <c r="V491" s="312"/>
      <c r="W491" s="312"/>
      <c r="X491" s="312"/>
      <c r="Y491" s="312"/>
      <c r="Z491" s="312"/>
    </row>
    <row r="492" spans="1:26" ht="15.75" customHeight="1">
      <c r="A492" s="312"/>
      <c r="B492" s="312"/>
      <c r="C492" s="312"/>
      <c r="D492" s="312"/>
      <c r="E492" s="312"/>
      <c r="F492" s="312"/>
      <c r="G492" s="312"/>
      <c r="H492" s="312"/>
      <c r="I492" s="312"/>
      <c r="J492" s="312"/>
      <c r="K492" s="312"/>
      <c r="L492" s="312"/>
      <c r="M492" s="312"/>
      <c r="N492" s="312"/>
      <c r="O492" s="312"/>
      <c r="P492" s="312"/>
      <c r="Q492" s="312"/>
      <c r="R492" s="312"/>
      <c r="S492" s="312"/>
      <c r="T492" s="312"/>
      <c r="U492" s="312"/>
      <c r="V492" s="312"/>
      <c r="W492" s="312"/>
      <c r="X492" s="312"/>
      <c r="Y492" s="312"/>
      <c r="Z492" s="312"/>
    </row>
    <row r="493" spans="1:26" ht="15.75" customHeight="1">
      <c r="A493" s="312"/>
      <c r="B493" s="312"/>
      <c r="C493" s="312"/>
      <c r="D493" s="312"/>
      <c r="E493" s="312"/>
      <c r="F493" s="312"/>
      <c r="G493" s="312"/>
      <c r="H493" s="312"/>
      <c r="I493" s="312"/>
      <c r="J493" s="312"/>
      <c r="K493" s="312"/>
      <c r="L493" s="312"/>
      <c r="M493" s="312"/>
      <c r="N493" s="312"/>
      <c r="O493" s="312"/>
      <c r="P493" s="312"/>
      <c r="Q493" s="312"/>
      <c r="R493" s="312"/>
      <c r="S493" s="312"/>
      <c r="T493" s="312"/>
      <c r="U493" s="312"/>
      <c r="V493" s="312"/>
      <c r="W493" s="312"/>
      <c r="X493" s="312"/>
      <c r="Y493" s="312"/>
      <c r="Z493" s="312"/>
    </row>
    <row r="494" spans="1:26" ht="15.75" customHeight="1">
      <c r="A494" s="312"/>
      <c r="B494" s="312"/>
      <c r="C494" s="312"/>
      <c r="D494" s="312"/>
      <c r="E494" s="312"/>
      <c r="F494" s="312"/>
      <c r="G494" s="312"/>
      <c r="H494" s="312"/>
      <c r="I494" s="312"/>
      <c r="J494" s="312"/>
      <c r="K494" s="312"/>
      <c r="L494" s="312"/>
      <c r="M494" s="312"/>
      <c r="N494" s="312"/>
      <c r="O494" s="312"/>
      <c r="P494" s="312"/>
      <c r="Q494" s="312"/>
      <c r="R494" s="312"/>
      <c r="S494" s="312"/>
      <c r="T494" s="312"/>
      <c r="U494" s="312"/>
      <c r="V494" s="312"/>
      <c r="W494" s="312"/>
      <c r="X494" s="312"/>
      <c r="Y494" s="312"/>
      <c r="Z494" s="312"/>
    </row>
    <row r="495" spans="1:26" ht="15.75" customHeight="1">
      <c r="A495" s="312"/>
      <c r="B495" s="312"/>
      <c r="C495" s="312"/>
      <c r="D495" s="312"/>
      <c r="E495" s="312"/>
      <c r="F495" s="312"/>
      <c r="G495" s="312"/>
      <c r="H495" s="312"/>
      <c r="I495" s="312"/>
      <c r="J495" s="312"/>
      <c r="K495" s="312"/>
      <c r="L495" s="312"/>
      <c r="M495" s="312"/>
      <c r="N495" s="312"/>
      <c r="O495" s="312"/>
      <c r="P495" s="312"/>
      <c r="Q495" s="312"/>
      <c r="R495" s="312"/>
      <c r="S495" s="312"/>
      <c r="T495" s="312"/>
      <c r="U495" s="312"/>
      <c r="V495" s="312"/>
      <c r="W495" s="312"/>
      <c r="X495" s="312"/>
      <c r="Y495" s="312"/>
      <c r="Z495" s="312"/>
    </row>
    <row r="496" spans="1:26" ht="15.75" customHeight="1">
      <c r="A496" s="312"/>
      <c r="B496" s="312"/>
      <c r="C496" s="312"/>
      <c r="D496" s="312"/>
      <c r="E496" s="312"/>
      <c r="F496" s="312"/>
      <c r="G496" s="312"/>
      <c r="H496" s="312"/>
      <c r="I496" s="312"/>
      <c r="J496" s="312"/>
      <c r="K496" s="312"/>
      <c r="L496" s="312"/>
      <c r="M496" s="312"/>
      <c r="N496" s="312"/>
      <c r="O496" s="312"/>
      <c r="P496" s="312"/>
      <c r="Q496" s="312"/>
      <c r="R496" s="312"/>
      <c r="S496" s="312"/>
      <c r="T496" s="312"/>
      <c r="U496" s="312"/>
      <c r="V496" s="312"/>
      <c r="W496" s="312"/>
      <c r="X496" s="312"/>
      <c r="Y496" s="312"/>
      <c r="Z496" s="312"/>
    </row>
    <row r="497" spans="1:26" ht="15.75" customHeight="1">
      <c r="A497" s="312"/>
      <c r="B497" s="312"/>
      <c r="C497" s="312"/>
      <c r="D497" s="312"/>
      <c r="E497" s="312"/>
      <c r="F497" s="312"/>
      <c r="G497" s="312"/>
      <c r="H497" s="312"/>
      <c r="I497" s="312"/>
      <c r="J497" s="312"/>
      <c r="K497" s="312"/>
      <c r="L497" s="312"/>
      <c r="M497" s="312"/>
      <c r="N497" s="312"/>
      <c r="O497" s="312"/>
      <c r="P497" s="312"/>
      <c r="Q497" s="312"/>
      <c r="R497" s="312"/>
      <c r="S497" s="312"/>
      <c r="T497" s="312"/>
      <c r="U497" s="312"/>
      <c r="V497" s="312"/>
      <c r="W497" s="312"/>
      <c r="X497" s="312"/>
      <c r="Y497" s="312"/>
      <c r="Z497" s="312"/>
    </row>
    <row r="498" spans="1:26" ht="15.75" customHeight="1">
      <c r="A498" s="312"/>
      <c r="B498" s="312"/>
      <c r="C498" s="312"/>
      <c r="D498" s="312"/>
      <c r="E498" s="312"/>
      <c r="F498" s="312"/>
      <c r="G498" s="312"/>
      <c r="H498" s="312"/>
      <c r="I498" s="312"/>
      <c r="J498" s="312"/>
      <c r="K498" s="312"/>
      <c r="L498" s="312"/>
      <c r="M498" s="312"/>
      <c r="N498" s="312"/>
      <c r="O498" s="312"/>
      <c r="P498" s="312"/>
      <c r="Q498" s="312"/>
      <c r="R498" s="312"/>
      <c r="S498" s="312"/>
      <c r="T498" s="312"/>
      <c r="U498" s="312"/>
      <c r="V498" s="312"/>
      <c r="W498" s="312"/>
      <c r="X498" s="312"/>
      <c r="Y498" s="312"/>
      <c r="Z498" s="312"/>
    </row>
    <row r="499" spans="1:26" ht="15.75" customHeight="1">
      <c r="A499" s="312"/>
      <c r="B499" s="312"/>
      <c r="C499" s="312"/>
      <c r="D499" s="312"/>
      <c r="E499" s="312"/>
      <c r="F499" s="312"/>
      <c r="G499" s="312"/>
      <c r="H499" s="312"/>
      <c r="I499" s="312"/>
      <c r="J499" s="312"/>
      <c r="K499" s="312"/>
      <c r="L499" s="312"/>
      <c r="M499" s="312"/>
      <c r="N499" s="312"/>
      <c r="O499" s="312"/>
      <c r="P499" s="312"/>
      <c r="Q499" s="312"/>
      <c r="R499" s="312"/>
      <c r="S499" s="312"/>
      <c r="T499" s="312"/>
      <c r="U499" s="312"/>
      <c r="V499" s="312"/>
      <c r="W499" s="312"/>
      <c r="X499" s="312"/>
      <c r="Y499" s="312"/>
      <c r="Z499" s="312"/>
    </row>
    <row r="500" spans="1:26" ht="15.75" customHeight="1">
      <c r="A500" s="312"/>
      <c r="B500" s="312"/>
      <c r="C500" s="312"/>
      <c r="D500" s="312"/>
      <c r="E500" s="312"/>
      <c r="F500" s="312"/>
      <c r="G500" s="312"/>
      <c r="H500" s="312"/>
      <c r="I500" s="312"/>
      <c r="J500" s="312"/>
      <c r="K500" s="312"/>
      <c r="L500" s="312"/>
      <c r="M500" s="312"/>
      <c r="N500" s="312"/>
      <c r="O500" s="312"/>
      <c r="P500" s="312"/>
      <c r="Q500" s="312"/>
      <c r="R500" s="312"/>
      <c r="S500" s="312"/>
      <c r="T500" s="312"/>
      <c r="U500" s="312"/>
      <c r="V500" s="312"/>
      <c r="W500" s="312"/>
      <c r="X500" s="312"/>
      <c r="Y500" s="312"/>
      <c r="Z500" s="312"/>
    </row>
    <row r="501" spans="1:26" ht="15.75" customHeight="1">
      <c r="A501" s="312"/>
      <c r="B501" s="312"/>
      <c r="C501" s="312"/>
      <c r="D501" s="312"/>
      <c r="E501" s="312"/>
      <c r="F501" s="312"/>
      <c r="G501" s="312"/>
      <c r="H501" s="312"/>
      <c r="I501" s="312"/>
      <c r="J501" s="312"/>
      <c r="K501" s="312"/>
      <c r="L501" s="312"/>
      <c r="M501" s="312"/>
      <c r="N501" s="312"/>
      <c r="O501" s="312"/>
      <c r="P501" s="312"/>
      <c r="Q501" s="312"/>
      <c r="R501" s="312"/>
      <c r="S501" s="312"/>
      <c r="T501" s="312"/>
      <c r="U501" s="312"/>
      <c r="V501" s="312"/>
      <c r="W501" s="312"/>
      <c r="X501" s="312"/>
      <c r="Y501" s="312"/>
      <c r="Z501" s="312"/>
    </row>
    <row r="502" spans="1:26" ht="15.75" customHeight="1">
      <c r="A502" s="312"/>
      <c r="B502" s="312"/>
      <c r="C502" s="312"/>
      <c r="D502" s="312"/>
      <c r="E502" s="312"/>
      <c r="F502" s="312"/>
      <c r="G502" s="312"/>
      <c r="H502" s="312"/>
      <c r="I502" s="312"/>
      <c r="J502" s="312"/>
      <c r="K502" s="312"/>
      <c r="L502" s="312"/>
      <c r="M502" s="312"/>
      <c r="N502" s="312"/>
      <c r="O502" s="312"/>
      <c r="P502" s="312"/>
      <c r="Q502" s="312"/>
      <c r="R502" s="312"/>
      <c r="S502" s="312"/>
      <c r="T502" s="312"/>
      <c r="U502" s="312"/>
      <c r="V502" s="312"/>
      <c r="W502" s="312"/>
      <c r="X502" s="312"/>
      <c r="Y502" s="312"/>
      <c r="Z502" s="312"/>
    </row>
    <row r="503" spans="1:26" ht="15.75" customHeight="1">
      <c r="A503" s="312"/>
      <c r="B503" s="312"/>
      <c r="C503" s="312"/>
      <c r="D503" s="312"/>
      <c r="E503" s="312"/>
      <c r="F503" s="312"/>
      <c r="G503" s="312"/>
      <c r="H503" s="312"/>
      <c r="I503" s="312"/>
      <c r="J503" s="312"/>
      <c r="K503" s="312"/>
      <c r="L503" s="312"/>
      <c r="M503" s="312"/>
      <c r="N503" s="312"/>
      <c r="O503" s="312"/>
      <c r="P503" s="312"/>
      <c r="Q503" s="312"/>
      <c r="R503" s="312"/>
      <c r="S503" s="312"/>
      <c r="T503" s="312"/>
      <c r="U503" s="312"/>
      <c r="V503" s="312"/>
      <c r="W503" s="312"/>
      <c r="X503" s="312"/>
      <c r="Y503" s="312"/>
      <c r="Z503" s="312"/>
    </row>
    <row r="504" spans="1:26" ht="15.75" customHeight="1">
      <c r="A504" s="312"/>
      <c r="B504" s="312"/>
      <c r="C504" s="312"/>
      <c r="D504" s="312"/>
      <c r="E504" s="312"/>
      <c r="F504" s="312"/>
      <c r="G504" s="312"/>
      <c r="H504" s="312"/>
      <c r="I504" s="312"/>
      <c r="J504" s="312"/>
      <c r="K504" s="312"/>
      <c r="L504" s="312"/>
      <c r="M504" s="312"/>
      <c r="N504" s="312"/>
      <c r="O504" s="312"/>
      <c r="P504" s="312"/>
      <c r="Q504" s="312"/>
      <c r="R504" s="312"/>
      <c r="S504" s="312"/>
      <c r="T504" s="312"/>
      <c r="U504" s="312"/>
      <c r="V504" s="312"/>
      <c r="W504" s="312"/>
      <c r="X504" s="312"/>
      <c r="Y504" s="312"/>
      <c r="Z504" s="312"/>
    </row>
    <row r="505" spans="1:26" ht="15.75" customHeight="1">
      <c r="A505" s="312"/>
      <c r="B505" s="312"/>
      <c r="C505" s="312"/>
      <c r="D505" s="312"/>
      <c r="E505" s="312"/>
      <c r="F505" s="312"/>
      <c r="G505" s="312"/>
      <c r="H505" s="312"/>
      <c r="I505" s="312"/>
      <c r="J505" s="312"/>
      <c r="K505" s="312"/>
      <c r="L505" s="312"/>
      <c r="M505" s="312"/>
      <c r="N505" s="312"/>
      <c r="O505" s="312"/>
      <c r="P505" s="312"/>
      <c r="Q505" s="312"/>
      <c r="R505" s="312"/>
      <c r="S505" s="312"/>
      <c r="T505" s="312"/>
      <c r="U505" s="312"/>
      <c r="V505" s="312"/>
      <c r="W505" s="312"/>
      <c r="X505" s="312"/>
      <c r="Y505" s="312"/>
      <c r="Z505" s="312"/>
    </row>
    <row r="506" spans="1:26" ht="15.75" customHeight="1">
      <c r="A506" s="312"/>
      <c r="B506" s="312"/>
      <c r="C506" s="312"/>
      <c r="D506" s="312"/>
      <c r="E506" s="312"/>
      <c r="F506" s="312"/>
      <c r="G506" s="312"/>
      <c r="H506" s="312"/>
      <c r="I506" s="312"/>
      <c r="J506" s="312"/>
      <c r="K506" s="312"/>
      <c r="L506" s="312"/>
      <c r="M506" s="312"/>
      <c r="N506" s="312"/>
      <c r="O506" s="312"/>
      <c r="P506" s="312"/>
      <c r="Q506" s="312"/>
      <c r="R506" s="312"/>
      <c r="S506" s="312"/>
      <c r="T506" s="312"/>
      <c r="U506" s="312"/>
      <c r="V506" s="312"/>
      <c r="W506" s="312"/>
      <c r="X506" s="312"/>
      <c r="Y506" s="312"/>
      <c r="Z506" s="312"/>
    </row>
    <row r="507" spans="1:26" ht="15.75" customHeight="1">
      <c r="A507" s="312"/>
      <c r="B507" s="312"/>
      <c r="C507" s="312"/>
      <c r="D507" s="312"/>
      <c r="E507" s="312"/>
      <c r="F507" s="312"/>
      <c r="G507" s="312"/>
      <c r="H507" s="312"/>
      <c r="I507" s="312"/>
      <c r="J507" s="312"/>
      <c r="K507" s="312"/>
      <c r="L507" s="312"/>
      <c r="M507" s="312"/>
      <c r="N507" s="312"/>
      <c r="O507" s="312"/>
      <c r="P507" s="312"/>
      <c r="Q507" s="312"/>
      <c r="R507" s="312"/>
      <c r="S507" s="312"/>
      <c r="T507" s="312"/>
      <c r="U507" s="312"/>
      <c r="V507" s="312"/>
      <c r="W507" s="312"/>
      <c r="X507" s="312"/>
      <c r="Y507" s="312"/>
      <c r="Z507" s="312"/>
    </row>
    <row r="508" spans="1:26" ht="15.75" customHeight="1">
      <c r="A508" s="312"/>
      <c r="B508" s="312"/>
      <c r="C508" s="312"/>
      <c r="D508" s="312"/>
      <c r="E508" s="312"/>
      <c r="F508" s="312"/>
      <c r="G508" s="312"/>
      <c r="H508" s="312"/>
      <c r="I508" s="312"/>
      <c r="J508" s="312"/>
      <c r="K508" s="312"/>
      <c r="L508" s="312"/>
      <c r="M508" s="312"/>
      <c r="N508" s="312"/>
      <c r="O508" s="312"/>
      <c r="P508" s="312"/>
      <c r="Q508" s="312"/>
      <c r="R508" s="312"/>
      <c r="S508" s="312"/>
      <c r="T508" s="312"/>
      <c r="U508" s="312"/>
      <c r="V508" s="312"/>
      <c r="W508" s="312"/>
      <c r="X508" s="312"/>
      <c r="Y508" s="312"/>
      <c r="Z508" s="312"/>
    </row>
    <row r="509" spans="1:26" ht="15.75" customHeight="1">
      <c r="A509" s="312"/>
      <c r="B509" s="312"/>
      <c r="C509" s="312"/>
      <c r="D509" s="312"/>
      <c r="E509" s="312"/>
      <c r="F509" s="312"/>
      <c r="G509" s="312"/>
      <c r="H509" s="312"/>
      <c r="I509" s="312"/>
      <c r="J509" s="312"/>
      <c r="K509" s="312"/>
      <c r="L509" s="312"/>
      <c r="M509" s="312"/>
      <c r="N509" s="312"/>
      <c r="O509" s="312"/>
      <c r="P509" s="312"/>
      <c r="Q509" s="312"/>
      <c r="R509" s="312"/>
      <c r="S509" s="312"/>
      <c r="T509" s="312"/>
      <c r="U509" s="312"/>
      <c r="V509" s="312"/>
      <c r="W509" s="312"/>
      <c r="X509" s="312"/>
      <c r="Y509" s="312"/>
      <c r="Z509" s="312"/>
    </row>
    <row r="510" spans="1:26" ht="15.75" customHeight="1">
      <c r="A510" s="312"/>
      <c r="B510" s="312"/>
      <c r="C510" s="312"/>
      <c r="D510" s="312"/>
      <c r="E510" s="312"/>
      <c r="F510" s="312"/>
      <c r="G510" s="312"/>
      <c r="H510" s="312"/>
      <c r="I510" s="312"/>
      <c r="J510" s="312"/>
      <c r="K510" s="312"/>
      <c r="L510" s="312"/>
      <c r="M510" s="312"/>
      <c r="N510" s="312"/>
      <c r="O510" s="312"/>
      <c r="P510" s="312"/>
      <c r="Q510" s="312"/>
      <c r="R510" s="312"/>
      <c r="S510" s="312"/>
      <c r="T510" s="312"/>
      <c r="U510" s="312"/>
      <c r="V510" s="312"/>
      <c r="W510" s="312"/>
      <c r="X510" s="312"/>
      <c r="Y510" s="312"/>
      <c r="Z510" s="312"/>
    </row>
    <row r="511" spans="1:26" ht="15.75" customHeight="1">
      <c r="A511" s="312"/>
      <c r="B511" s="312"/>
      <c r="C511" s="312"/>
      <c r="D511" s="312"/>
      <c r="E511" s="312"/>
      <c r="F511" s="312"/>
      <c r="G511" s="312"/>
      <c r="H511" s="312"/>
      <c r="I511" s="312"/>
      <c r="J511" s="312"/>
      <c r="K511" s="312"/>
      <c r="L511" s="312"/>
      <c r="M511" s="312"/>
      <c r="N511" s="312"/>
      <c r="O511" s="312"/>
      <c r="P511" s="312"/>
      <c r="Q511" s="312"/>
      <c r="R511" s="312"/>
      <c r="S511" s="312"/>
      <c r="T511" s="312"/>
      <c r="U511" s="312"/>
      <c r="V511" s="312"/>
      <c r="W511" s="312"/>
      <c r="X511" s="312"/>
      <c r="Y511" s="312"/>
      <c r="Z511" s="312"/>
    </row>
    <row r="512" spans="1:26" ht="15.75" customHeight="1">
      <c r="A512" s="312"/>
      <c r="B512" s="312"/>
      <c r="C512" s="312"/>
      <c r="D512" s="312"/>
      <c r="E512" s="312"/>
      <c r="F512" s="312"/>
      <c r="G512" s="312"/>
      <c r="H512" s="312"/>
      <c r="I512" s="312"/>
      <c r="J512" s="312"/>
      <c r="K512" s="312"/>
      <c r="L512" s="312"/>
      <c r="M512" s="312"/>
      <c r="N512" s="312"/>
      <c r="O512" s="312"/>
      <c r="P512" s="312"/>
      <c r="Q512" s="312"/>
      <c r="R512" s="312"/>
      <c r="S512" s="312"/>
      <c r="T512" s="312"/>
      <c r="U512" s="312"/>
      <c r="V512" s="312"/>
      <c r="W512" s="312"/>
      <c r="X512" s="312"/>
      <c r="Y512" s="312"/>
      <c r="Z512" s="312"/>
    </row>
    <row r="513" spans="1:26" ht="15.75" customHeight="1">
      <c r="A513" s="312"/>
      <c r="B513" s="312"/>
      <c r="C513" s="312"/>
      <c r="D513" s="312"/>
      <c r="E513" s="312"/>
      <c r="F513" s="312"/>
      <c r="G513" s="312"/>
      <c r="H513" s="312"/>
      <c r="I513" s="312"/>
      <c r="J513" s="312"/>
      <c r="K513" s="312"/>
      <c r="L513" s="312"/>
      <c r="M513" s="312"/>
      <c r="N513" s="312"/>
      <c r="O513" s="312"/>
      <c r="P513" s="312"/>
      <c r="Q513" s="312"/>
      <c r="R513" s="312"/>
      <c r="S513" s="312"/>
      <c r="T513" s="312"/>
      <c r="U513" s="312"/>
      <c r="V513" s="312"/>
      <c r="W513" s="312"/>
      <c r="X513" s="312"/>
      <c r="Y513" s="312"/>
      <c r="Z513" s="312"/>
    </row>
    <row r="514" spans="1:26" ht="15.75" customHeight="1">
      <c r="A514" s="312"/>
      <c r="B514" s="312"/>
      <c r="C514" s="312"/>
      <c r="D514" s="312"/>
      <c r="E514" s="312"/>
      <c r="F514" s="312"/>
      <c r="G514" s="312"/>
      <c r="H514" s="312"/>
      <c r="I514" s="312"/>
      <c r="J514" s="312"/>
      <c r="K514" s="312"/>
      <c r="L514" s="312"/>
      <c r="M514" s="312"/>
      <c r="N514" s="312"/>
      <c r="O514" s="312"/>
      <c r="P514" s="312"/>
      <c r="Q514" s="312"/>
      <c r="R514" s="312"/>
      <c r="S514" s="312"/>
      <c r="T514" s="312"/>
      <c r="U514" s="312"/>
      <c r="V514" s="312"/>
      <c r="W514" s="312"/>
      <c r="X514" s="312"/>
      <c r="Y514" s="312"/>
      <c r="Z514" s="312"/>
    </row>
    <row r="515" spans="1:26" ht="15.75" customHeight="1">
      <c r="A515" s="312"/>
      <c r="B515" s="312"/>
      <c r="C515" s="312"/>
      <c r="D515" s="312"/>
      <c r="E515" s="312"/>
      <c r="F515" s="312"/>
      <c r="G515" s="312"/>
      <c r="H515" s="312"/>
      <c r="I515" s="312"/>
      <c r="J515" s="312"/>
      <c r="K515" s="312"/>
      <c r="L515" s="312"/>
      <c r="M515" s="312"/>
      <c r="N515" s="312"/>
      <c r="O515" s="312"/>
      <c r="P515" s="312"/>
      <c r="Q515" s="312"/>
      <c r="R515" s="312"/>
      <c r="S515" s="312"/>
      <c r="T515" s="312"/>
      <c r="U515" s="312"/>
      <c r="V515" s="312"/>
      <c r="W515" s="312"/>
      <c r="X515" s="312"/>
      <c r="Y515" s="312"/>
      <c r="Z515" s="312"/>
    </row>
    <row r="516" spans="1:26" ht="15.75" customHeight="1">
      <c r="A516" s="312"/>
      <c r="B516" s="312"/>
      <c r="C516" s="312"/>
      <c r="D516" s="312"/>
      <c r="E516" s="312"/>
      <c r="F516" s="312"/>
      <c r="G516" s="312"/>
      <c r="H516" s="312"/>
      <c r="I516" s="312"/>
      <c r="J516" s="312"/>
      <c r="K516" s="312"/>
      <c r="L516" s="312"/>
      <c r="M516" s="312"/>
      <c r="N516" s="312"/>
      <c r="O516" s="312"/>
      <c r="P516" s="312"/>
      <c r="Q516" s="312"/>
      <c r="R516" s="312"/>
      <c r="S516" s="312"/>
      <c r="T516" s="312"/>
      <c r="U516" s="312"/>
      <c r="V516" s="312"/>
      <c r="W516" s="312"/>
      <c r="X516" s="312"/>
      <c r="Y516" s="312"/>
      <c r="Z516" s="312"/>
    </row>
    <row r="517" spans="1:26" ht="15.75" customHeight="1">
      <c r="A517" s="312"/>
      <c r="B517" s="312"/>
      <c r="C517" s="312"/>
      <c r="D517" s="312"/>
      <c r="E517" s="312"/>
      <c r="F517" s="312"/>
      <c r="G517" s="312"/>
      <c r="H517" s="312"/>
      <c r="I517" s="312"/>
      <c r="J517" s="312"/>
      <c r="K517" s="312"/>
      <c r="L517" s="312"/>
      <c r="M517" s="312"/>
      <c r="N517" s="312"/>
      <c r="O517" s="312"/>
      <c r="P517" s="312"/>
      <c r="Q517" s="312"/>
      <c r="R517" s="312"/>
      <c r="S517" s="312"/>
      <c r="T517" s="312"/>
      <c r="U517" s="312"/>
      <c r="V517" s="312"/>
      <c r="W517" s="312"/>
      <c r="X517" s="312"/>
      <c r="Y517" s="312"/>
      <c r="Z517" s="312"/>
    </row>
    <row r="518" spans="1:26" ht="15.75" customHeight="1">
      <c r="A518" s="312"/>
      <c r="B518" s="312"/>
      <c r="C518" s="312"/>
      <c r="D518" s="312"/>
      <c r="E518" s="312"/>
      <c r="F518" s="312"/>
      <c r="G518" s="312"/>
      <c r="H518" s="312"/>
      <c r="I518" s="312"/>
      <c r="J518" s="312"/>
      <c r="K518" s="312"/>
      <c r="L518" s="312"/>
      <c r="M518" s="312"/>
      <c r="N518" s="312"/>
      <c r="O518" s="312"/>
      <c r="P518" s="312"/>
      <c r="Q518" s="312"/>
      <c r="R518" s="312"/>
      <c r="S518" s="312"/>
      <c r="T518" s="312"/>
      <c r="U518" s="312"/>
      <c r="V518" s="312"/>
      <c r="W518" s="312"/>
      <c r="X518" s="312"/>
      <c r="Y518" s="312"/>
      <c r="Z518" s="312"/>
    </row>
    <row r="519" spans="1:26" ht="15.75" customHeight="1">
      <c r="A519" s="312"/>
      <c r="B519" s="312"/>
      <c r="C519" s="312"/>
      <c r="D519" s="312"/>
      <c r="E519" s="312"/>
      <c r="F519" s="312"/>
      <c r="G519" s="312"/>
      <c r="H519" s="312"/>
      <c r="I519" s="312"/>
      <c r="J519" s="312"/>
      <c r="K519" s="312"/>
      <c r="L519" s="312"/>
      <c r="M519" s="312"/>
      <c r="N519" s="312"/>
      <c r="O519" s="312"/>
      <c r="P519" s="312"/>
      <c r="Q519" s="312"/>
      <c r="R519" s="312"/>
      <c r="S519" s="312"/>
      <c r="T519" s="312"/>
      <c r="U519" s="312"/>
      <c r="V519" s="312"/>
      <c r="W519" s="312"/>
      <c r="X519" s="312"/>
      <c r="Y519" s="312"/>
      <c r="Z519" s="312"/>
    </row>
    <row r="520" spans="1:26" ht="15.75" customHeight="1">
      <c r="A520" s="312"/>
      <c r="B520" s="312"/>
      <c r="C520" s="312"/>
      <c r="D520" s="312"/>
      <c r="E520" s="312"/>
      <c r="F520" s="312"/>
      <c r="G520" s="312"/>
      <c r="H520" s="312"/>
      <c r="I520" s="312"/>
      <c r="J520" s="312"/>
      <c r="K520" s="312"/>
      <c r="L520" s="312"/>
      <c r="M520" s="312"/>
      <c r="N520" s="312"/>
      <c r="O520" s="312"/>
      <c r="P520" s="312"/>
      <c r="Q520" s="312"/>
      <c r="R520" s="312"/>
      <c r="S520" s="312"/>
      <c r="T520" s="312"/>
      <c r="U520" s="312"/>
      <c r="V520" s="312"/>
      <c r="W520" s="312"/>
      <c r="X520" s="312"/>
      <c r="Y520" s="312"/>
      <c r="Z520" s="312"/>
    </row>
    <row r="521" spans="1:26" ht="15.75" customHeight="1">
      <c r="A521" s="312"/>
      <c r="B521" s="312"/>
      <c r="C521" s="312"/>
      <c r="D521" s="312"/>
      <c r="E521" s="312"/>
      <c r="F521" s="312"/>
      <c r="G521" s="312"/>
      <c r="H521" s="312"/>
      <c r="I521" s="312"/>
      <c r="J521" s="312"/>
      <c r="K521" s="312"/>
      <c r="L521" s="312"/>
      <c r="M521" s="312"/>
      <c r="N521" s="312"/>
      <c r="O521" s="312"/>
      <c r="P521" s="312"/>
      <c r="Q521" s="312"/>
      <c r="R521" s="312"/>
      <c r="S521" s="312"/>
      <c r="T521" s="312"/>
      <c r="U521" s="312"/>
      <c r="V521" s="312"/>
      <c r="W521" s="312"/>
      <c r="X521" s="312"/>
      <c r="Y521" s="312"/>
      <c r="Z521" s="312"/>
    </row>
    <row r="522" spans="1:26" ht="15.75" customHeight="1">
      <c r="A522" s="312"/>
      <c r="B522" s="312"/>
      <c r="C522" s="312"/>
      <c r="D522" s="312"/>
      <c r="E522" s="312"/>
      <c r="F522" s="312"/>
      <c r="G522" s="312"/>
      <c r="H522" s="312"/>
      <c r="I522" s="312"/>
      <c r="J522" s="312"/>
      <c r="K522" s="312"/>
      <c r="L522" s="312"/>
      <c r="M522" s="312"/>
      <c r="N522" s="312"/>
      <c r="O522" s="312"/>
      <c r="P522" s="312"/>
      <c r="Q522" s="312"/>
      <c r="R522" s="312"/>
      <c r="S522" s="312"/>
      <c r="T522" s="312"/>
      <c r="U522" s="312"/>
      <c r="V522" s="312"/>
      <c r="W522" s="312"/>
      <c r="X522" s="312"/>
      <c r="Y522" s="312"/>
      <c r="Z522" s="312"/>
    </row>
    <row r="523" spans="1:26" ht="15.75" customHeight="1">
      <c r="A523" s="312"/>
      <c r="B523" s="312"/>
      <c r="C523" s="312"/>
      <c r="D523" s="312"/>
      <c r="E523" s="312"/>
      <c r="F523" s="312"/>
      <c r="G523" s="312"/>
      <c r="H523" s="312"/>
      <c r="I523" s="312"/>
      <c r="J523" s="312"/>
      <c r="K523" s="312"/>
      <c r="L523" s="312"/>
      <c r="M523" s="312"/>
      <c r="N523" s="312"/>
      <c r="O523" s="312"/>
      <c r="P523" s="312"/>
      <c r="Q523" s="312"/>
      <c r="R523" s="312"/>
      <c r="S523" s="312"/>
      <c r="T523" s="312"/>
      <c r="U523" s="312"/>
      <c r="V523" s="312"/>
      <c r="W523" s="312"/>
      <c r="X523" s="312"/>
      <c r="Y523" s="312"/>
      <c r="Z523" s="312"/>
    </row>
    <row r="524" spans="1:26" ht="15.75" customHeight="1">
      <c r="A524" s="312"/>
      <c r="B524" s="312"/>
      <c r="C524" s="312"/>
      <c r="D524" s="312"/>
      <c r="E524" s="312"/>
      <c r="F524" s="312"/>
      <c r="G524" s="312"/>
      <c r="H524" s="312"/>
      <c r="I524" s="312"/>
      <c r="J524" s="312"/>
      <c r="K524" s="312"/>
      <c r="L524" s="312"/>
      <c r="M524" s="312"/>
      <c r="N524" s="312"/>
      <c r="O524" s="312"/>
      <c r="P524" s="312"/>
      <c r="Q524" s="312"/>
      <c r="R524" s="312"/>
      <c r="S524" s="312"/>
      <c r="T524" s="312"/>
      <c r="U524" s="312"/>
      <c r="V524" s="312"/>
      <c r="W524" s="312"/>
      <c r="X524" s="312"/>
      <c r="Y524" s="312"/>
      <c r="Z524" s="312"/>
    </row>
    <row r="525" spans="1:26" ht="15.75" customHeight="1">
      <c r="A525" s="312"/>
      <c r="B525" s="312"/>
      <c r="C525" s="312"/>
      <c r="D525" s="312"/>
      <c r="E525" s="312"/>
      <c r="F525" s="312"/>
      <c r="G525" s="312"/>
      <c r="H525" s="312"/>
      <c r="I525" s="312"/>
      <c r="J525" s="312"/>
      <c r="K525" s="312"/>
      <c r="L525" s="312"/>
      <c r="M525" s="312"/>
      <c r="N525" s="312"/>
      <c r="O525" s="312"/>
      <c r="P525" s="312"/>
      <c r="Q525" s="312"/>
      <c r="R525" s="312"/>
      <c r="S525" s="312"/>
      <c r="T525" s="312"/>
      <c r="U525" s="312"/>
      <c r="V525" s="312"/>
      <c r="W525" s="312"/>
      <c r="X525" s="312"/>
      <c r="Y525" s="312"/>
      <c r="Z525" s="312"/>
    </row>
    <row r="526" spans="1:26" ht="15.75" customHeight="1">
      <c r="A526" s="312"/>
      <c r="B526" s="312"/>
      <c r="C526" s="312"/>
      <c r="D526" s="312"/>
      <c r="E526" s="312"/>
      <c r="F526" s="312"/>
      <c r="G526" s="312"/>
      <c r="H526" s="312"/>
      <c r="I526" s="312"/>
      <c r="J526" s="312"/>
      <c r="K526" s="312"/>
      <c r="L526" s="312"/>
      <c r="M526" s="312"/>
      <c r="N526" s="312"/>
      <c r="O526" s="312"/>
      <c r="P526" s="312"/>
      <c r="Q526" s="312"/>
      <c r="R526" s="312"/>
      <c r="S526" s="312"/>
      <c r="T526" s="312"/>
      <c r="U526" s="312"/>
      <c r="V526" s="312"/>
      <c r="W526" s="312"/>
      <c r="X526" s="312"/>
      <c r="Y526" s="312"/>
      <c r="Z526" s="312"/>
    </row>
    <row r="527" spans="1:26" ht="15.75" customHeight="1">
      <c r="A527" s="312"/>
      <c r="B527" s="312"/>
      <c r="C527" s="312"/>
      <c r="D527" s="312"/>
      <c r="E527" s="312"/>
      <c r="F527" s="312"/>
      <c r="G527" s="312"/>
      <c r="H527" s="312"/>
      <c r="I527" s="312"/>
      <c r="J527" s="312"/>
      <c r="K527" s="312"/>
      <c r="L527" s="312"/>
      <c r="M527" s="312"/>
      <c r="N527" s="312"/>
      <c r="O527" s="312"/>
      <c r="P527" s="312"/>
      <c r="Q527" s="312"/>
      <c r="R527" s="312"/>
      <c r="S527" s="312"/>
      <c r="T527" s="312"/>
      <c r="U527" s="312"/>
      <c r="V527" s="312"/>
      <c r="W527" s="312"/>
      <c r="X527" s="312"/>
      <c r="Y527" s="312"/>
      <c r="Z527" s="312"/>
    </row>
    <row r="528" spans="1:26" ht="15.75" customHeight="1">
      <c r="A528" s="312"/>
      <c r="B528" s="312"/>
      <c r="C528" s="312"/>
      <c r="D528" s="312"/>
      <c r="E528" s="312"/>
      <c r="F528" s="312"/>
      <c r="G528" s="312"/>
      <c r="H528" s="312"/>
      <c r="I528" s="312"/>
      <c r="J528" s="312"/>
      <c r="K528" s="312"/>
      <c r="L528" s="312"/>
      <c r="M528" s="312"/>
      <c r="N528" s="312"/>
      <c r="O528" s="312"/>
      <c r="P528" s="312"/>
      <c r="Q528" s="312"/>
      <c r="R528" s="312"/>
      <c r="S528" s="312"/>
      <c r="T528" s="312"/>
      <c r="U528" s="312"/>
      <c r="V528" s="312"/>
      <c r="W528" s="312"/>
      <c r="X528" s="312"/>
      <c r="Y528" s="312"/>
      <c r="Z528" s="312"/>
    </row>
    <row r="529" spans="1:26" ht="15.75" customHeight="1">
      <c r="A529" s="312"/>
      <c r="B529" s="312"/>
      <c r="C529" s="312"/>
      <c r="D529" s="312"/>
      <c r="E529" s="312"/>
      <c r="F529" s="312"/>
      <c r="G529" s="312"/>
      <c r="H529" s="312"/>
      <c r="I529" s="312"/>
      <c r="J529" s="312"/>
      <c r="K529" s="312"/>
      <c r="L529" s="312"/>
      <c r="M529" s="312"/>
      <c r="N529" s="312"/>
      <c r="O529" s="312"/>
      <c r="P529" s="312"/>
      <c r="Q529" s="312"/>
      <c r="R529" s="312"/>
      <c r="S529" s="312"/>
      <c r="T529" s="312"/>
      <c r="U529" s="312"/>
      <c r="V529" s="312"/>
      <c r="W529" s="312"/>
      <c r="X529" s="312"/>
      <c r="Y529" s="312"/>
      <c r="Z529" s="312"/>
    </row>
    <row r="530" spans="1:26" ht="15.75" customHeight="1">
      <c r="A530" s="312"/>
      <c r="B530" s="312"/>
      <c r="C530" s="312"/>
      <c r="D530" s="312"/>
      <c r="E530" s="312"/>
      <c r="F530" s="312"/>
      <c r="G530" s="312"/>
      <c r="H530" s="312"/>
      <c r="I530" s="312"/>
      <c r="J530" s="312"/>
      <c r="K530" s="312"/>
      <c r="L530" s="312"/>
      <c r="M530" s="312"/>
      <c r="N530" s="312"/>
      <c r="O530" s="312"/>
      <c r="P530" s="312"/>
      <c r="Q530" s="312"/>
      <c r="R530" s="312"/>
      <c r="S530" s="312"/>
      <c r="T530" s="312"/>
      <c r="U530" s="312"/>
      <c r="V530" s="312"/>
      <c r="W530" s="312"/>
      <c r="X530" s="312"/>
      <c r="Y530" s="312"/>
      <c r="Z530" s="312"/>
    </row>
    <row r="531" spans="1:26" ht="15.75" customHeight="1">
      <c r="A531" s="312"/>
      <c r="B531" s="312"/>
      <c r="C531" s="312"/>
      <c r="D531" s="312"/>
      <c r="E531" s="312"/>
      <c r="F531" s="312"/>
      <c r="G531" s="312"/>
      <c r="H531" s="312"/>
      <c r="I531" s="312"/>
      <c r="J531" s="312"/>
      <c r="K531" s="312"/>
      <c r="L531" s="312"/>
      <c r="M531" s="312"/>
      <c r="N531" s="312"/>
      <c r="O531" s="312"/>
      <c r="P531" s="312"/>
      <c r="Q531" s="312"/>
      <c r="R531" s="312"/>
      <c r="S531" s="312"/>
      <c r="T531" s="312"/>
      <c r="U531" s="312"/>
      <c r="V531" s="312"/>
      <c r="W531" s="312"/>
      <c r="X531" s="312"/>
      <c r="Y531" s="312"/>
      <c r="Z531" s="312"/>
    </row>
    <row r="532" spans="1:26" ht="15.75" customHeight="1">
      <c r="A532" s="312"/>
      <c r="B532" s="312"/>
      <c r="C532" s="312"/>
      <c r="D532" s="312"/>
      <c r="E532" s="312"/>
      <c r="F532" s="312"/>
      <c r="G532" s="312"/>
      <c r="H532" s="312"/>
      <c r="I532" s="312"/>
      <c r="J532" s="312"/>
      <c r="K532" s="312"/>
      <c r="L532" s="312"/>
      <c r="M532" s="312"/>
      <c r="N532" s="312"/>
      <c r="O532" s="312"/>
      <c r="P532" s="312"/>
      <c r="Q532" s="312"/>
      <c r="R532" s="312"/>
      <c r="S532" s="312"/>
      <c r="T532" s="312"/>
      <c r="U532" s="312"/>
      <c r="V532" s="312"/>
      <c r="W532" s="312"/>
      <c r="X532" s="312"/>
      <c r="Y532" s="312"/>
      <c r="Z532" s="312"/>
    </row>
    <row r="533" spans="1:26" ht="15.75" customHeight="1">
      <c r="A533" s="312"/>
      <c r="B533" s="312"/>
      <c r="C533" s="312"/>
      <c r="D533" s="312"/>
      <c r="E533" s="312"/>
      <c r="F533" s="312"/>
      <c r="G533" s="312"/>
      <c r="H533" s="312"/>
      <c r="I533" s="312"/>
      <c r="J533" s="312"/>
      <c r="K533" s="312"/>
      <c r="L533" s="312"/>
      <c r="M533" s="312"/>
      <c r="N533" s="312"/>
      <c r="O533" s="312"/>
      <c r="P533" s="312"/>
      <c r="Q533" s="312"/>
      <c r="R533" s="312"/>
      <c r="S533" s="312"/>
      <c r="T533" s="312"/>
      <c r="U533" s="312"/>
      <c r="V533" s="312"/>
      <c r="W533" s="312"/>
      <c r="X533" s="312"/>
      <c r="Y533" s="312"/>
      <c r="Z533" s="312"/>
    </row>
    <row r="534" spans="1:26" ht="15.75" customHeight="1">
      <c r="A534" s="312"/>
      <c r="B534" s="312"/>
      <c r="C534" s="312"/>
      <c r="D534" s="312"/>
      <c r="E534" s="312"/>
      <c r="F534" s="312"/>
      <c r="G534" s="312"/>
      <c r="H534" s="312"/>
      <c r="I534" s="312"/>
      <c r="J534" s="312"/>
      <c r="K534" s="312"/>
      <c r="L534" s="312"/>
      <c r="M534" s="312"/>
      <c r="N534" s="312"/>
      <c r="O534" s="312"/>
      <c r="P534" s="312"/>
      <c r="Q534" s="312"/>
      <c r="R534" s="312"/>
      <c r="S534" s="312"/>
      <c r="T534" s="312"/>
      <c r="U534" s="312"/>
      <c r="V534" s="312"/>
      <c r="W534" s="312"/>
      <c r="X534" s="312"/>
      <c r="Y534" s="312"/>
      <c r="Z534" s="312"/>
    </row>
    <row r="535" spans="1:26" ht="15.75" customHeight="1">
      <c r="A535" s="312"/>
      <c r="B535" s="312"/>
      <c r="C535" s="312"/>
      <c r="D535" s="312"/>
      <c r="E535" s="312"/>
      <c r="F535" s="312"/>
      <c r="G535" s="312"/>
      <c r="H535" s="312"/>
      <c r="I535" s="312"/>
      <c r="J535" s="312"/>
      <c r="K535" s="312"/>
      <c r="L535" s="312"/>
      <c r="M535" s="312"/>
      <c r="N535" s="312"/>
      <c r="O535" s="312"/>
      <c r="P535" s="312"/>
      <c r="Q535" s="312"/>
      <c r="R535" s="312"/>
      <c r="S535" s="312"/>
      <c r="T535" s="312"/>
      <c r="U535" s="312"/>
      <c r="V535" s="312"/>
      <c r="W535" s="312"/>
      <c r="X535" s="312"/>
      <c r="Y535" s="312"/>
      <c r="Z535" s="312"/>
    </row>
    <row r="536" spans="1:26" ht="15.75" customHeight="1">
      <c r="A536" s="312"/>
      <c r="B536" s="312"/>
      <c r="C536" s="312"/>
      <c r="D536" s="312"/>
      <c r="E536" s="312"/>
      <c r="F536" s="312"/>
      <c r="G536" s="312"/>
      <c r="H536" s="312"/>
      <c r="I536" s="312"/>
      <c r="J536" s="312"/>
      <c r="K536" s="312"/>
      <c r="L536" s="312"/>
      <c r="M536" s="312"/>
      <c r="N536" s="312"/>
      <c r="O536" s="312"/>
      <c r="P536" s="312"/>
      <c r="Q536" s="312"/>
      <c r="R536" s="312"/>
      <c r="S536" s="312"/>
      <c r="T536" s="312"/>
      <c r="U536" s="312"/>
      <c r="V536" s="312"/>
      <c r="W536" s="312"/>
      <c r="X536" s="312"/>
      <c r="Y536" s="312"/>
      <c r="Z536" s="312"/>
    </row>
    <row r="537" spans="1:26" ht="15.75" customHeight="1">
      <c r="A537" s="312"/>
      <c r="B537" s="312"/>
      <c r="C537" s="312"/>
      <c r="D537" s="312"/>
      <c r="E537" s="312"/>
      <c r="F537" s="312"/>
      <c r="G537" s="312"/>
      <c r="H537" s="312"/>
      <c r="I537" s="312"/>
      <c r="J537" s="312"/>
      <c r="K537" s="312"/>
      <c r="L537" s="312"/>
      <c r="M537" s="312"/>
      <c r="N537" s="312"/>
      <c r="O537" s="312"/>
      <c r="P537" s="312"/>
      <c r="Q537" s="312"/>
      <c r="R537" s="312"/>
      <c r="S537" s="312"/>
      <c r="T537" s="312"/>
      <c r="U537" s="312"/>
      <c r="V537" s="312"/>
      <c r="W537" s="312"/>
      <c r="X537" s="312"/>
      <c r="Y537" s="312"/>
      <c r="Z537" s="312"/>
    </row>
    <row r="538" spans="1:26" ht="15.75" customHeight="1">
      <c r="A538" s="312"/>
      <c r="B538" s="312"/>
      <c r="C538" s="312"/>
      <c r="D538" s="312"/>
      <c r="E538" s="312"/>
      <c r="F538" s="312"/>
      <c r="G538" s="312"/>
      <c r="H538" s="312"/>
      <c r="I538" s="312"/>
      <c r="J538" s="312"/>
      <c r="K538" s="312"/>
      <c r="L538" s="312"/>
      <c r="M538" s="312"/>
      <c r="N538" s="312"/>
      <c r="O538" s="312"/>
      <c r="P538" s="312"/>
      <c r="Q538" s="312"/>
      <c r="R538" s="312"/>
      <c r="S538" s="312"/>
      <c r="T538" s="312"/>
      <c r="U538" s="312"/>
      <c r="V538" s="312"/>
      <c r="W538" s="312"/>
      <c r="X538" s="312"/>
      <c r="Y538" s="312"/>
      <c r="Z538" s="312"/>
    </row>
    <row r="539" spans="1:26" ht="15.75" customHeight="1">
      <c r="A539" s="312"/>
      <c r="B539" s="312"/>
      <c r="C539" s="312"/>
      <c r="D539" s="312"/>
      <c r="E539" s="312"/>
      <c r="F539" s="312"/>
      <c r="G539" s="312"/>
      <c r="H539" s="312"/>
      <c r="I539" s="312"/>
      <c r="J539" s="312"/>
      <c r="K539" s="312"/>
      <c r="L539" s="312"/>
      <c r="M539" s="312"/>
      <c r="N539" s="312"/>
      <c r="O539" s="312"/>
      <c r="P539" s="312"/>
      <c r="Q539" s="312"/>
      <c r="R539" s="312"/>
      <c r="S539" s="312"/>
      <c r="T539" s="312"/>
      <c r="U539" s="312"/>
      <c r="V539" s="312"/>
      <c r="W539" s="312"/>
      <c r="X539" s="312"/>
      <c r="Y539" s="312"/>
      <c r="Z539" s="312"/>
    </row>
    <row r="540" spans="1:26" ht="15.75" customHeight="1">
      <c r="A540" s="312"/>
      <c r="B540" s="312"/>
      <c r="C540" s="312"/>
      <c r="D540" s="312"/>
      <c r="E540" s="312"/>
      <c r="F540" s="312"/>
      <c r="G540" s="312"/>
      <c r="H540" s="312"/>
      <c r="I540" s="312"/>
      <c r="J540" s="312"/>
      <c r="K540" s="312"/>
      <c r="L540" s="312"/>
      <c r="M540" s="312"/>
      <c r="N540" s="312"/>
      <c r="O540" s="312"/>
      <c r="P540" s="312"/>
      <c r="Q540" s="312"/>
      <c r="R540" s="312"/>
      <c r="S540" s="312"/>
      <c r="T540" s="312"/>
      <c r="U540" s="312"/>
      <c r="V540" s="312"/>
      <c r="W540" s="312"/>
      <c r="X540" s="312"/>
      <c r="Y540" s="312"/>
      <c r="Z540" s="312"/>
    </row>
    <row r="541" spans="1:26" ht="15.75" customHeight="1">
      <c r="A541" s="312"/>
      <c r="B541" s="312"/>
      <c r="C541" s="312"/>
      <c r="D541" s="312"/>
      <c r="E541" s="312"/>
      <c r="F541" s="312"/>
      <c r="G541" s="312"/>
      <c r="H541" s="312"/>
      <c r="I541" s="312"/>
      <c r="J541" s="312"/>
      <c r="K541" s="312"/>
      <c r="L541" s="312"/>
      <c r="M541" s="312"/>
      <c r="N541" s="312"/>
      <c r="O541" s="312"/>
      <c r="P541" s="312"/>
      <c r="Q541" s="312"/>
      <c r="R541" s="312"/>
      <c r="S541" s="312"/>
      <c r="T541" s="312"/>
      <c r="U541" s="312"/>
      <c r="V541" s="312"/>
      <c r="W541" s="312"/>
      <c r="X541" s="312"/>
      <c r="Y541" s="312"/>
      <c r="Z541" s="312"/>
    </row>
    <row r="542" spans="1:26" ht="15.75" customHeight="1">
      <c r="A542" s="312"/>
      <c r="B542" s="312"/>
      <c r="C542" s="312"/>
      <c r="D542" s="312"/>
      <c r="E542" s="312"/>
      <c r="F542" s="312"/>
      <c r="G542" s="312"/>
      <c r="H542" s="312"/>
      <c r="I542" s="312"/>
      <c r="J542" s="312"/>
      <c r="K542" s="312"/>
      <c r="L542" s="312"/>
      <c r="M542" s="312"/>
      <c r="N542" s="312"/>
      <c r="O542" s="312"/>
      <c r="P542" s="312"/>
      <c r="Q542" s="312"/>
      <c r="R542" s="312"/>
      <c r="S542" s="312"/>
      <c r="T542" s="312"/>
      <c r="U542" s="312"/>
      <c r="V542" s="312"/>
      <c r="W542" s="312"/>
      <c r="X542" s="312"/>
      <c r="Y542" s="312"/>
      <c r="Z542" s="312"/>
    </row>
    <row r="543" spans="1:26" ht="15.75" customHeight="1">
      <c r="A543" s="312"/>
      <c r="B543" s="312"/>
      <c r="C543" s="312"/>
      <c r="D543" s="312"/>
      <c r="E543" s="312"/>
      <c r="F543" s="312"/>
      <c r="G543" s="312"/>
      <c r="H543" s="312"/>
      <c r="I543" s="312"/>
      <c r="J543" s="312"/>
      <c r="K543" s="312"/>
      <c r="L543" s="312"/>
      <c r="M543" s="312"/>
      <c r="N543" s="312"/>
      <c r="O543" s="312"/>
      <c r="P543" s="312"/>
      <c r="Q543" s="312"/>
      <c r="R543" s="312"/>
      <c r="S543" s="312"/>
      <c r="T543" s="312"/>
      <c r="U543" s="312"/>
      <c r="V543" s="312"/>
      <c r="W543" s="312"/>
      <c r="X543" s="312"/>
      <c r="Y543" s="312"/>
      <c r="Z543" s="312"/>
    </row>
    <row r="544" spans="1:26" ht="15.75" customHeight="1">
      <c r="A544" s="312"/>
      <c r="B544" s="312"/>
      <c r="C544" s="312"/>
      <c r="D544" s="312"/>
      <c r="E544" s="312"/>
      <c r="F544" s="312"/>
      <c r="G544" s="312"/>
      <c r="H544" s="312"/>
      <c r="I544" s="312"/>
      <c r="J544" s="312"/>
      <c r="K544" s="312"/>
      <c r="L544" s="312"/>
      <c r="M544" s="312"/>
      <c r="N544" s="312"/>
      <c r="O544" s="312"/>
      <c r="P544" s="312"/>
      <c r="Q544" s="312"/>
      <c r="R544" s="312"/>
      <c r="S544" s="312"/>
      <c r="T544" s="312"/>
      <c r="U544" s="312"/>
      <c r="V544" s="312"/>
      <c r="W544" s="312"/>
      <c r="X544" s="312"/>
      <c r="Y544" s="312"/>
      <c r="Z544" s="312"/>
    </row>
    <row r="545" spans="1:26" ht="15.75" customHeight="1">
      <c r="A545" s="312"/>
      <c r="B545" s="312"/>
      <c r="C545" s="312"/>
      <c r="D545" s="312"/>
      <c r="E545" s="312"/>
      <c r="F545" s="312"/>
      <c r="G545" s="312"/>
      <c r="H545" s="312"/>
      <c r="I545" s="312"/>
      <c r="J545" s="312"/>
      <c r="K545" s="312"/>
      <c r="L545" s="312"/>
      <c r="M545" s="312"/>
      <c r="N545" s="312"/>
      <c r="O545" s="312"/>
      <c r="P545" s="312"/>
      <c r="Q545" s="312"/>
      <c r="R545" s="312"/>
      <c r="S545" s="312"/>
      <c r="T545" s="312"/>
      <c r="U545" s="312"/>
      <c r="V545" s="312"/>
      <c r="W545" s="312"/>
      <c r="X545" s="312"/>
      <c r="Y545" s="312"/>
      <c r="Z545" s="312"/>
    </row>
    <row r="546" spans="1:26" ht="15.75" customHeight="1">
      <c r="A546" s="312"/>
      <c r="B546" s="312"/>
      <c r="C546" s="312"/>
      <c r="D546" s="312"/>
      <c r="E546" s="312"/>
      <c r="F546" s="312"/>
      <c r="G546" s="312"/>
      <c r="H546" s="312"/>
      <c r="I546" s="312"/>
      <c r="J546" s="312"/>
      <c r="K546" s="312"/>
      <c r="L546" s="312"/>
      <c r="M546" s="312"/>
      <c r="N546" s="312"/>
      <c r="O546" s="312"/>
      <c r="P546" s="312"/>
      <c r="Q546" s="312"/>
      <c r="R546" s="312"/>
      <c r="S546" s="312"/>
      <c r="T546" s="312"/>
      <c r="U546" s="312"/>
      <c r="V546" s="312"/>
      <c r="W546" s="312"/>
      <c r="X546" s="312"/>
      <c r="Y546" s="312"/>
      <c r="Z546" s="312"/>
    </row>
    <row r="547" spans="1:26" ht="15.75" customHeight="1">
      <c r="A547" s="312"/>
      <c r="B547" s="312"/>
      <c r="C547" s="312"/>
      <c r="D547" s="312"/>
      <c r="E547" s="312"/>
      <c r="F547" s="312"/>
      <c r="G547" s="312"/>
      <c r="H547" s="312"/>
      <c r="I547" s="312"/>
      <c r="J547" s="312"/>
      <c r="K547" s="312"/>
      <c r="L547" s="312"/>
      <c r="M547" s="312"/>
      <c r="N547" s="312"/>
      <c r="O547" s="312"/>
      <c r="P547" s="312"/>
      <c r="Q547" s="312"/>
      <c r="R547" s="312"/>
      <c r="S547" s="312"/>
      <c r="T547" s="312"/>
      <c r="U547" s="312"/>
      <c r="V547" s="312"/>
      <c r="W547" s="312"/>
      <c r="X547" s="312"/>
      <c r="Y547" s="312"/>
      <c r="Z547" s="312"/>
    </row>
    <row r="548" spans="1:26" ht="15.75" customHeight="1">
      <c r="A548" s="312"/>
      <c r="B548" s="312"/>
      <c r="C548" s="312"/>
      <c r="D548" s="312"/>
      <c r="E548" s="312"/>
      <c r="F548" s="312"/>
      <c r="G548" s="312"/>
      <c r="H548" s="312"/>
      <c r="I548" s="312"/>
      <c r="J548" s="312"/>
      <c r="K548" s="312"/>
      <c r="L548" s="312"/>
      <c r="M548" s="312"/>
      <c r="N548" s="312"/>
      <c r="O548" s="312"/>
      <c r="P548" s="312"/>
      <c r="Q548" s="312"/>
      <c r="R548" s="312"/>
      <c r="S548" s="312"/>
      <c r="T548" s="312"/>
      <c r="U548" s="312"/>
      <c r="V548" s="312"/>
      <c r="W548" s="312"/>
      <c r="X548" s="312"/>
      <c r="Y548" s="312"/>
      <c r="Z548" s="312"/>
    </row>
    <row r="549" spans="1:26" ht="15.75" customHeight="1">
      <c r="A549" s="312"/>
      <c r="B549" s="312"/>
      <c r="C549" s="312"/>
      <c r="D549" s="312"/>
      <c r="E549" s="312"/>
      <c r="F549" s="312"/>
      <c r="G549" s="312"/>
      <c r="H549" s="312"/>
      <c r="I549" s="312"/>
      <c r="J549" s="312"/>
      <c r="K549" s="312"/>
      <c r="L549" s="312"/>
      <c r="M549" s="312"/>
      <c r="N549" s="312"/>
      <c r="O549" s="312"/>
      <c r="P549" s="312"/>
      <c r="Q549" s="312"/>
      <c r="R549" s="312"/>
      <c r="S549" s="312"/>
      <c r="T549" s="312"/>
      <c r="U549" s="312"/>
      <c r="V549" s="312"/>
      <c r="W549" s="312"/>
      <c r="X549" s="312"/>
      <c r="Y549" s="312"/>
      <c r="Z549" s="312"/>
    </row>
    <row r="550" spans="1:26" ht="15.75" customHeight="1">
      <c r="A550" s="312"/>
      <c r="B550" s="312"/>
      <c r="C550" s="312"/>
      <c r="D550" s="312"/>
      <c r="E550" s="312"/>
      <c r="F550" s="312"/>
      <c r="G550" s="312"/>
      <c r="H550" s="312"/>
      <c r="I550" s="312"/>
      <c r="J550" s="312"/>
      <c r="K550" s="312"/>
      <c r="L550" s="312"/>
      <c r="M550" s="312"/>
      <c r="N550" s="312"/>
      <c r="O550" s="312"/>
      <c r="P550" s="312"/>
      <c r="Q550" s="312"/>
      <c r="R550" s="312"/>
      <c r="S550" s="312"/>
      <c r="T550" s="312"/>
      <c r="U550" s="312"/>
      <c r="V550" s="312"/>
      <c r="W550" s="312"/>
      <c r="X550" s="312"/>
      <c r="Y550" s="312"/>
      <c r="Z550" s="312"/>
    </row>
    <row r="551" spans="1:26" ht="15.75" customHeight="1">
      <c r="A551" s="312"/>
      <c r="B551" s="312"/>
      <c r="C551" s="312"/>
      <c r="D551" s="312"/>
      <c r="E551" s="312"/>
      <c r="F551" s="312"/>
      <c r="G551" s="312"/>
      <c r="H551" s="312"/>
      <c r="I551" s="312"/>
      <c r="J551" s="312"/>
      <c r="K551" s="312"/>
      <c r="L551" s="312"/>
      <c r="M551" s="312"/>
      <c r="N551" s="312"/>
      <c r="O551" s="312"/>
      <c r="P551" s="312"/>
      <c r="Q551" s="312"/>
      <c r="R551" s="312"/>
      <c r="S551" s="312"/>
      <c r="T551" s="312"/>
      <c r="U551" s="312"/>
      <c r="V551" s="312"/>
      <c r="W551" s="312"/>
      <c r="X551" s="312"/>
      <c r="Y551" s="312"/>
      <c r="Z551" s="312"/>
    </row>
    <row r="552" spans="1:26" ht="15.75" customHeight="1">
      <c r="A552" s="312"/>
      <c r="B552" s="312"/>
      <c r="C552" s="312"/>
      <c r="D552" s="312"/>
      <c r="E552" s="312"/>
      <c r="F552" s="312"/>
      <c r="G552" s="312"/>
      <c r="H552" s="312"/>
      <c r="I552" s="312"/>
      <c r="J552" s="312"/>
      <c r="K552" s="312"/>
      <c r="L552" s="312"/>
      <c r="M552" s="312"/>
      <c r="N552" s="312"/>
      <c r="O552" s="312"/>
      <c r="P552" s="312"/>
      <c r="Q552" s="312"/>
      <c r="R552" s="312"/>
      <c r="S552" s="312"/>
      <c r="T552" s="312"/>
      <c r="U552" s="312"/>
      <c r="V552" s="312"/>
      <c r="W552" s="312"/>
      <c r="X552" s="312"/>
      <c r="Y552" s="312"/>
      <c r="Z552" s="312"/>
    </row>
    <row r="553" spans="1:26" ht="15.75" customHeight="1">
      <c r="A553" s="312"/>
      <c r="B553" s="312"/>
      <c r="C553" s="312"/>
      <c r="D553" s="312"/>
      <c r="E553" s="312"/>
      <c r="F553" s="312"/>
      <c r="G553" s="312"/>
      <c r="H553" s="312"/>
      <c r="I553" s="312"/>
      <c r="J553" s="312"/>
      <c r="K553" s="312"/>
      <c r="L553" s="312"/>
      <c r="M553" s="312"/>
      <c r="N553" s="312"/>
      <c r="O553" s="312"/>
      <c r="P553" s="312"/>
      <c r="Q553" s="312"/>
      <c r="R553" s="312"/>
      <c r="S553" s="312"/>
      <c r="T553" s="312"/>
      <c r="U553" s="312"/>
      <c r="V553" s="312"/>
      <c r="W553" s="312"/>
      <c r="X553" s="312"/>
      <c r="Y553" s="312"/>
      <c r="Z553" s="312"/>
    </row>
    <row r="554" spans="1:26" ht="15.75" customHeight="1">
      <c r="A554" s="312"/>
      <c r="B554" s="312"/>
      <c r="C554" s="312"/>
      <c r="D554" s="312"/>
      <c r="E554" s="312"/>
      <c r="F554" s="312"/>
      <c r="G554" s="312"/>
      <c r="H554" s="312"/>
      <c r="I554" s="312"/>
      <c r="J554" s="312"/>
      <c r="K554" s="312"/>
      <c r="L554" s="312"/>
      <c r="M554" s="312"/>
      <c r="N554" s="312"/>
      <c r="O554" s="312"/>
      <c r="P554" s="312"/>
      <c r="Q554" s="312"/>
      <c r="R554" s="312"/>
      <c r="S554" s="312"/>
      <c r="T554" s="312"/>
      <c r="U554" s="312"/>
      <c r="V554" s="312"/>
      <c r="W554" s="312"/>
      <c r="X554" s="312"/>
      <c r="Y554" s="312"/>
      <c r="Z554" s="312"/>
    </row>
    <row r="555" spans="1:26" ht="15.75" customHeight="1">
      <c r="A555" s="312"/>
      <c r="B555" s="312"/>
      <c r="C555" s="312"/>
      <c r="D555" s="312"/>
      <c r="E555" s="312"/>
      <c r="F555" s="312"/>
      <c r="G555" s="312"/>
      <c r="H555" s="312"/>
      <c r="I555" s="312"/>
      <c r="J555" s="312"/>
      <c r="K555" s="312"/>
      <c r="L555" s="312"/>
      <c r="M555" s="312"/>
      <c r="N555" s="312"/>
      <c r="O555" s="312"/>
      <c r="P555" s="312"/>
      <c r="Q555" s="312"/>
      <c r="R555" s="312"/>
      <c r="S555" s="312"/>
      <c r="T555" s="312"/>
      <c r="U555" s="312"/>
      <c r="V555" s="312"/>
      <c r="W555" s="312"/>
      <c r="X555" s="312"/>
      <c r="Y555" s="312"/>
      <c r="Z555" s="312"/>
    </row>
    <row r="556" spans="1:26" ht="15.75" customHeight="1">
      <c r="A556" s="312"/>
      <c r="B556" s="312"/>
      <c r="C556" s="312"/>
      <c r="D556" s="312"/>
      <c r="E556" s="312"/>
      <c r="F556" s="312"/>
      <c r="G556" s="312"/>
      <c r="H556" s="312"/>
      <c r="I556" s="312"/>
      <c r="J556" s="312"/>
      <c r="K556" s="312"/>
      <c r="L556" s="312"/>
      <c r="M556" s="312"/>
      <c r="N556" s="312"/>
      <c r="O556" s="312"/>
      <c r="P556" s="312"/>
      <c r="Q556" s="312"/>
      <c r="R556" s="312"/>
      <c r="S556" s="312"/>
      <c r="T556" s="312"/>
      <c r="U556" s="312"/>
      <c r="V556" s="312"/>
      <c r="W556" s="312"/>
      <c r="X556" s="312"/>
      <c r="Y556" s="312"/>
      <c r="Z556" s="312"/>
    </row>
    <row r="557" spans="1:26" ht="15.75" customHeight="1">
      <c r="A557" s="312"/>
      <c r="B557" s="312"/>
      <c r="C557" s="312"/>
      <c r="D557" s="312"/>
      <c r="E557" s="312"/>
      <c r="F557" s="312"/>
      <c r="G557" s="312"/>
      <c r="H557" s="312"/>
      <c r="I557" s="312"/>
      <c r="J557" s="312"/>
      <c r="K557" s="312"/>
      <c r="L557" s="312"/>
      <c r="M557" s="312"/>
      <c r="N557" s="312"/>
      <c r="O557" s="312"/>
      <c r="P557" s="312"/>
      <c r="Q557" s="312"/>
      <c r="R557" s="312"/>
      <c r="S557" s="312"/>
      <c r="T557" s="312"/>
      <c r="U557" s="312"/>
      <c r="V557" s="312"/>
      <c r="W557" s="312"/>
      <c r="X557" s="312"/>
      <c r="Y557" s="312"/>
      <c r="Z557" s="312"/>
    </row>
    <row r="558" spans="1:26" ht="15.75" customHeight="1">
      <c r="A558" s="312"/>
      <c r="B558" s="312"/>
      <c r="C558" s="312"/>
      <c r="D558" s="312"/>
      <c r="E558" s="312"/>
      <c r="F558" s="312"/>
      <c r="G558" s="312"/>
      <c r="H558" s="312"/>
      <c r="I558" s="312"/>
      <c r="J558" s="312"/>
      <c r="K558" s="312"/>
      <c r="L558" s="312"/>
      <c r="M558" s="312"/>
      <c r="N558" s="312"/>
      <c r="O558" s="312"/>
      <c r="P558" s="312"/>
      <c r="Q558" s="312"/>
      <c r="R558" s="312"/>
      <c r="S558" s="312"/>
      <c r="T558" s="312"/>
      <c r="U558" s="312"/>
      <c r="V558" s="312"/>
      <c r="W558" s="312"/>
      <c r="X558" s="312"/>
      <c r="Y558" s="312"/>
      <c r="Z558" s="312"/>
    </row>
    <row r="559" spans="1:26" ht="15.75" customHeight="1">
      <c r="A559" s="312"/>
      <c r="B559" s="312"/>
      <c r="C559" s="312"/>
      <c r="D559" s="312"/>
      <c r="E559" s="312"/>
      <c r="F559" s="312"/>
      <c r="G559" s="312"/>
      <c r="H559" s="312"/>
      <c r="I559" s="312"/>
      <c r="J559" s="312"/>
      <c r="K559" s="312"/>
      <c r="L559" s="312"/>
      <c r="M559" s="312"/>
      <c r="N559" s="312"/>
      <c r="O559" s="312"/>
      <c r="P559" s="312"/>
      <c r="Q559" s="312"/>
      <c r="R559" s="312"/>
      <c r="S559" s="312"/>
      <c r="T559" s="312"/>
      <c r="U559" s="312"/>
      <c r="V559" s="312"/>
      <c r="W559" s="312"/>
      <c r="X559" s="312"/>
      <c r="Y559" s="312"/>
      <c r="Z559" s="312"/>
    </row>
    <row r="560" spans="1:26" ht="15.75" customHeight="1">
      <c r="A560" s="312"/>
      <c r="B560" s="312"/>
      <c r="C560" s="312"/>
      <c r="D560" s="312"/>
      <c r="E560" s="312"/>
      <c r="F560" s="312"/>
      <c r="G560" s="312"/>
      <c r="H560" s="312"/>
      <c r="I560" s="312"/>
      <c r="J560" s="312"/>
      <c r="K560" s="312"/>
      <c r="L560" s="312"/>
      <c r="M560" s="312"/>
      <c r="N560" s="312"/>
      <c r="O560" s="312"/>
      <c r="P560" s="312"/>
      <c r="Q560" s="312"/>
      <c r="R560" s="312"/>
      <c r="S560" s="312"/>
      <c r="T560" s="312"/>
      <c r="U560" s="312"/>
      <c r="V560" s="312"/>
      <c r="W560" s="312"/>
      <c r="X560" s="312"/>
      <c r="Y560" s="312"/>
      <c r="Z560" s="312"/>
    </row>
    <row r="561" spans="1:26" ht="15.75" customHeight="1">
      <c r="A561" s="312"/>
      <c r="B561" s="312"/>
      <c r="C561" s="312"/>
      <c r="D561" s="312"/>
      <c r="E561" s="312"/>
      <c r="F561" s="312"/>
      <c r="G561" s="312"/>
      <c r="H561" s="312"/>
      <c r="I561" s="312"/>
      <c r="J561" s="312"/>
      <c r="K561" s="312"/>
      <c r="L561" s="312"/>
      <c r="M561" s="312"/>
      <c r="N561" s="312"/>
      <c r="O561" s="312"/>
      <c r="P561" s="312"/>
      <c r="Q561" s="312"/>
      <c r="R561" s="312"/>
      <c r="S561" s="312"/>
      <c r="T561" s="312"/>
      <c r="U561" s="312"/>
      <c r="V561" s="312"/>
      <c r="W561" s="312"/>
      <c r="X561" s="312"/>
      <c r="Y561" s="312"/>
      <c r="Z561" s="312"/>
    </row>
    <row r="562" spans="1:26" ht="15.75" customHeight="1">
      <c r="A562" s="312"/>
      <c r="B562" s="312"/>
      <c r="C562" s="312"/>
      <c r="D562" s="312"/>
      <c r="E562" s="312"/>
      <c r="F562" s="312"/>
      <c r="G562" s="312"/>
      <c r="H562" s="312"/>
      <c r="I562" s="312"/>
      <c r="J562" s="312"/>
      <c r="K562" s="312"/>
      <c r="L562" s="312"/>
      <c r="M562" s="312"/>
      <c r="N562" s="312"/>
      <c r="O562" s="312"/>
      <c r="P562" s="312"/>
      <c r="Q562" s="312"/>
      <c r="R562" s="312"/>
      <c r="S562" s="312"/>
      <c r="T562" s="312"/>
      <c r="U562" s="312"/>
      <c r="V562" s="312"/>
      <c r="W562" s="312"/>
      <c r="X562" s="312"/>
      <c r="Y562" s="312"/>
      <c r="Z562" s="312"/>
    </row>
    <row r="563" spans="1:26" ht="15.75" customHeight="1">
      <c r="A563" s="312"/>
      <c r="B563" s="312"/>
      <c r="C563" s="312"/>
      <c r="D563" s="312"/>
      <c r="E563" s="312"/>
      <c r="F563" s="312"/>
      <c r="G563" s="312"/>
      <c r="H563" s="312"/>
      <c r="I563" s="312"/>
      <c r="J563" s="312"/>
      <c r="K563" s="312"/>
      <c r="L563" s="312"/>
      <c r="M563" s="312"/>
      <c r="N563" s="312"/>
      <c r="O563" s="312"/>
      <c r="P563" s="312"/>
      <c r="Q563" s="312"/>
      <c r="R563" s="312"/>
      <c r="S563" s="312"/>
      <c r="T563" s="312"/>
      <c r="U563" s="312"/>
      <c r="V563" s="312"/>
      <c r="W563" s="312"/>
      <c r="X563" s="312"/>
      <c r="Y563" s="312"/>
      <c r="Z563" s="312"/>
    </row>
    <row r="564" spans="1:26" ht="15.75" customHeight="1">
      <c r="A564" s="312"/>
      <c r="B564" s="312"/>
      <c r="C564" s="312"/>
      <c r="D564" s="312"/>
      <c r="E564" s="312"/>
      <c r="F564" s="312"/>
      <c r="G564" s="312"/>
      <c r="H564" s="312"/>
      <c r="I564" s="312"/>
      <c r="J564" s="312"/>
      <c r="K564" s="312"/>
      <c r="L564" s="312"/>
      <c r="M564" s="312"/>
      <c r="N564" s="312"/>
      <c r="O564" s="312"/>
      <c r="P564" s="312"/>
      <c r="Q564" s="312"/>
      <c r="R564" s="312"/>
      <c r="S564" s="312"/>
      <c r="T564" s="312"/>
      <c r="U564" s="312"/>
      <c r="V564" s="312"/>
      <c r="W564" s="312"/>
      <c r="X564" s="312"/>
      <c r="Y564" s="312"/>
      <c r="Z564" s="312"/>
    </row>
    <row r="565" spans="1:26" ht="15.75" customHeight="1">
      <c r="A565" s="312"/>
      <c r="B565" s="312"/>
      <c r="C565" s="312"/>
      <c r="D565" s="312"/>
      <c r="E565" s="312"/>
      <c r="F565" s="312"/>
      <c r="G565" s="312"/>
      <c r="H565" s="312"/>
      <c r="I565" s="312"/>
      <c r="J565" s="312"/>
      <c r="K565" s="312"/>
      <c r="L565" s="312"/>
      <c r="M565" s="312"/>
      <c r="N565" s="312"/>
      <c r="O565" s="312"/>
      <c r="P565" s="312"/>
      <c r="Q565" s="312"/>
      <c r="R565" s="312"/>
      <c r="S565" s="312"/>
      <c r="T565" s="312"/>
      <c r="U565" s="312"/>
      <c r="V565" s="312"/>
      <c r="W565" s="312"/>
      <c r="X565" s="312"/>
      <c r="Y565" s="312"/>
      <c r="Z565" s="312"/>
    </row>
    <row r="566" spans="1:26" ht="15.75" customHeight="1">
      <c r="A566" s="312"/>
      <c r="B566" s="312"/>
      <c r="C566" s="312"/>
      <c r="D566" s="312"/>
      <c r="E566" s="312"/>
      <c r="F566" s="312"/>
      <c r="G566" s="312"/>
      <c r="H566" s="312"/>
      <c r="I566" s="312"/>
      <c r="J566" s="312"/>
      <c r="K566" s="312"/>
      <c r="L566" s="312"/>
      <c r="M566" s="312"/>
      <c r="N566" s="312"/>
      <c r="O566" s="312"/>
      <c r="P566" s="312"/>
      <c r="Q566" s="312"/>
      <c r="R566" s="312"/>
      <c r="S566" s="312"/>
      <c r="T566" s="312"/>
      <c r="U566" s="312"/>
      <c r="V566" s="312"/>
      <c r="W566" s="312"/>
      <c r="X566" s="312"/>
      <c r="Y566" s="312"/>
      <c r="Z566" s="312"/>
    </row>
    <row r="567" spans="1:26" ht="15.75" customHeight="1">
      <c r="A567" s="312"/>
      <c r="B567" s="312"/>
      <c r="C567" s="312"/>
      <c r="D567" s="312"/>
      <c r="E567" s="312"/>
      <c r="F567" s="312"/>
      <c r="G567" s="312"/>
      <c r="H567" s="312"/>
      <c r="I567" s="312"/>
      <c r="J567" s="312"/>
      <c r="K567" s="312"/>
      <c r="L567" s="312"/>
      <c r="M567" s="312"/>
      <c r="N567" s="312"/>
      <c r="O567" s="312"/>
      <c r="P567" s="312"/>
      <c r="Q567" s="312"/>
      <c r="R567" s="312"/>
      <c r="S567" s="312"/>
      <c r="T567" s="312"/>
      <c r="U567" s="312"/>
      <c r="V567" s="312"/>
      <c r="W567" s="312"/>
      <c r="X567" s="312"/>
      <c r="Y567" s="312"/>
      <c r="Z567" s="312"/>
    </row>
    <row r="568" spans="1:26" ht="15.75" customHeight="1">
      <c r="A568" s="312"/>
      <c r="B568" s="312"/>
      <c r="C568" s="312"/>
      <c r="D568" s="312"/>
      <c r="E568" s="312"/>
      <c r="F568" s="312"/>
      <c r="G568" s="312"/>
      <c r="H568" s="312"/>
      <c r="I568" s="312"/>
      <c r="J568" s="312"/>
      <c r="K568" s="312"/>
      <c r="L568" s="312"/>
      <c r="M568" s="312"/>
      <c r="N568" s="312"/>
      <c r="O568" s="312"/>
      <c r="P568" s="312"/>
      <c r="Q568" s="312"/>
      <c r="R568" s="312"/>
      <c r="S568" s="312"/>
      <c r="T568" s="312"/>
      <c r="U568" s="312"/>
      <c r="V568" s="312"/>
      <c r="W568" s="312"/>
      <c r="X568" s="312"/>
      <c r="Y568" s="312"/>
      <c r="Z568" s="312"/>
    </row>
    <row r="569" spans="1:26" ht="15.75" customHeight="1">
      <c r="A569" s="312"/>
      <c r="B569" s="312"/>
      <c r="C569" s="312"/>
      <c r="D569" s="312"/>
      <c r="E569" s="312"/>
      <c r="F569" s="312"/>
      <c r="G569" s="312"/>
      <c r="H569" s="312"/>
      <c r="I569" s="312"/>
      <c r="J569" s="312"/>
      <c r="K569" s="312"/>
      <c r="L569" s="312"/>
      <c r="M569" s="312"/>
      <c r="N569" s="312"/>
      <c r="O569" s="312"/>
      <c r="P569" s="312"/>
      <c r="Q569" s="312"/>
      <c r="R569" s="312"/>
      <c r="S569" s="312"/>
      <c r="T569" s="312"/>
      <c r="U569" s="312"/>
      <c r="V569" s="312"/>
      <c r="W569" s="312"/>
      <c r="X569" s="312"/>
      <c r="Y569" s="312"/>
      <c r="Z569" s="312"/>
    </row>
    <row r="570" spans="1:26" ht="15.75" customHeight="1">
      <c r="A570" s="312"/>
      <c r="B570" s="312"/>
      <c r="C570" s="312"/>
      <c r="D570" s="312"/>
      <c r="E570" s="312"/>
      <c r="F570" s="312"/>
      <c r="G570" s="312"/>
      <c r="H570" s="312"/>
      <c r="I570" s="312"/>
      <c r="J570" s="312"/>
      <c r="K570" s="312"/>
      <c r="L570" s="312"/>
      <c r="M570" s="312"/>
      <c r="N570" s="312"/>
      <c r="O570" s="312"/>
      <c r="P570" s="312"/>
      <c r="Q570" s="312"/>
      <c r="R570" s="312"/>
      <c r="S570" s="312"/>
      <c r="T570" s="312"/>
      <c r="U570" s="312"/>
      <c r="V570" s="312"/>
      <c r="W570" s="312"/>
      <c r="X570" s="312"/>
      <c r="Y570" s="312"/>
      <c r="Z570" s="312"/>
    </row>
    <row r="571" spans="1:26" ht="15.75" customHeight="1">
      <c r="A571" s="312"/>
      <c r="B571" s="312"/>
      <c r="C571" s="312"/>
      <c r="D571" s="312"/>
      <c r="E571" s="312"/>
      <c r="F571" s="312"/>
      <c r="G571" s="312"/>
      <c r="H571" s="312"/>
      <c r="I571" s="312"/>
      <c r="J571" s="312"/>
      <c r="K571" s="312"/>
      <c r="L571" s="312"/>
      <c r="M571" s="312"/>
      <c r="N571" s="312"/>
      <c r="O571" s="312"/>
      <c r="P571" s="312"/>
      <c r="Q571" s="312"/>
      <c r="R571" s="312"/>
      <c r="S571" s="312"/>
      <c r="T571" s="312"/>
      <c r="U571" s="312"/>
      <c r="V571" s="312"/>
      <c r="W571" s="312"/>
      <c r="X571" s="312"/>
      <c r="Y571" s="312"/>
      <c r="Z571" s="312"/>
    </row>
    <row r="572" spans="1:26" ht="15.75" customHeight="1">
      <c r="A572" s="312"/>
      <c r="B572" s="312"/>
      <c r="C572" s="312"/>
      <c r="D572" s="312"/>
      <c r="E572" s="312"/>
      <c r="F572" s="312"/>
      <c r="G572" s="312"/>
      <c r="H572" s="312"/>
      <c r="I572" s="312"/>
      <c r="J572" s="312"/>
      <c r="K572" s="312"/>
      <c r="L572" s="312"/>
      <c r="M572" s="312"/>
      <c r="N572" s="312"/>
      <c r="O572" s="312"/>
      <c r="P572" s="312"/>
      <c r="Q572" s="312"/>
      <c r="R572" s="312"/>
      <c r="S572" s="312"/>
      <c r="T572" s="312"/>
      <c r="U572" s="312"/>
      <c r="V572" s="312"/>
      <c r="W572" s="312"/>
      <c r="X572" s="312"/>
      <c r="Y572" s="312"/>
      <c r="Z572" s="312"/>
    </row>
    <row r="573" spans="1:26" ht="15.75" customHeight="1">
      <c r="A573" s="312"/>
      <c r="B573" s="312"/>
      <c r="C573" s="312"/>
      <c r="D573" s="312"/>
      <c r="E573" s="312"/>
      <c r="F573" s="312"/>
      <c r="G573" s="312"/>
      <c r="H573" s="312"/>
      <c r="I573" s="312"/>
      <c r="J573" s="312"/>
      <c r="K573" s="312"/>
      <c r="L573" s="312"/>
      <c r="M573" s="312"/>
      <c r="N573" s="312"/>
      <c r="O573" s="312"/>
      <c r="P573" s="312"/>
      <c r="Q573" s="312"/>
      <c r="R573" s="312"/>
      <c r="S573" s="312"/>
      <c r="T573" s="312"/>
      <c r="U573" s="312"/>
      <c r="V573" s="312"/>
      <c r="W573" s="312"/>
      <c r="X573" s="312"/>
      <c r="Y573" s="312"/>
      <c r="Z573" s="312"/>
    </row>
    <row r="574" spans="1:26" ht="15.75" customHeight="1">
      <c r="A574" s="312"/>
      <c r="B574" s="312"/>
      <c r="C574" s="312"/>
      <c r="D574" s="312"/>
      <c r="E574" s="312"/>
      <c r="F574" s="312"/>
      <c r="G574" s="312"/>
      <c r="H574" s="312"/>
      <c r="I574" s="312"/>
      <c r="J574" s="312"/>
      <c r="K574" s="312"/>
      <c r="L574" s="312"/>
      <c r="M574" s="312"/>
      <c r="N574" s="312"/>
      <c r="O574" s="312"/>
      <c r="P574" s="312"/>
      <c r="Q574" s="312"/>
      <c r="R574" s="312"/>
      <c r="S574" s="312"/>
      <c r="T574" s="312"/>
      <c r="U574" s="312"/>
      <c r="V574" s="312"/>
      <c r="W574" s="312"/>
      <c r="X574" s="312"/>
      <c r="Y574" s="312"/>
      <c r="Z574" s="312"/>
    </row>
    <row r="575" spans="1:26" ht="15.75" customHeight="1">
      <c r="A575" s="312"/>
      <c r="B575" s="312"/>
      <c r="C575" s="312"/>
      <c r="D575" s="312"/>
      <c r="E575" s="312"/>
      <c r="F575" s="312"/>
      <c r="G575" s="312"/>
      <c r="H575" s="312"/>
      <c r="I575" s="312"/>
      <c r="J575" s="312"/>
      <c r="K575" s="312"/>
      <c r="L575" s="312"/>
      <c r="M575" s="312"/>
      <c r="N575" s="312"/>
      <c r="O575" s="312"/>
      <c r="P575" s="312"/>
      <c r="Q575" s="312"/>
      <c r="R575" s="312"/>
      <c r="S575" s="312"/>
      <c r="T575" s="312"/>
      <c r="U575" s="312"/>
      <c r="V575" s="312"/>
      <c r="W575" s="312"/>
      <c r="X575" s="312"/>
      <c r="Y575" s="312"/>
      <c r="Z575" s="312"/>
    </row>
    <row r="576" spans="1:26" ht="15.75" customHeight="1">
      <c r="A576" s="312"/>
      <c r="B576" s="312"/>
      <c r="C576" s="312"/>
      <c r="D576" s="312"/>
      <c r="E576" s="312"/>
      <c r="F576" s="312"/>
      <c r="G576" s="312"/>
      <c r="H576" s="312"/>
      <c r="I576" s="312"/>
      <c r="J576" s="312"/>
      <c r="K576" s="312"/>
      <c r="L576" s="312"/>
      <c r="M576" s="312"/>
      <c r="N576" s="312"/>
      <c r="O576" s="312"/>
      <c r="P576" s="312"/>
      <c r="Q576" s="312"/>
      <c r="R576" s="312"/>
      <c r="S576" s="312"/>
      <c r="T576" s="312"/>
      <c r="U576" s="312"/>
      <c r="V576" s="312"/>
      <c r="W576" s="312"/>
      <c r="X576" s="312"/>
      <c r="Y576" s="312"/>
      <c r="Z576" s="312"/>
    </row>
    <row r="577" spans="1:26" ht="15.75" customHeight="1">
      <c r="A577" s="312"/>
      <c r="B577" s="312"/>
      <c r="C577" s="312"/>
      <c r="D577" s="312"/>
      <c r="E577" s="312"/>
      <c r="F577" s="312"/>
      <c r="G577" s="312"/>
      <c r="H577" s="312"/>
      <c r="I577" s="312"/>
      <c r="J577" s="312"/>
      <c r="K577" s="312"/>
      <c r="L577" s="312"/>
      <c r="M577" s="312"/>
      <c r="N577" s="312"/>
      <c r="O577" s="312"/>
      <c r="P577" s="312"/>
      <c r="Q577" s="312"/>
      <c r="R577" s="312"/>
      <c r="S577" s="312"/>
      <c r="T577" s="312"/>
      <c r="U577" s="312"/>
      <c r="V577" s="312"/>
      <c r="W577" s="312"/>
      <c r="X577" s="312"/>
      <c r="Y577" s="312"/>
      <c r="Z577" s="312"/>
    </row>
    <row r="578" spans="1:26" ht="15.75" customHeight="1">
      <c r="A578" s="312"/>
      <c r="B578" s="312"/>
      <c r="C578" s="312"/>
      <c r="D578" s="312"/>
      <c r="E578" s="312"/>
      <c r="F578" s="312"/>
      <c r="G578" s="312"/>
      <c r="H578" s="312"/>
      <c r="I578" s="312"/>
      <c r="J578" s="312"/>
      <c r="K578" s="312"/>
      <c r="L578" s="312"/>
      <c r="M578" s="312"/>
      <c r="N578" s="312"/>
      <c r="O578" s="312"/>
      <c r="P578" s="312"/>
      <c r="Q578" s="312"/>
      <c r="R578" s="312"/>
      <c r="S578" s="312"/>
      <c r="T578" s="312"/>
      <c r="U578" s="312"/>
      <c r="V578" s="312"/>
      <c r="W578" s="312"/>
      <c r="X578" s="312"/>
      <c r="Y578" s="312"/>
      <c r="Z578" s="312"/>
    </row>
    <row r="579" spans="1:26" ht="15.75" customHeight="1">
      <c r="A579" s="312"/>
      <c r="B579" s="312"/>
      <c r="C579" s="312"/>
      <c r="D579" s="312"/>
      <c r="E579" s="312"/>
      <c r="F579" s="312"/>
      <c r="G579" s="312"/>
      <c r="H579" s="312"/>
      <c r="I579" s="312"/>
      <c r="J579" s="312"/>
      <c r="K579" s="312"/>
      <c r="L579" s="312"/>
      <c r="M579" s="312"/>
      <c r="N579" s="312"/>
      <c r="O579" s="312"/>
      <c r="P579" s="312"/>
      <c r="Q579" s="312"/>
      <c r="R579" s="312"/>
      <c r="S579" s="312"/>
      <c r="T579" s="312"/>
      <c r="U579" s="312"/>
      <c r="V579" s="312"/>
      <c r="W579" s="312"/>
      <c r="X579" s="312"/>
      <c r="Y579" s="312"/>
      <c r="Z579" s="312"/>
    </row>
    <row r="580" spans="1:26" ht="15.75" customHeight="1">
      <c r="A580" s="312"/>
      <c r="B580" s="312"/>
      <c r="C580" s="312"/>
      <c r="D580" s="312"/>
      <c r="E580" s="312"/>
      <c r="F580" s="312"/>
      <c r="G580" s="312"/>
      <c r="H580" s="312"/>
      <c r="I580" s="312"/>
      <c r="J580" s="312"/>
      <c r="K580" s="312"/>
      <c r="L580" s="312"/>
      <c r="M580" s="312"/>
      <c r="N580" s="312"/>
      <c r="O580" s="312"/>
      <c r="P580" s="312"/>
      <c r="Q580" s="312"/>
      <c r="R580" s="312"/>
      <c r="S580" s="312"/>
      <c r="T580" s="312"/>
      <c r="U580" s="312"/>
      <c r="V580" s="312"/>
      <c r="W580" s="312"/>
      <c r="X580" s="312"/>
      <c r="Y580" s="312"/>
      <c r="Z580" s="312"/>
    </row>
    <row r="581" spans="1:26" ht="15.75" customHeight="1">
      <c r="A581" s="312"/>
      <c r="B581" s="312"/>
      <c r="C581" s="312"/>
      <c r="D581" s="312"/>
      <c r="E581" s="312"/>
      <c r="F581" s="312"/>
      <c r="G581" s="312"/>
      <c r="H581" s="312"/>
      <c r="I581" s="312"/>
      <c r="J581" s="312"/>
      <c r="K581" s="312"/>
      <c r="L581" s="312"/>
      <c r="M581" s="312"/>
      <c r="N581" s="312"/>
      <c r="O581" s="312"/>
      <c r="P581" s="312"/>
      <c r="Q581" s="312"/>
      <c r="R581" s="312"/>
      <c r="S581" s="312"/>
      <c r="T581" s="312"/>
      <c r="U581" s="312"/>
      <c r="V581" s="312"/>
      <c r="W581" s="312"/>
      <c r="X581" s="312"/>
      <c r="Y581" s="312"/>
      <c r="Z581" s="312"/>
    </row>
    <row r="582" spans="1:26" ht="15.75" customHeight="1">
      <c r="A582" s="312"/>
      <c r="B582" s="312"/>
      <c r="C582" s="312"/>
      <c r="D582" s="312"/>
      <c r="E582" s="312"/>
      <c r="F582" s="312"/>
      <c r="G582" s="312"/>
      <c r="H582" s="312"/>
      <c r="I582" s="312"/>
      <c r="J582" s="312"/>
      <c r="K582" s="312"/>
      <c r="L582" s="312"/>
      <c r="M582" s="312"/>
      <c r="N582" s="312"/>
      <c r="O582" s="312"/>
      <c r="P582" s="312"/>
      <c r="Q582" s="312"/>
      <c r="R582" s="312"/>
      <c r="S582" s="312"/>
      <c r="T582" s="312"/>
      <c r="U582" s="312"/>
      <c r="V582" s="312"/>
      <c r="W582" s="312"/>
      <c r="X582" s="312"/>
      <c r="Y582" s="312"/>
      <c r="Z582" s="312"/>
    </row>
    <row r="583" spans="1:26" ht="15.75" customHeight="1">
      <c r="A583" s="312"/>
      <c r="B583" s="312"/>
      <c r="C583" s="312"/>
      <c r="D583" s="312"/>
      <c r="E583" s="312"/>
      <c r="F583" s="312"/>
      <c r="G583" s="312"/>
      <c r="H583" s="312"/>
      <c r="I583" s="312"/>
      <c r="J583" s="312"/>
      <c r="K583" s="312"/>
      <c r="L583" s="312"/>
      <c r="M583" s="312"/>
      <c r="N583" s="312"/>
      <c r="O583" s="312"/>
      <c r="P583" s="312"/>
      <c r="Q583" s="312"/>
      <c r="R583" s="312"/>
      <c r="S583" s="312"/>
      <c r="T583" s="312"/>
      <c r="U583" s="312"/>
      <c r="V583" s="312"/>
      <c r="W583" s="312"/>
      <c r="X583" s="312"/>
      <c r="Y583" s="312"/>
      <c r="Z583" s="312"/>
    </row>
    <row r="584" spans="1:26" ht="15.75" customHeight="1">
      <c r="A584" s="312"/>
      <c r="B584" s="312"/>
      <c r="C584" s="312"/>
      <c r="D584" s="312"/>
      <c r="E584" s="312"/>
      <c r="F584" s="312"/>
      <c r="G584" s="312"/>
      <c r="H584" s="312"/>
      <c r="I584" s="312"/>
      <c r="J584" s="312"/>
      <c r="K584" s="312"/>
      <c r="L584" s="312"/>
      <c r="M584" s="312"/>
      <c r="N584" s="312"/>
      <c r="O584" s="312"/>
      <c r="P584" s="312"/>
      <c r="Q584" s="312"/>
      <c r="R584" s="312"/>
      <c r="S584" s="312"/>
      <c r="T584" s="312"/>
      <c r="U584" s="312"/>
      <c r="V584" s="312"/>
      <c r="W584" s="312"/>
      <c r="X584" s="312"/>
      <c r="Y584" s="312"/>
      <c r="Z584" s="312"/>
    </row>
    <row r="585" spans="1:26" ht="15.75" customHeight="1">
      <c r="A585" s="312"/>
      <c r="B585" s="312"/>
      <c r="C585" s="312"/>
      <c r="D585" s="312"/>
      <c r="E585" s="312"/>
      <c r="F585" s="312"/>
      <c r="G585" s="312"/>
      <c r="H585" s="312"/>
      <c r="I585" s="312"/>
      <c r="J585" s="312"/>
      <c r="K585" s="312"/>
      <c r="L585" s="312"/>
      <c r="M585" s="312"/>
      <c r="N585" s="312"/>
      <c r="O585" s="312"/>
      <c r="P585" s="312"/>
      <c r="Q585" s="312"/>
      <c r="R585" s="312"/>
      <c r="S585" s="312"/>
      <c r="T585" s="312"/>
      <c r="U585" s="312"/>
      <c r="V585" s="312"/>
      <c r="W585" s="312"/>
      <c r="X585" s="312"/>
      <c r="Y585" s="312"/>
      <c r="Z585" s="312"/>
    </row>
    <row r="586" spans="1:26" ht="15.75" customHeight="1">
      <c r="A586" s="312"/>
      <c r="B586" s="312"/>
      <c r="C586" s="312"/>
      <c r="D586" s="312"/>
      <c r="E586" s="312"/>
      <c r="F586" s="312"/>
      <c r="G586" s="312"/>
      <c r="H586" s="312"/>
      <c r="I586" s="312"/>
      <c r="J586" s="312"/>
      <c r="K586" s="312"/>
      <c r="L586" s="312"/>
      <c r="M586" s="312"/>
      <c r="N586" s="312"/>
      <c r="O586" s="312"/>
      <c r="P586" s="312"/>
      <c r="Q586" s="312"/>
      <c r="R586" s="312"/>
      <c r="S586" s="312"/>
      <c r="T586" s="312"/>
      <c r="U586" s="312"/>
      <c r="V586" s="312"/>
      <c r="W586" s="312"/>
      <c r="X586" s="312"/>
      <c r="Y586" s="312"/>
      <c r="Z586" s="312"/>
    </row>
    <row r="587" spans="1:26" ht="15.75" customHeight="1">
      <c r="A587" s="312"/>
      <c r="B587" s="312"/>
      <c r="C587" s="312"/>
      <c r="D587" s="312"/>
      <c r="E587" s="312"/>
      <c r="F587" s="312"/>
      <c r="G587" s="312"/>
      <c r="H587" s="312"/>
      <c r="I587" s="312"/>
      <c r="J587" s="312"/>
      <c r="K587" s="312"/>
      <c r="L587" s="312"/>
      <c r="M587" s="312"/>
      <c r="N587" s="312"/>
      <c r="O587" s="312"/>
      <c r="P587" s="312"/>
      <c r="Q587" s="312"/>
      <c r="R587" s="312"/>
      <c r="S587" s="312"/>
      <c r="T587" s="312"/>
      <c r="U587" s="312"/>
      <c r="V587" s="312"/>
      <c r="W587" s="312"/>
      <c r="X587" s="312"/>
      <c r="Y587" s="312"/>
      <c r="Z587" s="312"/>
    </row>
    <row r="588" spans="1:26" ht="15.75" customHeight="1">
      <c r="A588" s="312"/>
      <c r="B588" s="312"/>
      <c r="C588" s="312"/>
      <c r="D588" s="312"/>
      <c r="E588" s="312"/>
      <c r="F588" s="312"/>
      <c r="G588" s="312"/>
      <c r="H588" s="312"/>
      <c r="I588" s="312"/>
      <c r="J588" s="312"/>
      <c r="K588" s="312"/>
      <c r="L588" s="312"/>
      <c r="M588" s="312"/>
      <c r="N588" s="312"/>
      <c r="O588" s="312"/>
      <c r="P588" s="312"/>
      <c r="Q588" s="312"/>
      <c r="R588" s="312"/>
      <c r="S588" s="312"/>
      <c r="T588" s="312"/>
      <c r="U588" s="312"/>
      <c r="V588" s="312"/>
      <c r="W588" s="312"/>
      <c r="X588" s="312"/>
      <c r="Y588" s="312"/>
      <c r="Z588" s="312"/>
    </row>
    <row r="589" spans="1:26" ht="15.75" customHeight="1">
      <c r="A589" s="312"/>
      <c r="B589" s="312"/>
      <c r="C589" s="312"/>
      <c r="D589" s="312"/>
      <c r="E589" s="312"/>
      <c r="F589" s="312"/>
      <c r="G589" s="312"/>
      <c r="H589" s="312"/>
      <c r="I589" s="312"/>
      <c r="J589" s="312"/>
      <c r="K589" s="312"/>
      <c r="L589" s="312"/>
      <c r="M589" s="312"/>
      <c r="N589" s="312"/>
      <c r="O589" s="312"/>
      <c r="P589" s="312"/>
      <c r="Q589" s="312"/>
      <c r="R589" s="312"/>
      <c r="S589" s="312"/>
      <c r="T589" s="312"/>
      <c r="U589" s="312"/>
      <c r="V589" s="312"/>
      <c r="W589" s="312"/>
      <c r="X589" s="312"/>
      <c r="Y589" s="312"/>
      <c r="Z589" s="312"/>
    </row>
    <row r="590" spans="1:26" ht="15.75" customHeight="1">
      <c r="A590" s="312"/>
      <c r="B590" s="312"/>
      <c r="C590" s="312"/>
      <c r="D590" s="312"/>
      <c r="E590" s="312"/>
      <c r="F590" s="312"/>
      <c r="G590" s="312"/>
      <c r="H590" s="312"/>
      <c r="I590" s="312"/>
      <c r="J590" s="312"/>
      <c r="K590" s="312"/>
      <c r="L590" s="312"/>
      <c r="M590" s="312"/>
      <c r="N590" s="312"/>
      <c r="O590" s="312"/>
      <c r="P590" s="312"/>
      <c r="Q590" s="312"/>
      <c r="R590" s="312"/>
      <c r="S590" s="312"/>
      <c r="T590" s="312"/>
      <c r="U590" s="312"/>
      <c r="V590" s="312"/>
      <c r="W590" s="312"/>
      <c r="X590" s="312"/>
      <c r="Y590" s="312"/>
      <c r="Z590" s="312"/>
    </row>
    <row r="591" spans="1:26" ht="15.75" customHeight="1">
      <c r="A591" s="312"/>
      <c r="B591" s="312"/>
      <c r="C591" s="312"/>
      <c r="D591" s="312"/>
      <c r="E591" s="312"/>
      <c r="F591" s="312"/>
      <c r="G591" s="312"/>
      <c r="H591" s="312"/>
      <c r="I591" s="312"/>
      <c r="J591" s="312"/>
      <c r="K591" s="312"/>
      <c r="L591" s="312"/>
      <c r="M591" s="312"/>
      <c r="N591" s="312"/>
      <c r="O591" s="312"/>
      <c r="P591" s="312"/>
      <c r="Q591" s="312"/>
      <c r="R591" s="312"/>
      <c r="S591" s="312"/>
      <c r="T591" s="312"/>
      <c r="U591" s="312"/>
      <c r="V591" s="312"/>
      <c r="W591" s="312"/>
      <c r="X591" s="312"/>
      <c r="Y591" s="312"/>
      <c r="Z591" s="312"/>
    </row>
    <row r="592" spans="1:26" ht="15.75" customHeight="1">
      <c r="A592" s="312"/>
      <c r="B592" s="312"/>
      <c r="C592" s="312"/>
      <c r="D592" s="312"/>
      <c r="E592" s="312"/>
      <c r="F592" s="312"/>
      <c r="G592" s="312"/>
      <c r="H592" s="312"/>
      <c r="I592" s="312"/>
      <c r="J592" s="312"/>
      <c r="K592" s="312"/>
      <c r="L592" s="312"/>
      <c r="M592" s="312"/>
      <c r="N592" s="312"/>
      <c r="O592" s="312"/>
      <c r="P592" s="312"/>
      <c r="Q592" s="312"/>
      <c r="R592" s="312"/>
      <c r="S592" s="312"/>
      <c r="T592" s="312"/>
      <c r="U592" s="312"/>
      <c r="V592" s="312"/>
      <c r="W592" s="312"/>
      <c r="X592" s="312"/>
      <c r="Y592" s="312"/>
      <c r="Z592" s="312"/>
    </row>
    <row r="593" spans="1:26" ht="15.75" customHeight="1">
      <c r="A593" s="312"/>
      <c r="B593" s="312"/>
      <c r="C593" s="312"/>
      <c r="D593" s="312"/>
      <c r="E593" s="312"/>
      <c r="F593" s="312"/>
      <c r="G593" s="312"/>
      <c r="H593" s="312"/>
      <c r="I593" s="312"/>
      <c r="J593" s="312"/>
      <c r="K593" s="312"/>
      <c r="L593" s="312"/>
      <c r="M593" s="312"/>
      <c r="N593" s="312"/>
      <c r="O593" s="312"/>
      <c r="P593" s="312"/>
      <c r="Q593" s="312"/>
      <c r="R593" s="312"/>
      <c r="S593" s="312"/>
      <c r="T593" s="312"/>
      <c r="U593" s="312"/>
      <c r="V593" s="312"/>
      <c r="W593" s="312"/>
      <c r="X593" s="312"/>
      <c r="Y593" s="312"/>
      <c r="Z593" s="312"/>
    </row>
    <row r="594" spans="1:26" ht="15.75" customHeight="1">
      <c r="A594" s="312"/>
      <c r="B594" s="312"/>
      <c r="C594" s="312"/>
      <c r="D594" s="312"/>
      <c r="E594" s="312"/>
      <c r="F594" s="312"/>
      <c r="G594" s="312"/>
      <c r="H594" s="312"/>
      <c r="I594" s="312"/>
      <c r="J594" s="312"/>
      <c r="K594" s="312"/>
      <c r="L594" s="312"/>
      <c r="M594" s="312"/>
      <c r="N594" s="312"/>
      <c r="O594" s="312"/>
      <c r="P594" s="312"/>
      <c r="Q594" s="312"/>
      <c r="R594" s="312"/>
      <c r="S594" s="312"/>
      <c r="T594" s="312"/>
      <c r="U594" s="312"/>
      <c r="V594" s="312"/>
      <c r="W594" s="312"/>
      <c r="X594" s="312"/>
      <c r="Y594" s="312"/>
      <c r="Z594" s="312"/>
    </row>
    <row r="595" spans="1:26" ht="15.75" customHeight="1">
      <c r="A595" s="312"/>
      <c r="B595" s="312"/>
      <c r="C595" s="312"/>
      <c r="D595" s="312"/>
      <c r="E595" s="312"/>
      <c r="F595" s="312"/>
      <c r="G595" s="312"/>
      <c r="H595" s="312"/>
      <c r="I595" s="312"/>
      <c r="J595" s="312"/>
      <c r="K595" s="312"/>
      <c r="L595" s="312"/>
      <c r="M595" s="312"/>
      <c r="N595" s="312"/>
      <c r="O595" s="312"/>
      <c r="P595" s="312"/>
      <c r="Q595" s="312"/>
      <c r="R595" s="312"/>
      <c r="S595" s="312"/>
      <c r="T595" s="312"/>
      <c r="U595" s="312"/>
      <c r="V595" s="312"/>
      <c r="W595" s="312"/>
      <c r="X595" s="312"/>
      <c r="Y595" s="312"/>
      <c r="Z595" s="312"/>
    </row>
    <row r="596" spans="1:26" ht="15.75" customHeight="1">
      <c r="A596" s="312"/>
      <c r="B596" s="312"/>
      <c r="C596" s="312"/>
      <c r="D596" s="312"/>
      <c r="E596" s="312"/>
      <c r="F596" s="312"/>
      <c r="G596" s="312"/>
      <c r="H596" s="312"/>
      <c r="I596" s="312"/>
      <c r="J596" s="312"/>
      <c r="K596" s="312"/>
      <c r="L596" s="312"/>
      <c r="M596" s="312"/>
      <c r="N596" s="312"/>
      <c r="O596" s="312"/>
      <c r="P596" s="312"/>
      <c r="Q596" s="312"/>
      <c r="R596" s="312"/>
      <c r="S596" s="312"/>
      <c r="T596" s="312"/>
      <c r="U596" s="312"/>
      <c r="V596" s="312"/>
      <c r="W596" s="312"/>
      <c r="X596" s="312"/>
      <c r="Y596" s="312"/>
      <c r="Z596" s="312"/>
    </row>
    <row r="597" spans="1:26" ht="15.75" customHeight="1">
      <c r="A597" s="312"/>
      <c r="B597" s="312"/>
      <c r="C597" s="312"/>
      <c r="D597" s="312"/>
      <c r="E597" s="312"/>
      <c r="F597" s="312"/>
      <c r="G597" s="312"/>
      <c r="H597" s="312"/>
      <c r="I597" s="312"/>
      <c r="J597" s="312"/>
      <c r="K597" s="312"/>
      <c r="L597" s="312"/>
      <c r="M597" s="312"/>
      <c r="N597" s="312"/>
      <c r="O597" s="312"/>
      <c r="P597" s="312"/>
      <c r="Q597" s="312"/>
      <c r="R597" s="312"/>
      <c r="S597" s="312"/>
      <c r="T597" s="312"/>
      <c r="U597" s="312"/>
      <c r="V597" s="312"/>
      <c r="W597" s="312"/>
      <c r="X597" s="312"/>
      <c r="Y597" s="312"/>
      <c r="Z597" s="312"/>
    </row>
    <row r="598" spans="1:26" ht="15.75" customHeight="1">
      <c r="A598" s="312"/>
      <c r="B598" s="312"/>
      <c r="C598" s="312"/>
      <c r="D598" s="312"/>
      <c r="E598" s="312"/>
      <c r="F598" s="312"/>
      <c r="G598" s="312"/>
      <c r="H598" s="312"/>
      <c r="I598" s="312"/>
      <c r="J598" s="312"/>
      <c r="K598" s="312"/>
      <c r="L598" s="312"/>
      <c r="M598" s="312"/>
      <c r="N598" s="312"/>
      <c r="O598" s="312"/>
      <c r="P598" s="312"/>
      <c r="Q598" s="312"/>
      <c r="R598" s="312"/>
      <c r="S598" s="312"/>
      <c r="T598" s="312"/>
      <c r="U598" s="312"/>
      <c r="V598" s="312"/>
      <c r="W598" s="312"/>
      <c r="X598" s="312"/>
      <c r="Y598" s="312"/>
      <c r="Z598" s="312"/>
    </row>
    <row r="599" spans="1:26" ht="15.75" customHeight="1">
      <c r="A599" s="312"/>
      <c r="B599" s="312"/>
      <c r="C599" s="312"/>
      <c r="D599" s="312"/>
      <c r="E599" s="312"/>
      <c r="F599" s="312"/>
      <c r="G599" s="312"/>
      <c r="H599" s="312"/>
      <c r="I599" s="312"/>
      <c r="J599" s="312"/>
      <c r="K599" s="312"/>
      <c r="L599" s="312"/>
      <c r="M599" s="312"/>
      <c r="N599" s="312"/>
      <c r="O599" s="312"/>
      <c r="P599" s="312"/>
      <c r="Q599" s="312"/>
      <c r="R599" s="312"/>
      <c r="S599" s="312"/>
      <c r="T599" s="312"/>
      <c r="U599" s="312"/>
      <c r="V599" s="312"/>
      <c r="W599" s="312"/>
      <c r="X599" s="312"/>
      <c r="Y599" s="312"/>
      <c r="Z599" s="312"/>
    </row>
    <row r="600" spans="1:26" ht="15.75" customHeight="1">
      <c r="A600" s="312"/>
      <c r="B600" s="312"/>
      <c r="C600" s="312"/>
      <c r="D600" s="312"/>
      <c r="E600" s="312"/>
      <c r="F600" s="312"/>
      <c r="G600" s="312"/>
      <c r="H600" s="312"/>
      <c r="I600" s="312"/>
      <c r="J600" s="312"/>
      <c r="K600" s="312"/>
      <c r="L600" s="312"/>
      <c r="M600" s="312"/>
      <c r="N600" s="312"/>
      <c r="O600" s="312"/>
      <c r="P600" s="312"/>
      <c r="Q600" s="312"/>
      <c r="R600" s="312"/>
      <c r="S600" s="312"/>
      <c r="T600" s="312"/>
      <c r="U600" s="312"/>
      <c r="V600" s="312"/>
      <c r="W600" s="312"/>
      <c r="X600" s="312"/>
      <c r="Y600" s="312"/>
      <c r="Z600" s="312"/>
    </row>
    <row r="601" spans="1:26" ht="15.75" customHeight="1">
      <c r="A601" s="312"/>
      <c r="B601" s="312"/>
      <c r="C601" s="312"/>
      <c r="D601" s="312"/>
      <c r="E601" s="312"/>
      <c r="F601" s="312"/>
      <c r="G601" s="312"/>
      <c r="H601" s="312"/>
      <c r="I601" s="312"/>
      <c r="J601" s="312"/>
      <c r="K601" s="312"/>
      <c r="L601" s="312"/>
      <c r="M601" s="312"/>
      <c r="N601" s="312"/>
      <c r="O601" s="312"/>
      <c r="P601" s="312"/>
      <c r="Q601" s="312"/>
      <c r="R601" s="312"/>
      <c r="S601" s="312"/>
      <c r="T601" s="312"/>
      <c r="U601" s="312"/>
      <c r="V601" s="312"/>
      <c r="W601" s="312"/>
      <c r="X601" s="312"/>
      <c r="Y601" s="312"/>
      <c r="Z601" s="312"/>
    </row>
    <row r="602" spans="1:26" ht="15.75" customHeight="1">
      <c r="A602" s="312"/>
      <c r="B602" s="312"/>
      <c r="C602" s="312"/>
      <c r="D602" s="312"/>
      <c r="E602" s="312"/>
      <c r="F602" s="312"/>
      <c r="G602" s="312"/>
      <c r="H602" s="312"/>
      <c r="I602" s="312"/>
      <c r="J602" s="312"/>
      <c r="K602" s="312"/>
      <c r="L602" s="312"/>
      <c r="M602" s="312"/>
      <c r="N602" s="312"/>
      <c r="O602" s="312"/>
      <c r="P602" s="312"/>
      <c r="Q602" s="312"/>
      <c r="R602" s="312"/>
      <c r="S602" s="312"/>
      <c r="T602" s="312"/>
      <c r="U602" s="312"/>
      <c r="V602" s="312"/>
      <c r="W602" s="312"/>
      <c r="X602" s="312"/>
      <c r="Y602" s="312"/>
      <c r="Z602" s="312"/>
    </row>
    <row r="603" spans="1:26" ht="15.75" customHeight="1">
      <c r="A603" s="312"/>
      <c r="B603" s="312"/>
      <c r="C603" s="312"/>
      <c r="D603" s="312"/>
      <c r="E603" s="312"/>
      <c r="F603" s="312"/>
      <c r="G603" s="312"/>
      <c r="H603" s="312"/>
      <c r="I603" s="312"/>
      <c r="J603" s="312"/>
      <c r="K603" s="312"/>
      <c r="L603" s="312"/>
      <c r="M603" s="312"/>
      <c r="N603" s="312"/>
      <c r="O603" s="312"/>
      <c r="P603" s="312"/>
      <c r="Q603" s="312"/>
      <c r="R603" s="312"/>
      <c r="S603" s="312"/>
      <c r="T603" s="312"/>
      <c r="U603" s="312"/>
      <c r="V603" s="312"/>
      <c r="W603" s="312"/>
      <c r="X603" s="312"/>
      <c r="Y603" s="312"/>
      <c r="Z603" s="312"/>
    </row>
    <row r="604" spans="1:26" ht="15.75" customHeight="1">
      <c r="A604" s="312"/>
      <c r="B604" s="312"/>
      <c r="C604" s="312"/>
      <c r="D604" s="312"/>
      <c r="E604" s="312"/>
      <c r="F604" s="312"/>
      <c r="G604" s="312"/>
      <c r="H604" s="312"/>
      <c r="I604" s="312"/>
      <c r="J604" s="312"/>
      <c r="K604" s="312"/>
      <c r="L604" s="312"/>
      <c r="M604" s="312"/>
      <c r="N604" s="312"/>
      <c r="O604" s="312"/>
      <c r="P604" s="312"/>
      <c r="Q604" s="312"/>
      <c r="R604" s="312"/>
      <c r="S604" s="312"/>
      <c r="T604" s="312"/>
      <c r="U604" s="312"/>
      <c r="V604" s="312"/>
      <c r="W604" s="312"/>
      <c r="X604" s="312"/>
      <c r="Y604" s="312"/>
      <c r="Z604" s="312"/>
    </row>
    <row r="605" spans="1:26" ht="15.75" customHeight="1">
      <c r="A605" s="312"/>
      <c r="B605" s="312"/>
      <c r="C605" s="312"/>
      <c r="D605" s="312"/>
      <c r="E605" s="312"/>
      <c r="F605" s="312"/>
      <c r="G605" s="312"/>
      <c r="H605" s="312"/>
      <c r="I605" s="312"/>
      <c r="J605" s="312"/>
      <c r="K605" s="312"/>
      <c r="L605" s="312"/>
      <c r="M605" s="312"/>
      <c r="N605" s="312"/>
      <c r="O605" s="312"/>
      <c r="P605" s="312"/>
      <c r="Q605" s="312"/>
      <c r="R605" s="312"/>
      <c r="S605" s="312"/>
      <c r="T605" s="312"/>
      <c r="U605" s="312"/>
      <c r="V605" s="312"/>
      <c r="W605" s="312"/>
      <c r="X605" s="312"/>
      <c r="Y605" s="312"/>
      <c r="Z605" s="312"/>
    </row>
    <row r="606" spans="1:26" ht="15.75" customHeight="1">
      <c r="A606" s="312"/>
      <c r="B606" s="312"/>
      <c r="C606" s="312"/>
      <c r="D606" s="312"/>
      <c r="E606" s="312"/>
      <c r="F606" s="312"/>
      <c r="G606" s="312"/>
      <c r="H606" s="312"/>
      <c r="I606" s="312"/>
      <c r="J606" s="312"/>
      <c r="K606" s="312"/>
      <c r="L606" s="312"/>
      <c r="M606" s="312"/>
      <c r="N606" s="312"/>
      <c r="O606" s="312"/>
      <c r="P606" s="312"/>
      <c r="Q606" s="312"/>
      <c r="R606" s="312"/>
      <c r="S606" s="312"/>
      <c r="T606" s="312"/>
      <c r="U606" s="312"/>
      <c r="V606" s="312"/>
      <c r="W606" s="312"/>
      <c r="X606" s="312"/>
      <c r="Y606" s="312"/>
      <c r="Z606" s="312"/>
    </row>
    <row r="607" spans="1:26" ht="15.75" customHeight="1">
      <c r="A607" s="312"/>
      <c r="B607" s="312"/>
      <c r="C607" s="312"/>
      <c r="D607" s="312"/>
      <c r="E607" s="312"/>
      <c r="F607" s="312"/>
      <c r="G607" s="312"/>
      <c r="H607" s="312"/>
      <c r="I607" s="312"/>
      <c r="J607" s="312"/>
      <c r="K607" s="312"/>
      <c r="L607" s="312"/>
      <c r="M607" s="312"/>
      <c r="N607" s="312"/>
      <c r="O607" s="312"/>
      <c r="P607" s="312"/>
      <c r="Q607" s="312"/>
      <c r="R607" s="312"/>
      <c r="S607" s="312"/>
      <c r="T607" s="312"/>
      <c r="U607" s="312"/>
      <c r="V607" s="312"/>
      <c r="W607" s="312"/>
      <c r="X607" s="312"/>
      <c r="Y607" s="312"/>
      <c r="Z607" s="312"/>
    </row>
    <row r="608" spans="1:26" ht="15.75" customHeight="1">
      <c r="A608" s="312"/>
      <c r="B608" s="312"/>
      <c r="C608" s="312"/>
      <c r="D608" s="312"/>
      <c r="E608" s="312"/>
      <c r="F608" s="312"/>
      <c r="G608" s="312"/>
      <c r="H608" s="312"/>
      <c r="I608" s="312"/>
      <c r="J608" s="312"/>
      <c r="K608" s="312"/>
      <c r="L608" s="312"/>
      <c r="M608" s="312"/>
      <c r="N608" s="312"/>
      <c r="O608" s="312"/>
      <c r="P608" s="312"/>
      <c r="Q608" s="312"/>
      <c r="R608" s="312"/>
      <c r="S608" s="312"/>
      <c r="T608" s="312"/>
      <c r="U608" s="312"/>
      <c r="V608" s="312"/>
      <c r="W608" s="312"/>
      <c r="X608" s="312"/>
      <c r="Y608" s="312"/>
      <c r="Z608" s="312"/>
    </row>
    <row r="609" spans="1:26" ht="15.75" customHeight="1">
      <c r="A609" s="312"/>
      <c r="B609" s="312"/>
      <c r="C609" s="312"/>
      <c r="D609" s="312"/>
      <c r="E609" s="312"/>
      <c r="F609" s="312"/>
      <c r="G609" s="312"/>
      <c r="H609" s="312"/>
      <c r="I609" s="312"/>
      <c r="J609" s="312"/>
      <c r="K609" s="312"/>
      <c r="L609" s="312"/>
      <c r="M609" s="312"/>
      <c r="N609" s="312"/>
      <c r="O609" s="312"/>
      <c r="P609" s="312"/>
      <c r="Q609" s="312"/>
      <c r="R609" s="312"/>
      <c r="S609" s="312"/>
      <c r="T609" s="312"/>
      <c r="U609" s="312"/>
      <c r="V609" s="312"/>
      <c r="W609" s="312"/>
      <c r="X609" s="312"/>
      <c r="Y609" s="312"/>
      <c r="Z609" s="312"/>
    </row>
    <row r="610" spans="1:26" ht="15.75" customHeight="1">
      <c r="A610" s="312"/>
      <c r="B610" s="312"/>
      <c r="C610" s="312"/>
      <c r="D610" s="312"/>
      <c r="E610" s="312"/>
      <c r="F610" s="312"/>
      <c r="G610" s="312"/>
      <c r="H610" s="312"/>
      <c r="I610" s="312"/>
      <c r="J610" s="312"/>
      <c r="K610" s="312"/>
      <c r="L610" s="312"/>
      <c r="M610" s="312"/>
      <c r="N610" s="312"/>
      <c r="O610" s="312"/>
      <c r="P610" s="312"/>
      <c r="Q610" s="312"/>
      <c r="R610" s="312"/>
      <c r="S610" s="312"/>
      <c r="T610" s="312"/>
      <c r="U610" s="312"/>
      <c r="V610" s="312"/>
      <c r="W610" s="312"/>
      <c r="X610" s="312"/>
      <c r="Y610" s="312"/>
      <c r="Z610" s="312"/>
    </row>
    <row r="611" spans="1:26" ht="15.75" customHeight="1">
      <c r="A611" s="312"/>
      <c r="B611" s="312"/>
      <c r="C611" s="312"/>
      <c r="D611" s="312"/>
      <c r="E611" s="312"/>
      <c r="F611" s="312"/>
      <c r="G611" s="312"/>
      <c r="H611" s="312"/>
      <c r="I611" s="312"/>
      <c r="J611" s="312"/>
      <c r="K611" s="312"/>
      <c r="L611" s="312"/>
      <c r="M611" s="312"/>
      <c r="N611" s="312"/>
      <c r="O611" s="312"/>
      <c r="P611" s="312"/>
      <c r="Q611" s="312"/>
      <c r="R611" s="312"/>
      <c r="S611" s="312"/>
      <c r="T611" s="312"/>
      <c r="U611" s="312"/>
      <c r="V611" s="312"/>
      <c r="W611" s="312"/>
      <c r="X611" s="312"/>
      <c r="Y611" s="312"/>
      <c r="Z611" s="312"/>
    </row>
    <row r="612" spans="1:26" ht="15.75" customHeight="1">
      <c r="A612" s="312"/>
      <c r="B612" s="312"/>
      <c r="C612" s="312"/>
      <c r="D612" s="312"/>
      <c r="E612" s="312"/>
      <c r="F612" s="312"/>
      <c r="G612" s="312"/>
      <c r="H612" s="312"/>
      <c r="I612" s="312"/>
      <c r="J612" s="312"/>
      <c r="K612" s="312"/>
      <c r="L612" s="312"/>
      <c r="M612" s="312"/>
      <c r="N612" s="312"/>
      <c r="O612" s="312"/>
      <c r="P612" s="312"/>
      <c r="Q612" s="312"/>
      <c r="R612" s="312"/>
      <c r="S612" s="312"/>
      <c r="T612" s="312"/>
      <c r="U612" s="312"/>
      <c r="V612" s="312"/>
      <c r="W612" s="312"/>
      <c r="X612" s="312"/>
      <c r="Y612" s="312"/>
      <c r="Z612" s="312"/>
    </row>
    <row r="613" spans="1:26" ht="15.75" customHeight="1">
      <c r="A613" s="312"/>
      <c r="B613" s="312"/>
      <c r="C613" s="312"/>
      <c r="D613" s="312"/>
      <c r="E613" s="312"/>
      <c r="F613" s="312"/>
      <c r="G613" s="312"/>
      <c r="H613" s="312"/>
      <c r="I613" s="312"/>
      <c r="J613" s="312"/>
      <c r="K613" s="312"/>
      <c r="L613" s="312"/>
      <c r="M613" s="312"/>
      <c r="N613" s="312"/>
      <c r="O613" s="312"/>
      <c r="P613" s="312"/>
      <c r="Q613" s="312"/>
      <c r="R613" s="312"/>
      <c r="S613" s="312"/>
      <c r="T613" s="312"/>
      <c r="U613" s="312"/>
      <c r="V613" s="312"/>
      <c r="W613" s="312"/>
      <c r="X613" s="312"/>
      <c r="Y613" s="312"/>
      <c r="Z613" s="312"/>
    </row>
    <row r="614" spans="1:26" ht="15.75" customHeight="1">
      <c r="A614" s="312"/>
      <c r="B614" s="312"/>
      <c r="C614" s="312"/>
      <c r="D614" s="312"/>
      <c r="E614" s="312"/>
      <c r="F614" s="312"/>
      <c r="G614" s="312"/>
      <c r="H614" s="312"/>
      <c r="I614" s="312"/>
      <c r="J614" s="312"/>
      <c r="K614" s="312"/>
      <c r="L614" s="312"/>
      <c r="M614" s="312"/>
      <c r="N614" s="312"/>
      <c r="O614" s="312"/>
      <c r="P614" s="312"/>
      <c r="Q614" s="312"/>
      <c r="R614" s="312"/>
      <c r="S614" s="312"/>
      <c r="T614" s="312"/>
      <c r="U614" s="312"/>
      <c r="V614" s="312"/>
      <c r="W614" s="312"/>
      <c r="X614" s="312"/>
      <c r="Y614" s="312"/>
      <c r="Z614" s="312"/>
    </row>
    <row r="615" spans="1:26" ht="15.75" customHeight="1">
      <c r="A615" s="312"/>
      <c r="B615" s="312"/>
      <c r="C615" s="312"/>
      <c r="D615" s="312"/>
      <c r="E615" s="312"/>
      <c r="F615" s="312"/>
      <c r="G615" s="312"/>
      <c r="H615" s="312"/>
      <c r="I615" s="312"/>
      <c r="J615" s="312"/>
      <c r="K615" s="312"/>
      <c r="L615" s="312"/>
      <c r="M615" s="312"/>
      <c r="N615" s="312"/>
      <c r="O615" s="312"/>
      <c r="P615" s="312"/>
      <c r="Q615" s="312"/>
      <c r="R615" s="312"/>
      <c r="S615" s="312"/>
      <c r="T615" s="312"/>
      <c r="U615" s="312"/>
      <c r="V615" s="312"/>
      <c r="W615" s="312"/>
      <c r="X615" s="312"/>
      <c r="Y615" s="312"/>
      <c r="Z615" s="312"/>
    </row>
    <row r="616" spans="1:26" ht="15.75" customHeight="1">
      <c r="A616" s="312"/>
      <c r="B616" s="312"/>
      <c r="C616" s="312"/>
      <c r="D616" s="312"/>
      <c r="E616" s="312"/>
      <c r="F616" s="312"/>
      <c r="G616" s="312"/>
      <c r="H616" s="312"/>
      <c r="I616" s="312"/>
      <c r="J616" s="312"/>
      <c r="K616" s="312"/>
      <c r="L616" s="312"/>
      <c r="M616" s="312"/>
      <c r="N616" s="312"/>
      <c r="O616" s="312"/>
      <c r="P616" s="312"/>
      <c r="Q616" s="312"/>
      <c r="R616" s="312"/>
      <c r="S616" s="312"/>
      <c r="T616" s="312"/>
      <c r="U616" s="312"/>
      <c r="V616" s="312"/>
      <c r="W616" s="312"/>
      <c r="X616" s="312"/>
      <c r="Y616" s="312"/>
      <c r="Z616" s="312"/>
    </row>
    <row r="617" spans="1:26" ht="15.75" customHeight="1">
      <c r="A617" s="312"/>
      <c r="B617" s="312"/>
      <c r="C617" s="312"/>
      <c r="D617" s="312"/>
      <c r="E617" s="312"/>
      <c r="F617" s="312"/>
      <c r="G617" s="312"/>
      <c r="H617" s="312"/>
      <c r="I617" s="312"/>
      <c r="J617" s="312"/>
      <c r="K617" s="312"/>
      <c r="L617" s="312"/>
      <c r="M617" s="312"/>
      <c r="N617" s="312"/>
      <c r="O617" s="312"/>
      <c r="P617" s="312"/>
      <c r="Q617" s="312"/>
      <c r="R617" s="312"/>
      <c r="S617" s="312"/>
      <c r="T617" s="312"/>
      <c r="U617" s="312"/>
      <c r="V617" s="312"/>
      <c r="W617" s="312"/>
      <c r="X617" s="312"/>
      <c r="Y617" s="312"/>
      <c r="Z617" s="312"/>
    </row>
    <row r="618" spans="1:26" ht="15.75" customHeight="1">
      <c r="A618" s="312"/>
      <c r="B618" s="312"/>
      <c r="C618" s="312"/>
      <c r="D618" s="312"/>
      <c r="E618" s="312"/>
      <c r="F618" s="312"/>
      <c r="G618" s="312"/>
      <c r="H618" s="312"/>
      <c r="I618" s="312"/>
      <c r="J618" s="312"/>
      <c r="K618" s="312"/>
      <c r="L618" s="312"/>
      <c r="M618" s="312"/>
      <c r="N618" s="312"/>
      <c r="O618" s="312"/>
      <c r="P618" s="312"/>
      <c r="Q618" s="312"/>
      <c r="R618" s="312"/>
      <c r="S618" s="312"/>
      <c r="T618" s="312"/>
      <c r="U618" s="312"/>
      <c r="V618" s="312"/>
      <c r="W618" s="312"/>
      <c r="X618" s="312"/>
      <c r="Y618" s="312"/>
      <c r="Z618" s="312"/>
    </row>
    <row r="619" spans="1:26" ht="15.75" customHeight="1">
      <c r="A619" s="312"/>
      <c r="B619" s="312"/>
      <c r="C619" s="312"/>
      <c r="D619" s="312"/>
      <c r="E619" s="312"/>
      <c r="F619" s="312"/>
      <c r="G619" s="312"/>
      <c r="H619" s="312"/>
      <c r="I619" s="312"/>
      <c r="J619" s="312"/>
      <c r="K619" s="312"/>
      <c r="L619" s="312"/>
      <c r="M619" s="312"/>
      <c r="N619" s="312"/>
      <c r="O619" s="312"/>
      <c r="P619" s="312"/>
      <c r="Q619" s="312"/>
      <c r="R619" s="312"/>
      <c r="S619" s="312"/>
      <c r="T619" s="312"/>
      <c r="U619" s="312"/>
      <c r="V619" s="312"/>
      <c r="W619" s="312"/>
      <c r="X619" s="312"/>
      <c r="Y619" s="312"/>
      <c r="Z619" s="312"/>
    </row>
    <row r="620" spans="1:26" ht="15.75" customHeight="1">
      <c r="A620" s="312"/>
      <c r="B620" s="312"/>
      <c r="C620" s="312"/>
      <c r="D620" s="312"/>
      <c r="E620" s="312"/>
      <c r="F620" s="312"/>
      <c r="G620" s="312"/>
      <c r="H620" s="312"/>
      <c r="I620" s="312"/>
      <c r="J620" s="312"/>
      <c r="K620" s="312"/>
      <c r="L620" s="312"/>
      <c r="M620" s="312"/>
      <c r="N620" s="312"/>
      <c r="O620" s="312"/>
      <c r="P620" s="312"/>
      <c r="Q620" s="312"/>
      <c r="R620" s="312"/>
      <c r="S620" s="312"/>
      <c r="T620" s="312"/>
      <c r="U620" s="312"/>
      <c r="V620" s="312"/>
      <c r="W620" s="312"/>
      <c r="X620" s="312"/>
      <c r="Y620" s="312"/>
      <c r="Z620" s="312"/>
    </row>
    <row r="621" spans="1:26" ht="15.75" customHeight="1">
      <c r="A621" s="312"/>
      <c r="B621" s="312"/>
      <c r="C621" s="312"/>
      <c r="D621" s="312"/>
      <c r="E621" s="312"/>
      <c r="F621" s="312"/>
      <c r="G621" s="312"/>
      <c r="H621" s="312"/>
      <c r="I621" s="312"/>
      <c r="J621" s="312"/>
      <c r="K621" s="312"/>
      <c r="L621" s="312"/>
      <c r="M621" s="312"/>
      <c r="N621" s="312"/>
      <c r="O621" s="312"/>
      <c r="P621" s="312"/>
      <c r="Q621" s="312"/>
      <c r="R621" s="312"/>
      <c r="S621" s="312"/>
      <c r="T621" s="312"/>
      <c r="U621" s="312"/>
      <c r="V621" s="312"/>
      <c r="W621" s="312"/>
      <c r="X621" s="312"/>
      <c r="Y621" s="312"/>
      <c r="Z621" s="312"/>
    </row>
    <row r="622" spans="1:26" ht="15.75" customHeight="1">
      <c r="A622" s="312"/>
      <c r="B622" s="312"/>
      <c r="C622" s="312"/>
      <c r="D622" s="312"/>
      <c r="E622" s="312"/>
      <c r="F622" s="312"/>
      <c r="G622" s="312"/>
      <c r="H622" s="312"/>
      <c r="I622" s="312"/>
      <c r="J622" s="312"/>
      <c r="K622" s="312"/>
      <c r="L622" s="312"/>
      <c r="M622" s="312"/>
      <c r="N622" s="312"/>
      <c r="O622" s="312"/>
      <c r="P622" s="312"/>
      <c r="Q622" s="312"/>
      <c r="R622" s="312"/>
      <c r="S622" s="312"/>
      <c r="T622" s="312"/>
      <c r="U622" s="312"/>
      <c r="V622" s="312"/>
      <c r="W622" s="312"/>
      <c r="X622" s="312"/>
      <c r="Y622" s="312"/>
      <c r="Z622" s="312"/>
    </row>
    <row r="623" spans="1:26" ht="15.75" customHeight="1">
      <c r="A623" s="312"/>
      <c r="B623" s="312"/>
      <c r="C623" s="312"/>
      <c r="D623" s="312"/>
      <c r="E623" s="312"/>
      <c r="F623" s="312"/>
      <c r="G623" s="312"/>
      <c r="H623" s="312"/>
      <c r="I623" s="312"/>
      <c r="J623" s="312"/>
      <c r="K623" s="312"/>
      <c r="L623" s="312"/>
      <c r="M623" s="312"/>
      <c r="N623" s="312"/>
      <c r="O623" s="312"/>
      <c r="P623" s="312"/>
      <c r="Q623" s="312"/>
      <c r="R623" s="312"/>
      <c r="S623" s="312"/>
      <c r="T623" s="312"/>
      <c r="U623" s="312"/>
      <c r="V623" s="312"/>
      <c r="W623" s="312"/>
      <c r="X623" s="312"/>
      <c r="Y623" s="312"/>
      <c r="Z623" s="312"/>
    </row>
    <row r="624" spans="1:26" ht="15.75" customHeight="1">
      <c r="A624" s="312"/>
      <c r="B624" s="312"/>
      <c r="C624" s="312"/>
      <c r="D624" s="312"/>
      <c r="E624" s="312"/>
      <c r="F624" s="312"/>
      <c r="G624" s="312"/>
      <c r="H624" s="312"/>
      <c r="I624" s="312"/>
      <c r="J624" s="312"/>
      <c r="K624" s="312"/>
      <c r="L624" s="312"/>
      <c r="M624" s="312"/>
      <c r="N624" s="312"/>
      <c r="O624" s="312"/>
      <c r="P624" s="312"/>
      <c r="Q624" s="312"/>
      <c r="R624" s="312"/>
      <c r="S624" s="312"/>
      <c r="T624" s="312"/>
      <c r="U624" s="312"/>
      <c r="V624" s="312"/>
      <c r="W624" s="312"/>
      <c r="X624" s="312"/>
      <c r="Y624" s="312"/>
      <c r="Z624" s="312"/>
    </row>
    <row r="625" spans="1:26" ht="15.75" customHeight="1">
      <c r="A625" s="312"/>
      <c r="B625" s="312"/>
      <c r="C625" s="312"/>
      <c r="D625" s="312"/>
      <c r="E625" s="312"/>
      <c r="F625" s="312"/>
      <c r="G625" s="312"/>
      <c r="H625" s="312"/>
      <c r="I625" s="312"/>
      <c r="J625" s="312"/>
      <c r="K625" s="312"/>
      <c r="L625" s="312"/>
      <c r="M625" s="312"/>
      <c r="N625" s="312"/>
      <c r="O625" s="312"/>
      <c r="P625" s="312"/>
      <c r="Q625" s="312"/>
      <c r="R625" s="312"/>
      <c r="S625" s="312"/>
      <c r="T625" s="312"/>
      <c r="U625" s="312"/>
      <c r="V625" s="312"/>
      <c r="W625" s="312"/>
      <c r="X625" s="312"/>
      <c r="Y625" s="312"/>
      <c r="Z625" s="312"/>
    </row>
    <row r="626" spans="1:26" ht="15.75" customHeight="1">
      <c r="A626" s="312"/>
      <c r="B626" s="312"/>
      <c r="C626" s="312"/>
      <c r="D626" s="312"/>
      <c r="E626" s="312"/>
      <c r="F626" s="312"/>
      <c r="G626" s="312"/>
      <c r="H626" s="312"/>
      <c r="I626" s="312"/>
      <c r="J626" s="312"/>
      <c r="K626" s="312"/>
      <c r="L626" s="312"/>
      <c r="M626" s="312"/>
      <c r="N626" s="312"/>
      <c r="O626" s="312"/>
      <c r="P626" s="312"/>
      <c r="Q626" s="312"/>
      <c r="R626" s="312"/>
      <c r="S626" s="312"/>
      <c r="T626" s="312"/>
      <c r="U626" s="312"/>
      <c r="V626" s="312"/>
      <c r="W626" s="312"/>
      <c r="X626" s="312"/>
      <c r="Y626" s="312"/>
      <c r="Z626" s="312"/>
    </row>
    <row r="627" spans="1:26" ht="15.75" customHeight="1">
      <c r="A627" s="312"/>
      <c r="B627" s="312"/>
      <c r="C627" s="312"/>
      <c r="D627" s="312"/>
      <c r="E627" s="312"/>
      <c r="F627" s="312"/>
      <c r="G627" s="312"/>
      <c r="H627" s="312"/>
      <c r="I627" s="312"/>
      <c r="J627" s="312"/>
      <c r="K627" s="312"/>
      <c r="L627" s="312"/>
      <c r="M627" s="312"/>
      <c r="N627" s="312"/>
      <c r="O627" s="312"/>
      <c r="P627" s="312"/>
      <c r="Q627" s="312"/>
      <c r="R627" s="312"/>
      <c r="S627" s="312"/>
      <c r="T627" s="312"/>
      <c r="U627" s="312"/>
      <c r="V627" s="312"/>
      <c r="W627" s="312"/>
      <c r="X627" s="312"/>
      <c r="Y627" s="312"/>
      <c r="Z627" s="312"/>
    </row>
    <row r="628" spans="1:26" ht="15.75" customHeight="1">
      <c r="A628" s="312"/>
      <c r="B628" s="312"/>
      <c r="C628" s="312"/>
      <c r="D628" s="312"/>
      <c r="E628" s="312"/>
      <c r="F628" s="312"/>
      <c r="G628" s="312"/>
      <c r="H628" s="312"/>
      <c r="I628" s="312"/>
      <c r="J628" s="312"/>
      <c r="K628" s="312"/>
      <c r="L628" s="312"/>
      <c r="M628" s="312"/>
      <c r="N628" s="312"/>
      <c r="O628" s="312"/>
      <c r="P628" s="312"/>
      <c r="Q628" s="312"/>
      <c r="R628" s="312"/>
      <c r="S628" s="312"/>
      <c r="T628" s="312"/>
      <c r="U628" s="312"/>
      <c r="V628" s="312"/>
      <c r="W628" s="312"/>
      <c r="X628" s="312"/>
      <c r="Y628" s="312"/>
      <c r="Z628" s="312"/>
    </row>
    <row r="629" spans="1:26" ht="15.75" customHeight="1">
      <c r="A629" s="312"/>
      <c r="B629" s="312"/>
      <c r="C629" s="312"/>
      <c r="D629" s="312"/>
      <c r="E629" s="312"/>
      <c r="F629" s="312"/>
      <c r="G629" s="312"/>
      <c r="H629" s="312"/>
      <c r="I629" s="312"/>
      <c r="J629" s="312"/>
      <c r="K629" s="312"/>
      <c r="L629" s="312"/>
      <c r="M629" s="312"/>
      <c r="N629" s="312"/>
      <c r="O629" s="312"/>
      <c r="P629" s="312"/>
      <c r="Q629" s="312"/>
      <c r="R629" s="312"/>
      <c r="S629" s="312"/>
      <c r="T629" s="312"/>
      <c r="U629" s="312"/>
      <c r="V629" s="312"/>
      <c r="W629" s="312"/>
      <c r="X629" s="312"/>
      <c r="Y629" s="312"/>
      <c r="Z629" s="312"/>
    </row>
    <row r="630" spans="1:26" ht="15.75" customHeight="1">
      <c r="A630" s="312"/>
      <c r="B630" s="312"/>
      <c r="C630" s="312"/>
      <c r="D630" s="312"/>
      <c r="E630" s="312"/>
      <c r="F630" s="312"/>
      <c r="G630" s="312"/>
      <c r="H630" s="312"/>
      <c r="I630" s="312"/>
      <c r="J630" s="312"/>
      <c r="K630" s="312"/>
      <c r="L630" s="312"/>
      <c r="M630" s="312"/>
      <c r="N630" s="312"/>
      <c r="O630" s="312"/>
      <c r="P630" s="312"/>
      <c r="Q630" s="312"/>
      <c r="R630" s="312"/>
      <c r="S630" s="312"/>
      <c r="T630" s="312"/>
      <c r="U630" s="312"/>
      <c r="V630" s="312"/>
      <c r="W630" s="312"/>
      <c r="X630" s="312"/>
      <c r="Y630" s="312"/>
      <c r="Z630" s="312"/>
    </row>
    <row r="631" spans="1:26" ht="15.75" customHeight="1">
      <c r="A631" s="312"/>
      <c r="B631" s="312"/>
      <c r="C631" s="312"/>
      <c r="D631" s="312"/>
      <c r="E631" s="312"/>
      <c r="F631" s="312"/>
      <c r="G631" s="312"/>
      <c r="H631" s="312"/>
      <c r="I631" s="312"/>
      <c r="J631" s="312"/>
      <c r="K631" s="312"/>
      <c r="L631" s="312"/>
      <c r="M631" s="312"/>
      <c r="N631" s="312"/>
      <c r="O631" s="312"/>
      <c r="P631" s="312"/>
      <c r="Q631" s="312"/>
      <c r="R631" s="312"/>
      <c r="S631" s="312"/>
      <c r="T631" s="312"/>
      <c r="U631" s="312"/>
      <c r="V631" s="312"/>
      <c r="W631" s="312"/>
      <c r="X631" s="312"/>
      <c r="Y631" s="312"/>
      <c r="Z631" s="312"/>
    </row>
    <row r="632" spans="1:26" ht="15.75" customHeight="1">
      <c r="A632" s="312"/>
      <c r="B632" s="312"/>
      <c r="C632" s="312"/>
      <c r="D632" s="312"/>
      <c r="E632" s="312"/>
      <c r="F632" s="312"/>
      <c r="G632" s="312"/>
      <c r="H632" s="312"/>
      <c r="I632" s="312"/>
      <c r="J632" s="312"/>
      <c r="K632" s="312"/>
      <c r="L632" s="312"/>
      <c r="M632" s="312"/>
      <c r="N632" s="312"/>
      <c r="O632" s="312"/>
      <c r="P632" s="312"/>
      <c r="Q632" s="312"/>
      <c r="R632" s="312"/>
      <c r="S632" s="312"/>
      <c r="T632" s="312"/>
      <c r="U632" s="312"/>
      <c r="V632" s="312"/>
      <c r="W632" s="312"/>
      <c r="X632" s="312"/>
      <c r="Y632" s="312"/>
      <c r="Z632" s="312"/>
    </row>
    <row r="633" spans="1:26" ht="15.75" customHeight="1">
      <c r="A633" s="312"/>
      <c r="B633" s="312"/>
      <c r="C633" s="312"/>
      <c r="D633" s="312"/>
      <c r="E633" s="312"/>
      <c r="F633" s="312"/>
      <c r="G633" s="312"/>
      <c r="H633" s="312"/>
      <c r="I633" s="312"/>
      <c r="J633" s="312"/>
      <c r="K633" s="312"/>
      <c r="L633" s="312"/>
      <c r="M633" s="312"/>
      <c r="N633" s="312"/>
      <c r="O633" s="312"/>
      <c r="P633" s="312"/>
      <c r="Q633" s="312"/>
      <c r="R633" s="312"/>
      <c r="S633" s="312"/>
      <c r="T633" s="312"/>
      <c r="U633" s="312"/>
      <c r="V633" s="312"/>
      <c r="W633" s="312"/>
      <c r="X633" s="312"/>
      <c r="Y633" s="312"/>
      <c r="Z633" s="312"/>
    </row>
    <row r="634" spans="1:26" ht="15.75" customHeight="1">
      <c r="A634" s="312"/>
      <c r="B634" s="312"/>
      <c r="C634" s="312"/>
      <c r="D634" s="312"/>
      <c r="E634" s="312"/>
      <c r="F634" s="312"/>
      <c r="G634" s="312"/>
      <c r="H634" s="312"/>
      <c r="I634" s="312"/>
      <c r="J634" s="312"/>
      <c r="K634" s="312"/>
      <c r="L634" s="312"/>
      <c r="M634" s="312"/>
      <c r="N634" s="312"/>
      <c r="O634" s="312"/>
      <c r="P634" s="312"/>
      <c r="Q634" s="312"/>
      <c r="R634" s="312"/>
      <c r="S634" s="312"/>
      <c r="T634" s="312"/>
      <c r="U634" s="312"/>
      <c r="V634" s="312"/>
      <c r="W634" s="312"/>
      <c r="X634" s="312"/>
      <c r="Y634" s="312"/>
      <c r="Z634" s="312"/>
    </row>
    <row r="635" spans="1:26" ht="15.75" customHeight="1">
      <c r="A635" s="312"/>
      <c r="B635" s="312"/>
      <c r="C635" s="312"/>
      <c r="D635" s="312"/>
      <c r="E635" s="312"/>
      <c r="F635" s="312"/>
      <c r="G635" s="312"/>
      <c r="H635" s="312"/>
      <c r="I635" s="312"/>
      <c r="J635" s="312"/>
      <c r="K635" s="312"/>
      <c r="L635" s="312"/>
      <c r="M635" s="312"/>
      <c r="N635" s="312"/>
      <c r="O635" s="312"/>
      <c r="P635" s="312"/>
      <c r="Q635" s="312"/>
      <c r="R635" s="312"/>
      <c r="S635" s="312"/>
      <c r="T635" s="312"/>
      <c r="U635" s="312"/>
      <c r="V635" s="312"/>
      <c r="W635" s="312"/>
      <c r="X635" s="312"/>
      <c r="Y635" s="312"/>
      <c r="Z635" s="312"/>
    </row>
    <row r="636" spans="1:26" ht="15.75" customHeight="1">
      <c r="A636" s="312"/>
      <c r="B636" s="312"/>
      <c r="C636" s="312"/>
      <c r="D636" s="312"/>
      <c r="E636" s="312"/>
      <c r="F636" s="312"/>
      <c r="G636" s="312"/>
      <c r="H636" s="312"/>
      <c r="I636" s="312"/>
      <c r="J636" s="312"/>
      <c r="K636" s="312"/>
      <c r="L636" s="312"/>
      <c r="M636" s="312"/>
      <c r="N636" s="312"/>
      <c r="O636" s="312"/>
      <c r="P636" s="312"/>
      <c r="Q636" s="312"/>
      <c r="R636" s="312"/>
      <c r="S636" s="312"/>
      <c r="T636" s="312"/>
      <c r="U636" s="312"/>
      <c r="V636" s="312"/>
      <c r="W636" s="312"/>
      <c r="X636" s="312"/>
      <c r="Y636" s="312"/>
      <c r="Z636" s="312"/>
    </row>
    <row r="637" spans="1:26" ht="15.75" customHeight="1">
      <c r="A637" s="312"/>
      <c r="B637" s="312"/>
      <c r="C637" s="312"/>
      <c r="D637" s="312"/>
      <c r="E637" s="312"/>
      <c r="F637" s="312"/>
      <c r="G637" s="312"/>
      <c r="H637" s="312"/>
      <c r="I637" s="312"/>
      <c r="J637" s="312"/>
      <c r="K637" s="312"/>
      <c r="L637" s="312"/>
      <c r="M637" s="312"/>
      <c r="N637" s="312"/>
      <c r="O637" s="312"/>
      <c r="P637" s="312"/>
      <c r="Q637" s="312"/>
      <c r="R637" s="312"/>
      <c r="S637" s="312"/>
      <c r="T637" s="312"/>
      <c r="U637" s="312"/>
      <c r="V637" s="312"/>
      <c r="W637" s="312"/>
      <c r="X637" s="312"/>
      <c r="Y637" s="312"/>
      <c r="Z637" s="312"/>
    </row>
    <row r="638" spans="1:26" ht="15.75" customHeight="1">
      <c r="A638" s="312"/>
      <c r="B638" s="312"/>
      <c r="C638" s="312"/>
      <c r="D638" s="312"/>
      <c r="E638" s="312"/>
      <c r="F638" s="312"/>
      <c r="G638" s="312"/>
      <c r="H638" s="312"/>
      <c r="I638" s="312"/>
      <c r="J638" s="312"/>
      <c r="K638" s="312"/>
      <c r="L638" s="312"/>
      <c r="M638" s="312"/>
      <c r="N638" s="312"/>
      <c r="O638" s="312"/>
      <c r="P638" s="312"/>
      <c r="Q638" s="312"/>
      <c r="R638" s="312"/>
      <c r="S638" s="312"/>
      <c r="T638" s="312"/>
      <c r="U638" s="312"/>
      <c r="V638" s="312"/>
      <c r="W638" s="312"/>
      <c r="X638" s="312"/>
      <c r="Y638" s="312"/>
      <c r="Z638" s="312"/>
    </row>
    <row r="639" spans="1:26" ht="15.75" customHeight="1">
      <c r="A639" s="312"/>
      <c r="B639" s="312"/>
      <c r="C639" s="312"/>
      <c r="D639" s="312"/>
      <c r="E639" s="312"/>
      <c r="F639" s="312"/>
      <c r="G639" s="312"/>
      <c r="H639" s="312"/>
      <c r="I639" s="312"/>
      <c r="J639" s="312"/>
      <c r="K639" s="312"/>
      <c r="L639" s="312"/>
      <c r="M639" s="312"/>
      <c r="N639" s="312"/>
      <c r="O639" s="312"/>
      <c r="P639" s="312"/>
      <c r="Q639" s="312"/>
      <c r="R639" s="312"/>
      <c r="S639" s="312"/>
      <c r="T639" s="312"/>
      <c r="U639" s="312"/>
      <c r="V639" s="312"/>
      <c r="W639" s="312"/>
      <c r="X639" s="312"/>
      <c r="Y639" s="312"/>
      <c r="Z639" s="312"/>
    </row>
    <row r="640" spans="1:26" ht="15.75" customHeight="1">
      <c r="A640" s="312"/>
      <c r="B640" s="312"/>
      <c r="C640" s="312"/>
      <c r="D640" s="312"/>
      <c r="E640" s="312"/>
      <c r="F640" s="312"/>
      <c r="G640" s="312"/>
      <c r="H640" s="312"/>
      <c r="I640" s="312"/>
      <c r="J640" s="312"/>
      <c r="K640" s="312"/>
      <c r="L640" s="312"/>
      <c r="M640" s="312"/>
      <c r="N640" s="312"/>
      <c r="O640" s="312"/>
      <c r="P640" s="312"/>
      <c r="Q640" s="312"/>
      <c r="R640" s="312"/>
      <c r="S640" s="312"/>
      <c r="T640" s="312"/>
      <c r="U640" s="312"/>
      <c r="V640" s="312"/>
      <c r="W640" s="312"/>
      <c r="X640" s="312"/>
      <c r="Y640" s="312"/>
      <c r="Z640" s="312"/>
    </row>
    <row r="641" spans="1:26" ht="15.75" customHeight="1">
      <c r="A641" s="312"/>
      <c r="B641" s="312"/>
      <c r="C641" s="312"/>
      <c r="D641" s="312"/>
      <c r="E641" s="312"/>
      <c r="F641" s="312"/>
      <c r="G641" s="312"/>
      <c r="H641" s="312"/>
      <c r="I641" s="312"/>
      <c r="J641" s="312"/>
      <c r="K641" s="312"/>
      <c r="L641" s="312"/>
      <c r="M641" s="312"/>
      <c r="N641" s="312"/>
      <c r="O641" s="312"/>
      <c r="P641" s="312"/>
      <c r="Q641" s="312"/>
      <c r="R641" s="312"/>
      <c r="S641" s="312"/>
      <c r="T641" s="312"/>
      <c r="U641" s="312"/>
      <c r="V641" s="312"/>
      <c r="W641" s="312"/>
      <c r="X641" s="312"/>
      <c r="Y641" s="312"/>
      <c r="Z641" s="312"/>
    </row>
    <row r="642" spans="1:26" ht="15.75" customHeight="1">
      <c r="A642" s="312"/>
      <c r="B642" s="312"/>
      <c r="C642" s="312"/>
      <c r="D642" s="312"/>
      <c r="E642" s="312"/>
      <c r="F642" s="312"/>
      <c r="G642" s="312"/>
      <c r="H642" s="312"/>
      <c r="I642" s="312"/>
      <c r="J642" s="312"/>
      <c r="K642" s="312"/>
      <c r="L642" s="312"/>
      <c r="M642" s="312"/>
      <c r="N642" s="312"/>
      <c r="O642" s="312"/>
      <c r="P642" s="312"/>
      <c r="Q642" s="312"/>
      <c r="R642" s="312"/>
      <c r="S642" s="312"/>
      <c r="T642" s="312"/>
      <c r="U642" s="312"/>
      <c r="V642" s="312"/>
      <c r="W642" s="312"/>
      <c r="X642" s="312"/>
      <c r="Y642" s="312"/>
      <c r="Z642" s="312"/>
    </row>
    <row r="643" spans="1:26" ht="15.75" customHeight="1">
      <c r="A643" s="312"/>
      <c r="B643" s="312"/>
      <c r="C643" s="312"/>
      <c r="D643" s="312"/>
      <c r="E643" s="312"/>
      <c r="F643" s="312"/>
      <c r="G643" s="312"/>
      <c r="H643" s="312"/>
      <c r="I643" s="312"/>
      <c r="J643" s="312"/>
      <c r="K643" s="312"/>
      <c r="L643" s="312"/>
      <c r="M643" s="312"/>
      <c r="N643" s="312"/>
      <c r="O643" s="312"/>
      <c r="P643" s="312"/>
      <c r="Q643" s="312"/>
      <c r="R643" s="312"/>
      <c r="S643" s="312"/>
      <c r="T643" s="312"/>
      <c r="U643" s="312"/>
      <c r="V643" s="312"/>
      <c r="W643" s="312"/>
      <c r="X643" s="312"/>
      <c r="Y643" s="312"/>
      <c r="Z643" s="312"/>
    </row>
    <row r="644" spans="1:26" ht="15.75" customHeight="1">
      <c r="A644" s="312"/>
      <c r="B644" s="312"/>
      <c r="C644" s="312"/>
      <c r="D644" s="312"/>
      <c r="E644" s="312"/>
      <c r="F644" s="312"/>
      <c r="G644" s="312"/>
      <c r="H644" s="312"/>
      <c r="I644" s="312"/>
      <c r="J644" s="312"/>
      <c r="K644" s="312"/>
      <c r="L644" s="312"/>
      <c r="M644" s="312"/>
      <c r="N644" s="312"/>
      <c r="O644" s="312"/>
      <c r="P644" s="312"/>
      <c r="Q644" s="312"/>
      <c r="R644" s="312"/>
      <c r="S644" s="312"/>
      <c r="T644" s="312"/>
      <c r="U644" s="312"/>
      <c r="V644" s="312"/>
      <c r="W644" s="312"/>
      <c r="X644" s="312"/>
      <c r="Y644" s="312"/>
      <c r="Z644" s="312"/>
    </row>
    <row r="645" spans="1:26" ht="15.75" customHeight="1">
      <c r="A645" s="312"/>
      <c r="B645" s="312"/>
      <c r="C645" s="312"/>
      <c r="D645" s="312"/>
      <c r="E645" s="312"/>
      <c r="F645" s="312"/>
      <c r="G645" s="312"/>
      <c r="H645" s="312"/>
      <c r="I645" s="312"/>
      <c r="J645" s="312"/>
      <c r="K645" s="312"/>
      <c r="L645" s="312"/>
      <c r="M645" s="312"/>
      <c r="N645" s="312"/>
      <c r="O645" s="312"/>
      <c r="P645" s="312"/>
      <c r="Q645" s="312"/>
      <c r="R645" s="312"/>
      <c r="S645" s="312"/>
      <c r="T645" s="312"/>
      <c r="U645" s="312"/>
      <c r="V645" s="312"/>
      <c r="W645" s="312"/>
      <c r="X645" s="312"/>
      <c r="Y645" s="312"/>
      <c r="Z645" s="312"/>
    </row>
    <row r="646" spans="1:26" ht="15.75" customHeight="1">
      <c r="A646" s="312"/>
      <c r="B646" s="312"/>
      <c r="C646" s="312"/>
      <c r="D646" s="312"/>
      <c r="E646" s="312"/>
      <c r="F646" s="312"/>
      <c r="G646" s="312"/>
      <c r="H646" s="312"/>
      <c r="I646" s="312"/>
      <c r="J646" s="312"/>
      <c r="K646" s="312"/>
      <c r="L646" s="312"/>
      <c r="M646" s="312"/>
      <c r="N646" s="312"/>
      <c r="O646" s="312"/>
      <c r="P646" s="312"/>
      <c r="Q646" s="312"/>
      <c r="R646" s="312"/>
      <c r="S646" s="312"/>
      <c r="T646" s="312"/>
      <c r="U646" s="312"/>
      <c r="V646" s="312"/>
      <c r="W646" s="312"/>
      <c r="X646" s="312"/>
      <c r="Y646" s="312"/>
      <c r="Z646" s="312"/>
    </row>
    <row r="647" spans="1:26" ht="15.75" customHeight="1">
      <c r="A647" s="312"/>
      <c r="B647" s="312"/>
      <c r="C647" s="312"/>
      <c r="D647" s="312"/>
      <c r="E647" s="312"/>
      <c r="F647" s="312"/>
      <c r="G647" s="312"/>
      <c r="H647" s="312"/>
      <c r="I647" s="312"/>
      <c r="J647" s="312"/>
      <c r="K647" s="312"/>
      <c r="L647" s="312"/>
      <c r="M647" s="312"/>
      <c r="N647" s="312"/>
      <c r="O647" s="312"/>
      <c r="P647" s="312"/>
      <c r="Q647" s="312"/>
      <c r="R647" s="312"/>
      <c r="S647" s="312"/>
      <c r="T647" s="312"/>
      <c r="U647" s="312"/>
      <c r="V647" s="312"/>
      <c r="W647" s="312"/>
      <c r="X647" s="312"/>
      <c r="Y647" s="312"/>
      <c r="Z647" s="312"/>
    </row>
    <row r="648" spans="1:26" ht="15.75" customHeight="1">
      <c r="A648" s="312"/>
      <c r="B648" s="312"/>
      <c r="C648" s="312"/>
      <c r="D648" s="312"/>
      <c r="E648" s="312"/>
      <c r="F648" s="312"/>
      <c r="G648" s="312"/>
      <c r="H648" s="312"/>
      <c r="I648" s="312"/>
      <c r="J648" s="312"/>
      <c r="K648" s="312"/>
      <c r="L648" s="312"/>
      <c r="M648" s="312"/>
      <c r="N648" s="312"/>
      <c r="O648" s="312"/>
      <c r="P648" s="312"/>
      <c r="Q648" s="312"/>
      <c r="R648" s="312"/>
      <c r="S648" s="312"/>
      <c r="T648" s="312"/>
      <c r="U648" s="312"/>
      <c r="V648" s="312"/>
      <c r="W648" s="312"/>
      <c r="X648" s="312"/>
      <c r="Y648" s="312"/>
      <c r="Z648" s="312"/>
    </row>
    <row r="649" spans="1:26" ht="15.75" customHeight="1">
      <c r="A649" s="312"/>
      <c r="B649" s="312"/>
      <c r="C649" s="312"/>
      <c r="D649" s="312"/>
      <c r="E649" s="312"/>
      <c r="F649" s="312"/>
      <c r="G649" s="312"/>
      <c r="H649" s="312"/>
      <c r="I649" s="312"/>
      <c r="J649" s="312"/>
      <c r="K649" s="312"/>
      <c r="L649" s="312"/>
      <c r="M649" s="312"/>
      <c r="N649" s="312"/>
      <c r="O649" s="312"/>
      <c r="P649" s="312"/>
      <c r="Q649" s="312"/>
      <c r="R649" s="312"/>
      <c r="S649" s="312"/>
      <c r="T649" s="312"/>
      <c r="U649" s="312"/>
      <c r="V649" s="312"/>
      <c r="W649" s="312"/>
      <c r="X649" s="312"/>
      <c r="Y649" s="312"/>
      <c r="Z649" s="312"/>
    </row>
    <row r="650" spans="1:26" ht="15.75" customHeight="1">
      <c r="A650" s="312"/>
      <c r="B650" s="312"/>
      <c r="C650" s="312"/>
      <c r="D650" s="312"/>
      <c r="E650" s="312"/>
      <c r="F650" s="312"/>
      <c r="G650" s="312"/>
      <c r="H650" s="312"/>
      <c r="I650" s="312"/>
      <c r="J650" s="312"/>
      <c r="K650" s="312"/>
      <c r="L650" s="312"/>
      <c r="M650" s="312"/>
      <c r="N650" s="312"/>
      <c r="O650" s="312"/>
      <c r="P650" s="312"/>
      <c r="Q650" s="312"/>
      <c r="R650" s="312"/>
      <c r="S650" s="312"/>
      <c r="T650" s="312"/>
      <c r="U650" s="312"/>
      <c r="V650" s="312"/>
      <c r="W650" s="312"/>
      <c r="X650" s="312"/>
      <c r="Y650" s="312"/>
      <c r="Z650" s="312"/>
    </row>
    <row r="651" spans="1:26" ht="15.75" customHeight="1">
      <c r="A651" s="312"/>
      <c r="B651" s="312"/>
      <c r="C651" s="312"/>
      <c r="D651" s="312"/>
      <c r="E651" s="312"/>
      <c r="F651" s="312"/>
      <c r="G651" s="312"/>
      <c r="H651" s="312"/>
      <c r="I651" s="312"/>
      <c r="J651" s="312"/>
      <c r="K651" s="312"/>
      <c r="L651" s="312"/>
      <c r="M651" s="312"/>
      <c r="N651" s="312"/>
      <c r="O651" s="312"/>
      <c r="P651" s="312"/>
      <c r="Q651" s="312"/>
      <c r="R651" s="312"/>
      <c r="S651" s="312"/>
      <c r="T651" s="312"/>
      <c r="U651" s="312"/>
      <c r="V651" s="312"/>
      <c r="W651" s="312"/>
      <c r="X651" s="312"/>
      <c r="Y651" s="312"/>
      <c r="Z651" s="312"/>
    </row>
    <row r="652" spans="1:26" ht="15.75" customHeight="1">
      <c r="A652" s="312"/>
      <c r="B652" s="312"/>
      <c r="C652" s="312"/>
      <c r="D652" s="312"/>
      <c r="E652" s="312"/>
      <c r="F652" s="312"/>
      <c r="G652" s="312"/>
      <c r="H652" s="312"/>
      <c r="I652" s="312"/>
      <c r="J652" s="312"/>
      <c r="K652" s="312"/>
      <c r="L652" s="312"/>
      <c r="M652" s="312"/>
      <c r="N652" s="312"/>
      <c r="O652" s="312"/>
      <c r="P652" s="312"/>
      <c r="Q652" s="312"/>
      <c r="R652" s="312"/>
      <c r="S652" s="312"/>
      <c r="T652" s="312"/>
      <c r="U652" s="312"/>
      <c r="V652" s="312"/>
      <c r="W652" s="312"/>
      <c r="X652" s="312"/>
      <c r="Y652" s="312"/>
      <c r="Z652" s="312"/>
    </row>
    <row r="653" spans="1:26" ht="15.75" customHeight="1">
      <c r="A653" s="312"/>
      <c r="B653" s="312"/>
      <c r="C653" s="312"/>
      <c r="D653" s="312"/>
      <c r="E653" s="312"/>
      <c r="F653" s="312"/>
      <c r="G653" s="312"/>
      <c r="H653" s="312"/>
      <c r="I653" s="312"/>
      <c r="J653" s="312"/>
      <c r="K653" s="312"/>
      <c r="L653" s="312"/>
      <c r="M653" s="312"/>
      <c r="N653" s="312"/>
      <c r="O653" s="312"/>
      <c r="P653" s="312"/>
      <c r="Q653" s="312"/>
      <c r="R653" s="312"/>
      <c r="S653" s="312"/>
      <c r="T653" s="312"/>
      <c r="U653" s="312"/>
      <c r="V653" s="312"/>
      <c r="W653" s="312"/>
      <c r="X653" s="312"/>
      <c r="Y653" s="312"/>
      <c r="Z653" s="312"/>
    </row>
    <row r="654" spans="1:26" ht="15.75" customHeight="1">
      <c r="A654" s="312"/>
      <c r="B654" s="312"/>
      <c r="C654" s="312"/>
      <c r="D654" s="312"/>
      <c r="E654" s="312"/>
      <c r="F654" s="312"/>
      <c r="G654" s="312"/>
      <c r="H654" s="312"/>
      <c r="I654" s="312"/>
      <c r="J654" s="312"/>
      <c r="K654" s="312"/>
      <c r="L654" s="312"/>
      <c r="M654" s="312"/>
      <c r="N654" s="312"/>
      <c r="O654" s="312"/>
      <c r="P654" s="312"/>
      <c r="Q654" s="312"/>
      <c r="R654" s="312"/>
      <c r="S654" s="312"/>
      <c r="T654" s="312"/>
      <c r="U654" s="312"/>
      <c r="V654" s="312"/>
      <c r="W654" s="312"/>
      <c r="X654" s="312"/>
      <c r="Y654" s="312"/>
      <c r="Z654" s="312"/>
    </row>
    <row r="655" spans="1:26" ht="15.75" customHeight="1">
      <c r="A655" s="312"/>
      <c r="B655" s="312"/>
      <c r="C655" s="312"/>
      <c r="D655" s="312"/>
      <c r="E655" s="312"/>
      <c r="F655" s="312"/>
      <c r="G655" s="312"/>
      <c r="H655" s="312"/>
      <c r="I655" s="312"/>
      <c r="J655" s="312"/>
      <c r="K655" s="312"/>
      <c r="L655" s="312"/>
      <c r="M655" s="312"/>
      <c r="N655" s="312"/>
      <c r="O655" s="312"/>
      <c r="P655" s="312"/>
      <c r="Q655" s="312"/>
      <c r="R655" s="312"/>
      <c r="S655" s="312"/>
      <c r="T655" s="312"/>
      <c r="U655" s="312"/>
      <c r="V655" s="312"/>
      <c r="W655" s="312"/>
      <c r="X655" s="312"/>
      <c r="Y655" s="312"/>
      <c r="Z655" s="312"/>
    </row>
    <row r="656" spans="1:26" ht="15.75" customHeight="1">
      <c r="A656" s="312"/>
      <c r="B656" s="312"/>
      <c r="C656" s="312"/>
      <c r="D656" s="312"/>
      <c r="E656" s="312"/>
      <c r="F656" s="312"/>
      <c r="G656" s="312"/>
      <c r="H656" s="312"/>
      <c r="I656" s="312"/>
      <c r="J656" s="312"/>
      <c r="K656" s="312"/>
      <c r="L656" s="312"/>
      <c r="M656" s="312"/>
      <c r="N656" s="312"/>
      <c r="O656" s="312"/>
      <c r="P656" s="312"/>
      <c r="Q656" s="312"/>
      <c r="R656" s="312"/>
      <c r="S656" s="312"/>
      <c r="T656" s="312"/>
      <c r="U656" s="312"/>
      <c r="V656" s="312"/>
      <c r="W656" s="312"/>
      <c r="X656" s="312"/>
      <c r="Y656" s="312"/>
      <c r="Z656" s="312"/>
    </row>
    <row r="657" spans="1:26" ht="15.75" customHeight="1">
      <c r="A657" s="312"/>
      <c r="B657" s="312"/>
      <c r="C657" s="312"/>
      <c r="D657" s="312"/>
      <c r="E657" s="312"/>
      <c r="F657" s="312"/>
      <c r="G657" s="312"/>
      <c r="H657" s="312"/>
      <c r="I657" s="312"/>
      <c r="J657" s="312"/>
      <c r="K657" s="312"/>
      <c r="L657" s="312"/>
      <c r="M657" s="312"/>
      <c r="N657" s="312"/>
      <c r="O657" s="312"/>
      <c r="P657" s="312"/>
      <c r="Q657" s="312"/>
      <c r="R657" s="312"/>
      <c r="S657" s="312"/>
      <c r="T657" s="312"/>
      <c r="U657" s="312"/>
      <c r="V657" s="312"/>
      <c r="W657" s="312"/>
      <c r="X657" s="312"/>
      <c r="Y657" s="312"/>
      <c r="Z657" s="312"/>
    </row>
    <row r="658" spans="1:26" ht="15.75" customHeight="1">
      <c r="A658" s="312"/>
      <c r="B658" s="312"/>
      <c r="C658" s="312"/>
      <c r="D658" s="312"/>
      <c r="E658" s="312"/>
      <c r="F658" s="312"/>
      <c r="G658" s="312"/>
      <c r="H658" s="312"/>
      <c r="I658" s="312"/>
      <c r="J658" s="312"/>
      <c r="K658" s="312"/>
      <c r="L658" s="312"/>
      <c r="M658" s="312"/>
      <c r="N658" s="312"/>
      <c r="O658" s="312"/>
      <c r="P658" s="312"/>
      <c r="Q658" s="312"/>
      <c r="R658" s="312"/>
      <c r="S658" s="312"/>
      <c r="T658" s="312"/>
      <c r="U658" s="312"/>
      <c r="V658" s="312"/>
      <c r="W658" s="312"/>
      <c r="X658" s="312"/>
      <c r="Y658" s="312"/>
      <c r="Z658" s="312"/>
    </row>
    <row r="659" spans="1:26" ht="15.75" customHeight="1">
      <c r="A659" s="312"/>
      <c r="B659" s="312"/>
      <c r="C659" s="312"/>
      <c r="D659" s="312"/>
      <c r="E659" s="312"/>
      <c r="F659" s="312"/>
      <c r="G659" s="312"/>
      <c r="H659" s="312"/>
      <c r="I659" s="312"/>
      <c r="J659" s="312"/>
      <c r="K659" s="312"/>
      <c r="L659" s="312"/>
      <c r="M659" s="312"/>
      <c r="N659" s="312"/>
      <c r="O659" s="312"/>
      <c r="P659" s="312"/>
      <c r="Q659" s="312"/>
      <c r="R659" s="312"/>
      <c r="S659" s="312"/>
      <c r="T659" s="312"/>
      <c r="U659" s="312"/>
      <c r="V659" s="312"/>
      <c r="W659" s="312"/>
      <c r="X659" s="312"/>
      <c r="Y659" s="312"/>
      <c r="Z659" s="312"/>
    </row>
    <row r="660" spans="1:26" ht="15.75" customHeight="1">
      <c r="A660" s="312"/>
      <c r="B660" s="312"/>
      <c r="C660" s="312"/>
      <c r="D660" s="312"/>
      <c r="E660" s="312"/>
      <c r="F660" s="312"/>
      <c r="G660" s="312"/>
      <c r="H660" s="312"/>
      <c r="I660" s="312"/>
      <c r="J660" s="312"/>
      <c r="K660" s="312"/>
      <c r="L660" s="312"/>
      <c r="M660" s="312"/>
      <c r="N660" s="312"/>
      <c r="O660" s="312"/>
      <c r="P660" s="312"/>
      <c r="Q660" s="312"/>
      <c r="R660" s="312"/>
      <c r="S660" s="312"/>
      <c r="T660" s="312"/>
      <c r="U660" s="312"/>
      <c r="V660" s="312"/>
      <c r="W660" s="312"/>
      <c r="X660" s="312"/>
      <c r="Y660" s="312"/>
      <c r="Z660" s="312"/>
    </row>
    <row r="661" spans="1:26" ht="15.75" customHeight="1">
      <c r="A661" s="312"/>
      <c r="B661" s="312"/>
      <c r="C661" s="312"/>
      <c r="D661" s="312"/>
      <c r="E661" s="312"/>
      <c r="F661" s="312"/>
      <c r="G661" s="312"/>
      <c r="H661" s="312"/>
      <c r="I661" s="312"/>
      <c r="J661" s="312"/>
      <c r="K661" s="312"/>
      <c r="L661" s="312"/>
      <c r="M661" s="312"/>
      <c r="N661" s="312"/>
      <c r="O661" s="312"/>
      <c r="P661" s="312"/>
      <c r="Q661" s="312"/>
      <c r="R661" s="312"/>
      <c r="S661" s="312"/>
      <c r="T661" s="312"/>
      <c r="U661" s="312"/>
      <c r="V661" s="312"/>
      <c r="W661" s="312"/>
      <c r="X661" s="312"/>
      <c r="Y661" s="312"/>
      <c r="Z661" s="312"/>
    </row>
    <row r="662" spans="1:26" ht="15.75" customHeight="1">
      <c r="A662" s="312"/>
      <c r="B662" s="312"/>
      <c r="C662" s="312"/>
      <c r="D662" s="312"/>
      <c r="E662" s="312"/>
      <c r="F662" s="312"/>
      <c r="G662" s="312"/>
      <c r="H662" s="312"/>
      <c r="I662" s="312"/>
      <c r="J662" s="312"/>
      <c r="K662" s="312"/>
      <c r="L662" s="312"/>
      <c r="M662" s="312"/>
      <c r="N662" s="312"/>
      <c r="O662" s="312"/>
      <c r="P662" s="312"/>
      <c r="Q662" s="312"/>
      <c r="R662" s="312"/>
      <c r="S662" s="312"/>
      <c r="T662" s="312"/>
      <c r="U662" s="312"/>
      <c r="V662" s="312"/>
      <c r="W662" s="312"/>
      <c r="X662" s="312"/>
      <c r="Y662" s="312"/>
      <c r="Z662" s="312"/>
    </row>
    <row r="663" spans="1:26" ht="15.75" customHeight="1">
      <c r="A663" s="312"/>
      <c r="B663" s="312"/>
      <c r="C663" s="312"/>
      <c r="D663" s="312"/>
      <c r="E663" s="312"/>
      <c r="F663" s="312"/>
      <c r="G663" s="312"/>
      <c r="H663" s="312"/>
      <c r="I663" s="312"/>
      <c r="J663" s="312"/>
      <c r="K663" s="312"/>
      <c r="L663" s="312"/>
      <c r="M663" s="312"/>
      <c r="N663" s="312"/>
      <c r="O663" s="312"/>
      <c r="P663" s="312"/>
      <c r="Q663" s="312"/>
      <c r="R663" s="312"/>
      <c r="S663" s="312"/>
      <c r="T663" s="312"/>
      <c r="U663" s="312"/>
      <c r="V663" s="312"/>
      <c r="W663" s="312"/>
      <c r="X663" s="312"/>
      <c r="Y663" s="312"/>
      <c r="Z663" s="312"/>
    </row>
    <row r="664" spans="1:26" ht="15.75" customHeight="1">
      <c r="A664" s="312"/>
      <c r="B664" s="312"/>
      <c r="C664" s="312"/>
      <c r="D664" s="312"/>
      <c r="E664" s="312"/>
      <c r="F664" s="312"/>
      <c r="G664" s="312"/>
      <c r="H664" s="312"/>
      <c r="I664" s="312"/>
      <c r="J664" s="312"/>
      <c r="K664" s="312"/>
      <c r="L664" s="312"/>
      <c r="M664" s="312"/>
      <c r="N664" s="312"/>
      <c r="O664" s="312"/>
      <c r="P664" s="312"/>
      <c r="Q664" s="312"/>
      <c r="R664" s="312"/>
      <c r="S664" s="312"/>
      <c r="T664" s="312"/>
      <c r="U664" s="312"/>
      <c r="V664" s="312"/>
      <c r="W664" s="312"/>
      <c r="X664" s="312"/>
      <c r="Y664" s="312"/>
      <c r="Z664" s="312"/>
    </row>
    <row r="665" spans="1:26" ht="15.75" customHeight="1">
      <c r="A665" s="312"/>
      <c r="B665" s="312"/>
      <c r="C665" s="312"/>
      <c r="D665" s="312"/>
      <c r="E665" s="312"/>
      <c r="F665" s="312"/>
      <c r="G665" s="312"/>
      <c r="H665" s="312"/>
      <c r="I665" s="312"/>
      <c r="J665" s="312"/>
      <c r="K665" s="312"/>
      <c r="L665" s="312"/>
      <c r="M665" s="312"/>
      <c r="N665" s="312"/>
      <c r="O665" s="312"/>
      <c r="P665" s="312"/>
      <c r="Q665" s="312"/>
      <c r="R665" s="312"/>
      <c r="S665" s="312"/>
      <c r="T665" s="312"/>
      <c r="U665" s="312"/>
      <c r="V665" s="312"/>
      <c r="W665" s="312"/>
      <c r="X665" s="312"/>
      <c r="Y665" s="312"/>
      <c r="Z665" s="312"/>
    </row>
    <row r="666" spans="1:26" ht="15.75" customHeight="1">
      <c r="A666" s="312"/>
      <c r="B666" s="312"/>
      <c r="C666" s="312"/>
      <c r="D666" s="312"/>
      <c r="E666" s="312"/>
      <c r="F666" s="312"/>
      <c r="G666" s="312"/>
      <c r="H666" s="312"/>
      <c r="I666" s="312"/>
      <c r="J666" s="312"/>
      <c r="K666" s="312"/>
      <c r="L666" s="312"/>
      <c r="M666" s="312"/>
      <c r="N666" s="312"/>
      <c r="O666" s="312"/>
      <c r="P666" s="312"/>
      <c r="Q666" s="312"/>
      <c r="R666" s="312"/>
      <c r="S666" s="312"/>
      <c r="T666" s="312"/>
      <c r="U666" s="312"/>
      <c r="V666" s="312"/>
      <c r="W666" s="312"/>
      <c r="X666" s="312"/>
      <c r="Y666" s="312"/>
      <c r="Z666" s="312"/>
    </row>
    <row r="667" spans="1:26" ht="15.75" customHeight="1">
      <c r="A667" s="312"/>
      <c r="B667" s="312"/>
      <c r="C667" s="312"/>
      <c r="D667" s="312"/>
      <c r="E667" s="312"/>
      <c r="F667" s="312"/>
      <c r="G667" s="312"/>
      <c r="H667" s="312"/>
      <c r="I667" s="312"/>
      <c r="J667" s="312"/>
      <c r="K667" s="312"/>
      <c r="L667" s="312"/>
      <c r="M667" s="312"/>
      <c r="N667" s="312"/>
      <c r="O667" s="312"/>
      <c r="P667" s="312"/>
      <c r="Q667" s="312"/>
      <c r="R667" s="312"/>
      <c r="S667" s="312"/>
      <c r="T667" s="312"/>
      <c r="U667" s="312"/>
      <c r="V667" s="312"/>
      <c r="W667" s="312"/>
      <c r="X667" s="312"/>
      <c r="Y667" s="312"/>
      <c r="Z667" s="312"/>
    </row>
    <row r="668" spans="1:26" ht="15.75" customHeight="1">
      <c r="A668" s="312"/>
      <c r="B668" s="312"/>
      <c r="C668" s="312"/>
      <c r="D668" s="312"/>
      <c r="E668" s="312"/>
      <c r="F668" s="312"/>
      <c r="G668" s="312"/>
      <c r="H668" s="312"/>
      <c r="I668" s="312"/>
      <c r="J668" s="312"/>
      <c r="K668" s="312"/>
      <c r="L668" s="312"/>
      <c r="M668" s="312"/>
      <c r="N668" s="312"/>
      <c r="O668" s="312"/>
      <c r="P668" s="312"/>
      <c r="Q668" s="312"/>
      <c r="R668" s="312"/>
      <c r="S668" s="312"/>
      <c r="T668" s="312"/>
      <c r="U668" s="312"/>
      <c r="V668" s="312"/>
      <c r="W668" s="312"/>
      <c r="X668" s="312"/>
      <c r="Y668" s="312"/>
      <c r="Z668" s="312"/>
    </row>
    <row r="669" spans="1:26" ht="15.75" customHeight="1">
      <c r="A669" s="312"/>
      <c r="B669" s="312"/>
      <c r="C669" s="312"/>
      <c r="D669" s="312"/>
      <c r="E669" s="312"/>
      <c r="F669" s="312"/>
      <c r="G669" s="312"/>
      <c r="H669" s="312"/>
      <c r="I669" s="312"/>
      <c r="J669" s="312"/>
      <c r="K669" s="312"/>
      <c r="L669" s="312"/>
      <c r="M669" s="312"/>
      <c r="N669" s="312"/>
      <c r="O669" s="312"/>
      <c r="P669" s="312"/>
      <c r="Q669" s="312"/>
      <c r="R669" s="312"/>
      <c r="S669" s="312"/>
      <c r="T669" s="312"/>
      <c r="U669" s="312"/>
      <c r="V669" s="312"/>
      <c r="W669" s="312"/>
      <c r="X669" s="312"/>
      <c r="Y669" s="312"/>
      <c r="Z669" s="312"/>
    </row>
    <row r="670" spans="1:26" ht="15.75" customHeight="1">
      <c r="A670" s="312"/>
      <c r="B670" s="312"/>
      <c r="C670" s="312"/>
      <c r="D670" s="312"/>
      <c r="E670" s="312"/>
      <c r="F670" s="312"/>
      <c r="G670" s="312"/>
      <c r="H670" s="312"/>
      <c r="I670" s="312"/>
      <c r="J670" s="312"/>
      <c r="K670" s="312"/>
      <c r="L670" s="312"/>
      <c r="M670" s="312"/>
      <c r="N670" s="312"/>
      <c r="O670" s="312"/>
      <c r="P670" s="312"/>
      <c r="Q670" s="312"/>
      <c r="R670" s="312"/>
      <c r="S670" s="312"/>
      <c r="T670" s="312"/>
      <c r="U670" s="312"/>
      <c r="V670" s="312"/>
      <c r="W670" s="312"/>
      <c r="X670" s="312"/>
      <c r="Y670" s="312"/>
      <c r="Z670" s="312"/>
    </row>
    <row r="671" spans="1:26" ht="15.75" customHeight="1">
      <c r="A671" s="312"/>
      <c r="B671" s="312"/>
      <c r="C671" s="312"/>
      <c r="D671" s="312"/>
      <c r="E671" s="312"/>
      <c r="F671" s="312"/>
      <c r="G671" s="312"/>
      <c r="H671" s="312"/>
      <c r="I671" s="312"/>
      <c r="J671" s="312"/>
      <c r="K671" s="312"/>
      <c r="L671" s="312"/>
      <c r="M671" s="312"/>
      <c r="N671" s="312"/>
      <c r="O671" s="312"/>
      <c r="P671" s="312"/>
      <c r="Q671" s="312"/>
      <c r="R671" s="312"/>
      <c r="S671" s="312"/>
      <c r="T671" s="312"/>
      <c r="U671" s="312"/>
      <c r="V671" s="312"/>
      <c r="W671" s="312"/>
      <c r="X671" s="312"/>
      <c r="Y671" s="312"/>
      <c r="Z671" s="312"/>
    </row>
    <row r="672" spans="1:26" ht="15.75" customHeight="1">
      <c r="A672" s="312"/>
      <c r="B672" s="312"/>
      <c r="C672" s="312"/>
      <c r="D672" s="312"/>
      <c r="E672" s="312"/>
      <c r="F672" s="312"/>
      <c r="G672" s="312"/>
      <c r="H672" s="312"/>
      <c r="I672" s="312"/>
      <c r="J672" s="312"/>
      <c r="K672" s="312"/>
      <c r="L672" s="312"/>
      <c r="M672" s="312"/>
      <c r="N672" s="312"/>
      <c r="O672" s="312"/>
      <c r="P672" s="312"/>
      <c r="Q672" s="312"/>
      <c r="R672" s="312"/>
      <c r="S672" s="312"/>
      <c r="T672" s="312"/>
      <c r="U672" s="312"/>
      <c r="V672" s="312"/>
      <c r="W672" s="312"/>
      <c r="X672" s="312"/>
      <c r="Y672" s="312"/>
      <c r="Z672" s="312"/>
    </row>
    <row r="673" spans="1:26" ht="15.75" customHeight="1">
      <c r="A673" s="312"/>
      <c r="B673" s="312"/>
      <c r="C673" s="312"/>
      <c r="D673" s="312"/>
      <c r="E673" s="312"/>
      <c r="F673" s="312"/>
      <c r="G673" s="312"/>
      <c r="H673" s="312"/>
      <c r="I673" s="312"/>
      <c r="J673" s="312"/>
      <c r="K673" s="312"/>
      <c r="L673" s="312"/>
      <c r="M673" s="312"/>
      <c r="N673" s="312"/>
      <c r="O673" s="312"/>
      <c r="P673" s="312"/>
      <c r="Q673" s="312"/>
      <c r="R673" s="312"/>
      <c r="S673" s="312"/>
      <c r="T673" s="312"/>
      <c r="U673" s="312"/>
      <c r="V673" s="312"/>
      <c r="W673" s="312"/>
      <c r="X673" s="312"/>
      <c r="Y673" s="312"/>
      <c r="Z673" s="312"/>
    </row>
    <row r="674" spans="1:26" ht="15.75" customHeight="1">
      <c r="A674" s="312"/>
      <c r="B674" s="312"/>
      <c r="C674" s="312"/>
      <c r="D674" s="312"/>
      <c r="E674" s="312"/>
      <c r="F674" s="312"/>
      <c r="G674" s="312"/>
      <c r="H674" s="312"/>
      <c r="I674" s="312"/>
      <c r="J674" s="312"/>
      <c r="K674" s="312"/>
      <c r="L674" s="312"/>
      <c r="M674" s="312"/>
      <c r="N674" s="312"/>
      <c r="O674" s="312"/>
      <c r="P674" s="312"/>
      <c r="Q674" s="312"/>
      <c r="R674" s="312"/>
      <c r="S674" s="312"/>
      <c r="T674" s="312"/>
      <c r="U674" s="312"/>
      <c r="V674" s="312"/>
      <c r="W674" s="312"/>
      <c r="X674" s="312"/>
      <c r="Y674" s="312"/>
      <c r="Z674" s="312"/>
    </row>
    <row r="675" spans="1:26" ht="15.75" customHeight="1">
      <c r="A675" s="312"/>
      <c r="B675" s="312"/>
      <c r="C675" s="312"/>
      <c r="D675" s="312"/>
      <c r="E675" s="312"/>
      <c r="F675" s="312"/>
      <c r="G675" s="312"/>
      <c r="H675" s="312"/>
      <c r="I675" s="312"/>
      <c r="J675" s="312"/>
      <c r="K675" s="312"/>
      <c r="L675" s="312"/>
      <c r="M675" s="312"/>
      <c r="N675" s="312"/>
      <c r="O675" s="312"/>
      <c r="P675" s="312"/>
      <c r="Q675" s="312"/>
      <c r="R675" s="312"/>
      <c r="S675" s="312"/>
      <c r="T675" s="312"/>
      <c r="U675" s="312"/>
      <c r="V675" s="312"/>
      <c r="W675" s="312"/>
      <c r="X675" s="312"/>
      <c r="Y675" s="312"/>
      <c r="Z675" s="312"/>
    </row>
    <row r="676" spans="1:26" ht="15.75" customHeight="1">
      <c r="A676" s="312"/>
      <c r="B676" s="312"/>
      <c r="C676" s="312"/>
      <c r="D676" s="312"/>
      <c r="E676" s="312"/>
      <c r="F676" s="312"/>
      <c r="G676" s="312"/>
      <c r="H676" s="312"/>
      <c r="I676" s="312"/>
      <c r="J676" s="312"/>
      <c r="K676" s="312"/>
      <c r="L676" s="312"/>
      <c r="M676" s="312"/>
      <c r="N676" s="312"/>
      <c r="O676" s="312"/>
      <c r="P676" s="312"/>
      <c r="Q676" s="312"/>
      <c r="R676" s="312"/>
      <c r="S676" s="312"/>
      <c r="T676" s="312"/>
      <c r="U676" s="312"/>
      <c r="V676" s="312"/>
      <c r="W676" s="312"/>
      <c r="X676" s="312"/>
      <c r="Y676" s="312"/>
      <c r="Z676" s="312"/>
    </row>
    <row r="677" spans="1:26" ht="15.75" customHeight="1">
      <c r="A677" s="312"/>
      <c r="B677" s="312"/>
      <c r="C677" s="312"/>
      <c r="D677" s="312"/>
      <c r="E677" s="312"/>
      <c r="F677" s="312"/>
      <c r="G677" s="312"/>
      <c r="H677" s="312"/>
      <c r="I677" s="312"/>
      <c r="J677" s="312"/>
      <c r="K677" s="312"/>
      <c r="L677" s="312"/>
      <c r="M677" s="312"/>
      <c r="N677" s="312"/>
      <c r="O677" s="312"/>
      <c r="P677" s="312"/>
      <c r="Q677" s="312"/>
      <c r="R677" s="312"/>
      <c r="S677" s="312"/>
      <c r="T677" s="312"/>
      <c r="U677" s="312"/>
      <c r="V677" s="312"/>
      <c r="W677" s="312"/>
      <c r="X677" s="312"/>
      <c r="Y677" s="312"/>
      <c r="Z677" s="312"/>
    </row>
    <row r="678" spans="1:26" ht="15.75" customHeight="1">
      <c r="A678" s="312"/>
      <c r="B678" s="312"/>
      <c r="C678" s="312"/>
      <c r="D678" s="312"/>
      <c r="E678" s="312"/>
      <c r="F678" s="312"/>
      <c r="G678" s="312"/>
      <c r="H678" s="312"/>
      <c r="I678" s="312"/>
      <c r="J678" s="312"/>
      <c r="K678" s="312"/>
      <c r="L678" s="312"/>
      <c r="M678" s="312"/>
      <c r="N678" s="312"/>
      <c r="O678" s="312"/>
      <c r="P678" s="312"/>
      <c r="Q678" s="312"/>
      <c r="R678" s="312"/>
      <c r="S678" s="312"/>
      <c r="T678" s="312"/>
      <c r="U678" s="312"/>
      <c r="V678" s="312"/>
      <c r="W678" s="312"/>
      <c r="X678" s="312"/>
      <c r="Y678" s="312"/>
      <c r="Z678" s="312"/>
    </row>
    <row r="679" spans="1:26" ht="15.75" customHeight="1">
      <c r="A679" s="312"/>
      <c r="B679" s="312"/>
      <c r="C679" s="312"/>
      <c r="D679" s="312"/>
      <c r="E679" s="312"/>
      <c r="F679" s="312"/>
      <c r="G679" s="312"/>
      <c r="H679" s="312"/>
      <c r="I679" s="312"/>
      <c r="J679" s="312"/>
      <c r="K679" s="312"/>
      <c r="L679" s="312"/>
      <c r="M679" s="312"/>
      <c r="N679" s="312"/>
      <c r="O679" s="312"/>
      <c r="P679" s="312"/>
      <c r="Q679" s="312"/>
      <c r="R679" s="312"/>
      <c r="S679" s="312"/>
      <c r="T679" s="312"/>
      <c r="U679" s="312"/>
      <c r="V679" s="312"/>
      <c r="W679" s="312"/>
      <c r="X679" s="312"/>
      <c r="Y679" s="312"/>
      <c r="Z679" s="312"/>
    </row>
    <row r="680" spans="1:26" ht="15.75" customHeight="1">
      <c r="A680" s="312"/>
      <c r="B680" s="312"/>
      <c r="C680" s="312"/>
      <c r="D680" s="312"/>
      <c r="E680" s="312"/>
      <c r="F680" s="312"/>
      <c r="G680" s="312"/>
      <c r="H680" s="312"/>
      <c r="I680" s="312"/>
      <c r="J680" s="312"/>
      <c r="K680" s="312"/>
      <c r="L680" s="312"/>
      <c r="M680" s="312"/>
      <c r="N680" s="312"/>
      <c r="O680" s="312"/>
      <c r="P680" s="312"/>
      <c r="Q680" s="312"/>
      <c r="R680" s="312"/>
      <c r="S680" s="312"/>
      <c r="T680" s="312"/>
      <c r="U680" s="312"/>
      <c r="V680" s="312"/>
      <c r="W680" s="312"/>
      <c r="X680" s="312"/>
      <c r="Y680" s="312"/>
      <c r="Z680" s="312"/>
    </row>
    <row r="681" spans="1:26" ht="15.75" customHeight="1">
      <c r="A681" s="312"/>
      <c r="B681" s="312"/>
      <c r="C681" s="312"/>
      <c r="D681" s="312"/>
      <c r="E681" s="312"/>
      <c r="F681" s="312"/>
      <c r="G681" s="312"/>
      <c r="H681" s="312"/>
      <c r="I681" s="312"/>
      <c r="J681" s="312"/>
      <c r="K681" s="312"/>
      <c r="L681" s="312"/>
      <c r="M681" s="312"/>
      <c r="N681" s="312"/>
      <c r="O681" s="312"/>
      <c r="P681" s="312"/>
      <c r="Q681" s="312"/>
      <c r="R681" s="312"/>
      <c r="S681" s="312"/>
      <c r="T681" s="312"/>
      <c r="U681" s="312"/>
      <c r="V681" s="312"/>
      <c r="W681" s="312"/>
      <c r="X681" s="312"/>
      <c r="Y681" s="312"/>
      <c r="Z681" s="312"/>
    </row>
    <row r="682" spans="1:26" ht="15.75" customHeight="1">
      <c r="A682" s="312"/>
      <c r="B682" s="312"/>
      <c r="C682" s="312"/>
      <c r="D682" s="312"/>
      <c r="E682" s="312"/>
      <c r="F682" s="312"/>
      <c r="G682" s="312"/>
      <c r="H682" s="312"/>
      <c r="I682" s="312"/>
      <c r="J682" s="312"/>
      <c r="K682" s="312"/>
      <c r="L682" s="312"/>
      <c r="M682" s="312"/>
      <c r="N682" s="312"/>
      <c r="O682" s="312"/>
      <c r="P682" s="312"/>
      <c r="Q682" s="312"/>
      <c r="R682" s="312"/>
      <c r="S682" s="312"/>
      <c r="T682" s="312"/>
      <c r="U682" s="312"/>
      <c r="V682" s="312"/>
      <c r="W682" s="312"/>
      <c r="X682" s="312"/>
      <c r="Y682" s="312"/>
      <c r="Z682" s="312"/>
    </row>
    <row r="683" spans="1:26" ht="15.75" customHeight="1">
      <c r="A683" s="312"/>
      <c r="B683" s="312"/>
      <c r="C683" s="312"/>
      <c r="D683" s="312"/>
      <c r="E683" s="312"/>
      <c r="F683" s="312"/>
      <c r="G683" s="312"/>
      <c r="H683" s="312"/>
      <c r="I683" s="312"/>
      <c r="J683" s="312"/>
      <c r="K683" s="312"/>
      <c r="L683" s="312"/>
      <c r="M683" s="312"/>
      <c r="N683" s="312"/>
      <c r="O683" s="312"/>
      <c r="P683" s="312"/>
      <c r="Q683" s="312"/>
      <c r="R683" s="312"/>
      <c r="S683" s="312"/>
      <c r="T683" s="312"/>
      <c r="U683" s="312"/>
      <c r="V683" s="312"/>
      <c r="W683" s="312"/>
      <c r="X683" s="312"/>
      <c r="Y683" s="312"/>
      <c r="Z683" s="312"/>
    </row>
    <row r="684" spans="1:26" ht="15.75" customHeight="1">
      <c r="A684" s="312"/>
      <c r="B684" s="312"/>
      <c r="C684" s="312"/>
      <c r="D684" s="312"/>
      <c r="E684" s="312"/>
      <c r="F684" s="312"/>
      <c r="G684" s="312"/>
      <c r="H684" s="312"/>
      <c r="I684" s="312"/>
      <c r="J684" s="312"/>
      <c r="K684" s="312"/>
      <c r="L684" s="312"/>
      <c r="M684" s="312"/>
      <c r="N684" s="312"/>
      <c r="O684" s="312"/>
      <c r="P684" s="312"/>
      <c r="Q684" s="312"/>
      <c r="R684" s="312"/>
      <c r="S684" s="312"/>
      <c r="T684" s="312"/>
      <c r="U684" s="312"/>
      <c r="V684" s="312"/>
      <c r="W684" s="312"/>
      <c r="X684" s="312"/>
      <c r="Y684" s="312"/>
      <c r="Z684" s="312"/>
    </row>
    <row r="685" spans="1:26" ht="15.75" customHeight="1">
      <c r="A685" s="312"/>
      <c r="B685" s="312"/>
      <c r="C685" s="312"/>
      <c r="D685" s="312"/>
      <c r="E685" s="312"/>
      <c r="F685" s="312"/>
      <c r="G685" s="312"/>
      <c r="H685" s="312"/>
      <c r="I685" s="312"/>
      <c r="J685" s="312"/>
      <c r="K685" s="312"/>
      <c r="L685" s="312"/>
      <c r="M685" s="312"/>
      <c r="N685" s="312"/>
      <c r="O685" s="312"/>
      <c r="P685" s="312"/>
      <c r="Q685" s="312"/>
      <c r="R685" s="312"/>
      <c r="S685" s="312"/>
      <c r="T685" s="312"/>
      <c r="U685" s="312"/>
      <c r="V685" s="312"/>
      <c r="W685" s="312"/>
      <c r="X685" s="312"/>
      <c r="Y685" s="312"/>
      <c r="Z685" s="312"/>
    </row>
    <row r="686" spans="1:26" ht="15.75" customHeight="1">
      <c r="A686" s="312"/>
      <c r="B686" s="312"/>
      <c r="C686" s="312"/>
      <c r="D686" s="312"/>
      <c r="E686" s="312"/>
      <c r="F686" s="312"/>
      <c r="G686" s="312"/>
      <c r="H686" s="312"/>
      <c r="I686" s="312"/>
      <c r="J686" s="312"/>
      <c r="K686" s="312"/>
      <c r="L686" s="312"/>
      <c r="M686" s="312"/>
      <c r="N686" s="312"/>
      <c r="O686" s="312"/>
      <c r="P686" s="312"/>
      <c r="Q686" s="312"/>
      <c r="R686" s="312"/>
      <c r="S686" s="312"/>
      <c r="T686" s="312"/>
      <c r="U686" s="312"/>
      <c r="V686" s="312"/>
      <c r="W686" s="312"/>
      <c r="X686" s="312"/>
      <c r="Y686" s="312"/>
      <c r="Z686" s="312"/>
    </row>
    <row r="687" spans="1:26" ht="15.75" customHeight="1">
      <c r="A687" s="312"/>
      <c r="B687" s="312"/>
      <c r="C687" s="312"/>
      <c r="D687" s="312"/>
      <c r="E687" s="312"/>
      <c r="F687" s="312"/>
      <c r="G687" s="312"/>
      <c r="H687" s="312"/>
      <c r="I687" s="312"/>
      <c r="J687" s="312"/>
      <c r="K687" s="312"/>
      <c r="L687" s="312"/>
      <c r="M687" s="312"/>
      <c r="N687" s="312"/>
      <c r="O687" s="312"/>
      <c r="P687" s="312"/>
      <c r="Q687" s="312"/>
      <c r="R687" s="312"/>
      <c r="S687" s="312"/>
      <c r="T687" s="312"/>
      <c r="U687" s="312"/>
      <c r="V687" s="312"/>
      <c r="W687" s="312"/>
      <c r="X687" s="312"/>
      <c r="Y687" s="312"/>
      <c r="Z687" s="312"/>
    </row>
    <row r="688" spans="1:26" ht="15.75" customHeight="1">
      <c r="A688" s="312"/>
      <c r="B688" s="312"/>
      <c r="C688" s="312"/>
      <c r="D688" s="312"/>
      <c r="E688" s="312"/>
      <c r="F688" s="312"/>
      <c r="G688" s="312"/>
      <c r="H688" s="312"/>
      <c r="I688" s="312"/>
      <c r="J688" s="312"/>
      <c r="K688" s="312"/>
      <c r="L688" s="312"/>
      <c r="M688" s="312"/>
      <c r="N688" s="312"/>
      <c r="O688" s="312"/>
      <c r="P688" s="312"/>
      <c r="Q688" s="312"/>
      <c r="R688" s="312"/>
      <c r="S688" s="312"/>
      <c r="T688" s="312"/>
      <c r="U688" s="312"/>
      <c r="V688" s="312"/>
      <c r="W688" s="312"/>
      <c r="X688" s="312"/>
      <c r="Y688" s="312"/>
      <c r="Z688" s="312"/>
    </row>
    <row r="689" spans="1:26" ht="15.75" customHeight="1">
      <c r="A689" s="312"/>
      <c r="B689" s="312"/>
      <c r="C689" s="312"/>
      <c r="D689" s="312"/>
      <c r="E689" s="312"/>
      <c r="F689" s="312"/>
      <c r="G689" s="312"/>
      <c r="H689" s="312"/>
      <c r="I689" s="312"/>
      <c r="J689" s="312"/>
      <c r="K689" s="312"/>
      <c r="L689" s="312"/>
      <c r="M689" s="312"/>
      <c r="N689" s="312"/>
      <c r="O689" s="312"/>
      <c r="P689" s="312"/>
      <c r="Q689" s="312"/>
      <c r="R689" s="312"/>
      <c r="S689" s="312"/>
      <c r="T689" s="312"/>
      <c r="U689" s="312"/>
      <c r="V689" s="312"/>
      <c r="W689" s="312"/>
      <c r="X689" s="312"/>
      <c r="Y689" s="312"/>
      <c r="Z689" s="312"/>
    </row>
    <row r="690" spans="1:26" ht="15.75" customHeight="1">
      <c r="A690" s="312"/>
      <c r="B690" s="312"/>
      <c r="C690" s="312"/>
      <c r="D690" s="312"/>
      <c r="E690" s="312"/>
      <c r="F690" s="312"/>
      <c r="G690" s="312"/>
      <c r="H690" s="312"/>
      <c r="I690" s="312"/>
      <c r="J690" s="312"/>
      <c r="K690" s="312"/>
      <c r="L690" s="312"/>
      <c r="M690" s="312"/>
      <c r="N690" s="312"/>
      <c r="O690" s="312"/>
      <c r="P690" s="312"/>
      <c r="Q690" s="312"/>
      <c r="R690" s="312"/>
      <c r="S690" s="312"/>
      <c r="T690" s="312"/>
      <c r="U690" s="312"/>
      <c r="V690" s="312"/>
      <c r="W690" s="312"/>
      <c r="X690" s="312"/>
      <c r="Y690" s="312"/>
      <c r="Z690" s="312"/>
    </row>
    <row r="691" spans="1:26" ht="15.75" customHeight="1">
      <c r="A691" s="312"/>
      <c r="B691" s="312"/>
      <c r="C691" s="312"/>
      <c r="D691" s="312"/>
      <c r="E691" s="312"/>
      <c r="F691" s="312"/>
      <c r="G691" s="312"/>
      <c r="H691" s="312"/>
      <c r="I691" s="312"/>
      <c r="J691" s="312"/>
      <c r="K691" s="312"/>
      <c r="L691" s="312"/>
      <c r="M691" s="312"/>
      <c r="N691" s="312"/>
      <c r="O691" s="312"/>
      <c r="P691" s="312"/>
      <c r="Q691" s="312"/>
      <c r="R691" s="312"/>
      <c r="S691" s="312"/>
      <c r="T691" s="312"/>
      <c r="U691" s="312"/>
      <c r="V691" s="312"/>
      <c r="W691" s="312"/>
      <c r="X691" s="312"/>
      <c r="Y691" s="312"/>
      <c r="Z691" s="312"/>
    </row>
    <row r="692" spans="1:26" ht="15.75" customHeight="1">
      <c r="A692" s="312"/>
      <c r="B692" s="312"/>
      <c r="C692" s="312"/>
      <c r="D692" s="312"/>
      <c r="E692" s="312"/>
      <c r="F692" s="312"/>
      <c r="G692" s="312"/>
      <c r="H692" s="312"/>
      <c r="I692" s="312"/>
      <c r="J692" s="312"/>
      <c r="K692" s="312"/>
      <c r="L692" s="312"/>
      <c r="M692" s="312"/>
      <c r="N692" s="312"/>
      <c r="O692" s="312"/>
      <c r="P692" s="312"/>
      <c r="Q692" s="312"/>
      <c r="R692" s="312"/>
      <c r="S692" s="312"/>
      <c r="T692" s="312"/>
      <c r="U692" s="312"/>
      <c r="V692" s="312"/>
      <c r="W692" s="312"/>
      <c r="X692" s="312"/>
      <c r="Y692" s="312"/>
      <c r="Z692" s="312"/>
    </row>
    <row r="693" spans="1:26" ht="15.75" customHeight="1">
      <c r="A693" s="312"/>
      <c r="B693" s="312"/>
      <c r="C693" s="312"/>
      <c r="D693" s="312"/>
      <c r="E693" s="312"/>
      <c r="F693" s="312"/>
      <c r="G693" s="312"/>
      <c r="H693" s="312"/>
      <c r="I693" s="312"/>
      <c r="J693" s="312"/>
      <c r="K693" s="312"/>
      <c r="L693" s="312"/>
      <c r="M693" s="312"/>
      <c r="N693" s="312"/>
      <c r="O693" s="312"/>
      <c r="P693" s="312"/>
      <c r="Q693" s="312"/>
      <c r="R693" s="312"/>
      <c r="S693" s="312"/>
      <c r="T693" s="312"/>
      <c r="U693" s="312"/>
      <c r="V693" s="312"/>
      <c r="W693" s="312"/>
      <c r="X693" s="312"/>
      <c r="Y693" s="312"/>
      <c r="Z693" s="312"/>
    </row>
    <row r="694" spans="1:26" ht="15.75" customHeight="1">
      <c r="A694" s="312"/>
      <c r="B694" s="312"/>
      <c r="C694" s="312"/>
      <c r="D694" s="312"/>
      <c r="E694" s="312"/>
      <c r="F694" s="312"/>
      <c r="G694" s="312"/>
      <c r="H694" s="312"/>
      <c r="I694" s="312"/>
      <c r="J694" s="312"/>
      <c r="K694" s="312"/>
      <c r="L694" s="312"/>
      <c r="M694" s="312"/>
      <c r="N694" s="312"/>
      <c r="O694" s="312"/>
      <c r="P694" s="312"/>
      <c r="Q694" s="312"/>
      <c r="R694" s="312"/>
      <c r="S694" s="312"/>
      <c r="T694" s="312"/>
      <c r="U694" s="312"/>
      <c r="V694" s="312"/>
      <c r="W694" s="312"/>
      <c r="X694" s="312"/>
      <c r="Y694" s="312"/>
      <c r="Z694" s="312"/>
    </row>
    <row r="695" spans="1:26" ht="15.75" customHeight="1">
      <c r="A695" s="312"/>
      <c r="B695" s="312"/>
      <c r="C695" s="312"/>
      <c r="D695" s="312"/>
      <c r="E695" s="312"/>
      <c r="F695" s="312"/>
      <c r="G695" s="312"/>
      <c r="H695" s="312"/>
      <c r="I695" s="312"/>
      <c r="J695" s="312"/>
      <c r="K695" s="312"/>
      <c r="L695" s="312"/>
      <c r="M695" s="312"/>
      <c r="N695" s="312"/>
      <c r="O695" s="312"/>
      <c r="P695" s="312"/>
      <c r="Q695" s="312"/>
      <c r="R695" s="312"/>
      <c r="S695" s="312"/>
      <c r="T695" s="312"/>
      <c r="U695" s="312"/>
      <c r="V695" s="312"/>
      <c r="W695" s="312"/>
      <c r="X695" s="312"/>
      <c r="Y695" s="312"/>
      <c r="Z695" s="312"/>
    </row>
    <row r="696" spans="1:26" ht="15.75" customHeight="1">
      <c r="A696" s="312"/>
      <c r="B696" s="312"/>
      <c r="C696" s="312"/>
      <c r="D696" s="312"/>
      <c r="E696" s="312"/>
      <c r="F696" s="312"/>
      <c r="G696" s="312"/>
      <c r="H696" s="312"/>
      <c r="I696" s="312"/>
      <c r="J696" s="312"/>
      <c r="K696" s="312"/>
      <c r="L696" s="312"/>
      <c r="M696" s="312"/>
      <c r="N696" s="312"/>
      <c r="O696" s="312"/>
      <c r="P696" s="312"/>
      <c r="Q696" s="312"/>
      <c r="R696" s="312"/>
      <c r="S696" s="312"/>
      <c r="T696" s="312"/>
      <c r="U696" s="312"/>
      <c r="V696" s="312"/>
      <c r="W696" s="312"/>
      <c r="X696" s="312"/>
      <c r="Y696" s="312"/>
      <c r="Z696" s="312"/>
    </row>
    <row r="697" spans="1:26" ht="15.75" customHeight="1">
      <c r="A697" s="312"/>
      <c r="B697" s="312"/>
      <c r="C697" s="312"/>
      <c r="D697" s="312"/>
      <c r="E697" s="312"/>
      <c r="F697" s="312"/>
      <c r="G697" s="312"/>
      <c r="H697" s="312"/>
      <c r="I697" s="312"/>
      <c r="J697" s="312"/>
      <c r="K697" s="312"/>
      <c r="L697" s="312"/>
      <c r="M697" s="312"/>
      <c r="N697" s="312"/>
      <c r="O697" s="312"/>
      <c r="P697" s="312"/>
      <c r="Q697" s="312"/>
      <c r="R697" s="312"/>
      <c r="S697" s="312"/>
      <c r="T697" s="312"/>
      <c r="U697" s="312"/>
      <c r="V697" s="312"/>
      <c r="W697" s="312"/>
      <c r="X697" s="312"/>
      <c r="Y697" s="312"/>
      <c r="Z697" s="312"/>
    </row>
    <row r="698" spans="1:26" ht="15.75" customHeight="1">
      <c r="A698" s="312"/>
      <c r="B698" s="312"/>
      <c r="C698" s="312"/>
      <c r="D698" s="312"/>
      <c r="E698" s="312"/>
      <c r="F698" s="312"/>
      <c r="G698" s="312"/>
      <c r="H698" s="312"/>
      <c r="I698" s="312"/>
      <c r="J698" s="312"/>
      <c r="K698" s="312"/>
      <c r="L698" s="312"/>
      <c r="M698" s="312"/>
      <c r="N698" s="312"/>
      <c r="O698" s="312"/>
      <c r="P698" s="312"/>
      <c r="Q698" s="312"/>
      <c r="R698" s="312"/>
      <c r="S698" s="312"/>
      <c r="T698" s="312"/>
      <c r="U698" s="312"/>
      <c r="V698" s="312"/>
      <c r="W698" s="312"/>
      <c r="X698" s="312"/>
      <c r="Y698" s="312"/>
      <c r="Z698" s="312"/>
    </row>
    <row r="699" spans="1:26" ht="15.75" customHeight="1">
      <c r="A699" s="312"/>
      <c r="B699" s="312"/>
      <c r="C699" s="312"/>
      <c r="D699" s="312"/>
      <c r="E699" s="312"/>
      <c r="F699" s="312"/>
      <c r="G699" s="312"/>
      <c r="H699" s="312"/>
      <c r="I699" s="312"/>
      <c r="J699" s="312"/>
      <c r="K699" s="312"/>
      <c r="L699" s="312"/>
      <c r="M699" s="312"/>
      <c r="N699" s="312"/>
      <c r="O699" s="312"/>
      <c r="P699" s="312"/>
      <c r="Q699" s="312"/>
      <c r="R699" s="312"/>
      <c r="S699" s="312"/>
      <c r="T699" s="312"/>
      <c r="U699" s="312"/>
      <c r="V699" s="312"/>
      <c r="W699" s="312"/>
      <c r="X699" s="312"/>
      <c r="Y699" s="312"/>
      <c r="Z699" s="312"/>
    </row>
    <row r="700" spans="1:26" ht="15.75" customHeight="1">
      <c r="A700" s="312"/>
      <c r="B700" s="312"/>
      <c r="C700" s="312"/>
      <c r="D700" s="312"/>
      <c r="E700" s="312"/>
      <c r="F700" s="312"/>
      <c r="G700" s="312"/>
      <c r="H700" s="312"/>
      <c r="I700" s="312"/>
      <c r="J700" s="312"/>
      <c r="K700" s="312"/>
      <c r="L700" s="312"/>
      <c r="M700" s="312"/>
      <c r="N700" s="312"/>
      <c r="O700" s="312"/>
      <c r="P700" s="312"/>
      <c r="Q700" s="312"/>
      <c r="R700" s="312"/>
      <c r="S700" s="312"/>
      <c r="T700" s="312"/>
      <c r="U700" s="312"/>
      <c r="V700" s="312"/>
      <c r="W700" s="312"/>
      <c r="X700" s="312"/>
      <c r="Y700" s="312"/>
      <c r="Z700" s="312"/>
    </row>
    <row r="701" spans="1:26" ht="15.75" customHeight="1">
      <c r="A701" s="312"/>
      <c r="B701" s="312"/>
      <c r="C701" s="312"/>
      <c r="D701" s="312"/>
      <c r="E701" s="312"/>
      <c r="F701" s="312"/>
      <c r="G701" s="312"/>
      <c r="H701" s="312"/>
      <c r="I701" s="312"/>
      <c r="J701" s="312"/>
      <c r="K701" s="312"/>
      <c r="L701" s="312"/>
      <c r="M701" s="312"/>
      <c r="N701" s="312"/>
      <c r="O701" s="312"/>
      <c r="P701" s="312"/>
      <c r="Q701" s="312"/>
      <c r="R701" s="312"/>
      <c r="S701" s="312"/>
      <c r="T701" s="312"/>
      <c r="U701" s="312"/>
      <c r="V701" s="312"/>
      <c r="W701" s="312"/>
      <c r="X701" s="312"/>
      <c r="Y701" s="312"/>
      <c r="Z701" s="312"/>
    </row>
    <row r="702" spans="1:26" ht="15.75" customHeight="1">
      <c r="A702" s="312"/>
      <c r="B702" s="312"/>
      <c r="C702" s="312"/>
      <c r="D702" s="312"/>
      <c r="E702" s="312"/>
      <c r="F702" s="312"/>
      <c r="G702" s="312"/>
      <c r="H702" s="312"/>
      <c r="I702" s="312"/>
      <c r="J702" s="312"/>
      <c r="K702" s="312"/>
      <c r="L702" s="312"/>
      <c r="M702" s="312"/>
      <c r="N702" s="312"/>
      <c r="O702" s="312"/>
      <c r="P702" s="312"/>
      <c r="Q702" s="312"/>
      <c r="R702" s="312"/>
      <c r="S702" s="312"/>
      <c r="T702" s="312"/>
      <c r="U702" s="312"/>
      <c r="V702" s="312"/>
      <c r="W702" s="312"/>
      <c r="X702" s="312"/>
      <c r="Y702" s="312"/>
      <c r="Z702" s="312"/>
    </row>
    <row r="703" spans="1:26" ht="15.75" customHeight="1">
      <c r="A703" s="312"/>
      <c r="B703" s="312"/>
      <c r="C703" s="312"/>
      <c r="D703" s="312"/>
      <c r="E703" s="312"/>
      <c r="F703" s="312"/>
      <c r="G703" s="312"/>
      <c r="H703" s="312"/>
      <c r="I703" s="312"/>
      <c r="J703" s="312"/>
      <c r="K703" s="312"/>
      <c r="L703" s="312"/>
      <c r="M703" s="312"/>
      <c r="N703" s="312"/>
      <c r="O703" s="312"/>
      <c r="P703" s="312"/>
      <c r="Q703" s="312"/>
      <c r="R703" s="312"/>
      <c r="S703" s="312"/>
      <c r="T703" s="312"/>
      <c r="U703" s="312"/>
      <c r="V703" s="312"/>
      <c r="W703" s="312"/>
      <c r="X703" s="312"/>
      <c r="Y703" s="312"/>
      <c r="Z703" s="312"/>
    </row>
    <row r="704" spans="1:26" ht="15.75" customHeight="1">
      <c r="A704" s="312"/>
      <c r="B704" s="312"/>
      <c r="C704" s="312"/>
      <c r="D704" s="312"/>
      <c r="E704" s="312"/>
      <c r="F704" s="312"/>
      <c r="G704" s="312"/>
      <c r="H704" s="312"/>
      <c r="I704" s="312"/>
      <c r="J704" s="312"/>
      <c r="K704" s="312"/>
      <c r="L704" s="312"/>
      <c r="M704" s="312"/>
      <c r="N704" s="312"/>
      <c r="O704" s="312"/>
      <c r="P704" s="312"/>
      <c r="Q704" s="312"/>
      <c r="R704" s="312"/>
      <c r="S704" s="312"/>
      <c r="T704" s="312"/>
      <c r="U704" s="312"/>
      <c r="V704" s="312"/>
      <c r="W704" s="312"/>
      <c r="X704" s="312"/>
      <c r="Y704" s="312"/>
      <c r="Z704" s="312"/>
    </row>
    <row r="705" spans="1:26" ht="15.75" customHeight="1">
      <c r="A705" s="312"/>
      <c r="B705" s="312"/>
      <c r="C705" s="312"/>
      <c r="D705" s="312"/>
      <c r="E705" s="312"/>
      <c r="F705" s="312"/>
      <c r="G705" s="312"/>
      <c r="H705" s="312"/>
      <c r="I705" s="312"/>
      <c r="J705" s="312"/>
      <c r="K705" s="312"/>
      <c r="L705" s="312"/>
      <c r="M705" s="312"/>
      <c r="N705" s="312"/>
      <c r="O705" s="312"/>
      <c r="P705" s="312"/>
      <c r="Q705" s="312"/>
      <c r="R705" s="312"/>
      <c r="S705" s="312"/>
      <c r="T705" s="312"/>
      <c r="U705" s="312"/>
      <c r="V705" s="312"/>
      <c r="W705" s="312"/>
      <c r="X705" s="312"/>
      <c r="Y705" s="312"/>
      <c r="Z705" s="312"/>
    </row>
    <row r="706" spans="1:26" ht="15.75" customHeight="1">
      <c r="A706" s="312"/>
      <c r="B706" s="312"/>
      <c r="C706" s="312"/>
      <c r="D706" s="312"/>
      <c r="E706" s="312"/>
      <c r="F706" s="312"/>
      <c r="G706" s="312"/>
      <c r="H706" s="312"/>
      <c r="I706" s="312"/>
      <c r="J706" s="312"/>
      <c r="K706" s="312"/>
      <c r="L706" s="312"/>
      <c r="M706" s="312"/>
      <c r="N706" s="312"/>
      <c r="O706" s="312"/>
      <c r="P706" s="312"/>
      <c r="Q706" s="312"/>
      <c r="R706" s="312"/>
      <c r="S706" s="312"/>
      <c r="T706" s="312"/>
      <c r="U706" s="312"/>
      <c r="V706" s="312"/>
      <c r="W706" s="312"/>
      <c r="X706" s="312"/>
      <c r="Y706" s="312"/>
      <c r="Z706" s="312"/>
    </row>
    <row r="707" spans="1:26" ht="15.75" customHeight="1">
      <c r="A707" s="312"/>
      <c r="B707" s="312"/>
      <c r="C707" s="312"/>
      <c r="D707" s="312"/>
      <c r="E707" s="312"/>
      <c r="F707" s="312"/>
      <c r="G707" s="312"/>
      <c r="H707" s="312"/>
      <c r="I707" s="312"/>
      <c r="J707" s="312"/>
      <c r="K707" s="312"/>
      <c r="L707" s="312"/>
      <c r="M707" s="312"/>
      <c r="N707" s="312"/>
      <c r="O707" s="312"/>
      <c r="P707" s="312"/>
      <c r="Q707" s="312"/>
      <c r="R707" s="312"/>
      <c r="S707" s="312"/>
      <c r="T707" s="312"/>
      <c r="U707" s="312"/>
      <c r="V707" s="312"/>
      <c r="W707" s="312"/>
      <c r="X707" s="312"/>
      <c r="Y707" s="312"/>
      <c r="Z707" s="312"/>
    </row>
    <row r="708" spans="1:26" ht="15.75" customHeight="1">
      <c r="A708" s="312"/>
      <c r="B708" s="312"/>
      <c r="C708" s="312"/>
      <c r="D708" s="312"/>
      <c r="E708" s="312"/>
      <c r="F708" s="312"/>
      <c r="G708" s="312"/>
      <c r="H708" s="312"/>
      <c r="I708" s="312"/>
      <c r="J708" s="312"/>
      <c r="K708" s="312"/>
      <c r="L708" s="312"/>
      <c r="M708" s="312"/>
      <c r="N708" s="312"/>
      <c r="O708" s="312"/>
      <c r="P708" s="312"/>
      <c r="Q708" s="312"/>
      <c r="R708" s="312"/>
      <c r="S708" s="312"/>
      <c r="T708" s="312"/>
      <c r="U708" s="312"/>
      <c r="V708" s="312"/>
      <c r="W708" s="312"/>
      <c r="X708" s="312"/>
      <c r="Y708" s="312"/>
      <c r="Z708" s="312"/>
    </row>
    <row r="709" spans="1:26" ht="15.75" customHeight="1">
      <c r="A709" s="312"/>
      <c r="B709" s="312"/>
      <c r="C709" s="312"/>
      <c r="D709" s="312"/>
      <c r="E709" s="312"/>
      <c r="F709" s="312"/>
      <c r="G709" s="312"/>
      <c r="H709" s="312"/>
      <c r="I709" s="312"/>
      <c r="J709" s="312"/>
      <c r="K709" s="312"/>
      <c r="L709" s="312"/>
      <c r="M709" s="312"/>
      <c r="N709" s="312"/>
      <c r="O709" s="312"/>
      <c r="P709" s="312"/>
      <c r="Q709" s="312"/>
      <c r="R709" s="312"/>
      <c r="S709" s="312"/>
      <c r="T709" s="312"/>
      <c r="U709" s="312"/>
      <c r="V709" s="312"/>
      <c r="W709" s="312"/>
      <c r="X709" s="312"/>
      <c r="Y709" s="312"/>
      <c r="Z709" s="312"/>
    </row>
    <row r="710" spans="1:26" ht="15.75" customHeight="1">
      <c r="A710" s="312"/>
      <c r="B710" s="312"/>
      <c r="C710" s="312"/>
      <c r="D710" s="312"/>
      <c r="E710" s="312"/>
      <c r="F710" s="312"/>
      <c r="G710" s="312"/>
      <c r="H710" s="312"/>
      <c r="I710" s="312"/>
      <c r="J710" s="312"/>
      <c r="K710" s="312"/>
      <c r="L710" s="312"/>
      <c r="M710" s="312"/>
      <c r="N710" s="312"/>
      <c r="O710" s="312"/>
      <c r="P710" s="312"/>
      <c r="Q710" s="312"/>
      <c r="R710" s="312"/>
      <c r="S710" s="312"/>
      <c r="T710" s="312"/>
      <c r="U710" s="312"/>
      <c r="V710" s="312"/>
      <c r="W710" s="312"/>
      <c r="X710" s="312"/>
      <c r="Y710" s="312"/>
      <c r="Z710" s="312"/>
    </row>
    <row r="711" spans="1:26" ht="15.75" customHeight="1">
      <c r="A711" s="312"/>
      <c r="B711" s="312"/>
      <c r="C711" s="312"/>
      <c r="D711" s="312"/>
      <c r="E711" s="312"/>
      <c r="F711" s="312"/>
      <c r="G711" s="312"/>
      <c r="H711" s="312"/>
      <c r="I711" s="312"/>
      <c r="J711" s="312"/>
      <c r="K711" s="312"/>
      <c r="L711" s="312"/>
      <c r="M711" s="312"/>
      <c r="N711" s="312"/>
      <c r="O711" s="312"/>
      <c r="P711" s="312"/>
      <c r="Q711" s="312"/>
      <c r="R711" s="312"/>
      <c r="S711" s="312"/>
      <c r="T711" s="312"/>
      <c r="U711" s="312"/>
      <c r="V711" s="312"/>
      <c r="W711" s="312"/>
      <c r="X711" s="312"/>
      <c r="Y711" s="312"/>
      <c r="Z711" s="312"/>
    </row>
    <row r="712" spans="1:26" ht="15.75" customHeight="1">
      <c r="A712" s="312"/>
      <c r="B712" s="312"/>
      <c r="C712" s="312"/>
      <c r="D712" s="312"/>
      <c r="E712" s="312"/>
      <c r="F712" s="312"/>
      <c r="G712" s="312"/>
      <c r="H712" s="312"/>
      <c r="I712" s="312"/>
      <c r="J712" s="312"/>
      <c r="K712" s="312"/>
      <c r="L712" s="312"/>
      <c r="M712" s="312"/>
      <c r="N712" s="312"/>
      <c r="O712" s="312"/>
      <c r="P712" s="312"/>
      <c r="Q712" s="312"/>
      <c r="R712" s="312"/>
      <c r="S712" s="312"/>
      <c r="T712" s="312"/>
      <c r="U712" s="312"/>
      <c r="V712" s="312"/>
      <c r="W712" s="312"/>
      <c r="X712" s="312"/>
      <c r="Y712" s="312"/>
      <c r="Z712" s="312"/>
    </row>
    <row r="713" spans="1:26" ht="15.75" customHeight="1">
      <c r="A713" s="312"/>
      <c r="B713" s="312"/>
      <c r="C713" s="312"/>
      <c r="D713" s="312"/>
      <c r="E713" s="312"/>
      <c r="F713" s="312"/>
      <c r="G713" s="312"/>
      <c r="H713" s="312"/>
      <c r="I713" s="312"/>
      <c r="J713" s="312"/>
      <c r="K713" s="312"/>
      <c r="L713" s="312"/>
      <c r="M713" s="312"/>
      <c r="N713" s="312"/>
      <c r="O713" s="312"/>
      <c r="P713" s="312"/>
      <c r="Q713" s="312"/>
      <c r="R713" s="312"/>
      <c r="S713" s="312"/>
      <c r="T713" s="312"/>
      <c r="U713" s="312"/>
      <c r="V713" s="312"/>
      <c r="W713" s="312"/>
      <c r="X713" s="312"/>
      <c r="Y713" s="312"/>
      <c r="Z713" s="312"/>
    </row>
    <row r="714" spans="1:26" ht="15.75" customHeight="1">
      <c r="A714" s="312"/>
      <c r="B714" s="312"/>
      <c r="C714" s="312"/>
      <c r="D714" s="312"/>
      <c r="E714" s="312"/>
      <c r="F714" s="312"/>
      <c r="G714" s="312"/>
      <c r="H714" s="312"/>
      <c r="I714" s="312"/>
      <c r="J714" s="312"/>
      <c r="K714" s="312"/>
      <c r="L714" s="312"/>
      <c r="M714" s="312"/>
      <c r="N714" s="312"/>
      <c r="O714" s="312"/>
      <c r="P714" s="312"/>
      <c r="Q714" s="312"/>
      <c r="R714" s="312"/>
      <c r="S714" s="312"/>
      <c r="T714" s="312"/>
      <c r="U714" s="312"/>
      <c r="V714" s="312"/>
      <c r="W714" s="312"/>
      <c r="X714" s="312"/>
      <c r="Y714" s="312"/>
      <c r="Z714" s="312"/>
    </row>
    <row r="715" spans="1:26" ht="15.75" customHeight="1">
      <c r="A715" s="312"/>
      <c r="B715" s="312"/>
      <c r="C715" s="312"/>
      <c r="D715" s="312"/>
      <c r="E715" s="312"/>
      <c r="F715" s="312"/>
      <c r="G715" s="312"/>
      <c r="H715" s="312"/>
      <c r="I715" s="312"/>
      <c r="J715" s="312"/>
      <c r="K715" s="312"/>
      <c r="L715" s="312"/>
      <c r="M715" s="312"/>
      <c r="N715" s="312"/>
      <c r="O715" s="312"/>
      <c r="P715" s="312"/>
      <c r="Q715" s="312"/>
      <c r="R715" s="312"/>
      <c r="S715" s="312"/>
      <c r="T715" s="312"/>
      <c r="U715" s="312"/>
      <c r="V715" s="312"/>
      <c r="W715" s="312"/>
      <c r="X715" s="312"/>
      <c r="Y715" s="312"/>
      <c r="Z715" s="312"/>
    </row>
    <row r="716" spans="1:26" ht="15.75" customHeight="1">
      <c r="A716" s="312"/>
      <c r="B716" s="312"/>
      <c r="C716" s="312"/>
      <c r="D716" s="312"/>
      <c r="E716" s="312"/>
      <c r="F716" s="312"/>
      <c r="G716" s="312"/>
      <c r="H716" s="312"/>
      <c r="I716" s="312"/>
      <c r="J716" s="312"/>
      <c r="K716" s="312"/>
      <c r="L716" s="312"/>
      <c r="M716" s="312"/>
      <c r="N716" s="312"/>
      <c r="O716" s="312"/>
      <c r="P716" s="312"/>
      <c r="Q716" s="312"/>
      <c r="R716" s="312"/>
      <c r="S716" s="312"/>
      <c r="T716" s="312"/>
      <c r="U716" s="312"/>
      <c r="V716" s="312"/>
      <c r="W716" s="312"/>
      <c r="X716" s="312"/>
      <c r="Y716" s="312"/>
      <c r="Z716" s="312"/>
    </row>
    <row r="717" spans="1:26" ht="15.75" customHeight="1">
      <c r="A717" s="312"/>
      <c r="B717" s="312"/>
      <c r="C717" s="312"/>
      <c r="D717" s="312"/>
      <c r="E717" s="312"/>
      <c r="F717" s="312"/>
      <c r="G717" s="312"/>
      <c r="H717" s="312"/>
      <c r="I717" s="312"/>
      <c r="J717" s="312"/>
      <c r="K717" s="312"/>
      <c r="L717" s="312"/>
      <c r="M717" s="312"/>
      <c r="N717" s="312"/>
      <c r="O717" s="312"/>
      <c r="P717" s="312"/>
      <c r="Q717" s="312"/>
      <c r="R717" s="312"/>
      <c r="S717" s="312"/>
      <c r="T717" s="312"/>
      <c r="U717" s="312"/>
      <c r="V717" s="312"/>
      <c r="W717" s="312"/>
      <c r="X717" s="312"/>
      <c r="Y717" s="312"/>
      <c r="Z717" s="312"/>
    </row>
    <row r="718" spans="1:26" ht="15.75" customHeight="1">
      <c r="A718" s="312"/>
      <c r="B718" s="312"/>
      <c r="C718" s="312"/>
      <c r="D718" s="312"/>
      <c r="E718" s="312"/>
      <c r="F718" s="312"/>
      <c r="G718" s="312"/>
      <c r="H718" s="312"/>
      <c r="I718" s="312"/>
      <c r="J718" s="312"/>
      <c r="K718" s="312"/>
      <c r="L718" s="312"/>
      <c r="M718" s="312"/>
      <c r="N718" s="312"/>
      <c r="O718" s="312"/>
      <c r="P718" s="312"/>
      <c r="Q718" s="312"/>
      <c r="R718" s="312"/>
      <c r="S718" s="312"/>
      <c r="T718" s="312"/>
      <c r="U718" s="312"/>
      <c r="V718" s="312"/>
      <c r="W718" s="312"/>
      <c r="X718" s="312"/>
      <c r="Y718" s="312"/>
      <c r="Z718" s="312"/>
    </row>
    <row r="719" spans="1:26" ht="15.75" customHeight="1">
      <c r="A719" s="312"/>
      <c r="B719" s="312"/>
      <c r="C719" s="312"/>
      <c r="D719" s="312"/>
      <c r="E719" s="312"/>
      <c r="F719" s="312"/>
      <c r="G719" s="312"/>
      <c r="H719" s="312"/>
      <c r="I719" s="312"/>
      <c r="J719" s="312"/>
      <c r="K719" s="312"/>
      <c r="L719" s="312"/>
      <c r="M719" s="312"/>
      <c r="N719" s="312"/>
      <c r="O719" s="312"/>
      <c r="P719" s="312"/>
      <c r="Q719" s="312"/>
      <c r="R719" s="312"/>
      <c r="S719" s="312"/>
      <c r="T719" s="312"/>
      <c r="U719" s="312"/>
      <c r="V719" s="312"/>
      <c r="W719" s="312"/>
      <c r="X719" s="312"/>
      <c r="Y719" s="312"/>
      <c r="Z719" s="312"/>
    </row>
    <row r="720" spans="1:26" ht="15.75" customHeight="1">
      <c r="A720" s="312"/>
      <c r="B720" s="312"/>
      <c r="C720" s="312"/>
      <c r="D720" s="312"/>
      <c r="E720" s="312"/>
      <c r="F720" s="312"/>
      <c r="G720" s="312"/>
      <c r="H720" s="312"/>
      <c r="I720" s="312"/>
      <c r="J720" s="312"/>
      <c r="K720" s="312"/>
      <c r="L720" s="312"/>
      <c r="M720" s="312"/>
      <c r="N720" s="312"/>
      <c r="O720" s="312"/>
      <c r="P720" s="312"/>
      <c r="Q720" s="312"/>
      <c r="R720" s="312"/>
      <c r="S720" s="312"/>
      <c r="T720" s="312"/>
      <c r="U720" s="312"/>
      <c r="V720" s="312"/>
      <c r="W720" s="312"/>
      <c r="X720" s="312"/>
      <c r="Y720" s="312"/>
      <c r="Z720" s="312"/>
    </row>
    <row r="721" spans="1:26" ht="15.75" customHeight="1">
      <c r="A721" s="312"/>
      <c r="B721" s="312"/>
      <c r="C721" s="312"/>
      <c r="D721" s="312"/>
      <c r="E721" s="312"/>
      <c r="F721" s="312"/>
      <c r="G721" s="312"/>
      <c r="H721" s="312"/>
      <c r="I721" s="312"/>
      <c r="J721" s="312"/>
      <c r="K721" s="312"/>
      <c r="L721" s="312"/>
      <c r="M721" s="312"/>
      <c r="N721" s="312"/>
      <c r="O721" s="312"/>
      <c r="P721" s="312"/>
      <c r="Q721" s="312"/>
      <c r="R721" s="312"/>
      <c r="S721" s="312"/>
      <c r="T721" s="312"/>
      <c r="U721" s="312"/>
      <c r="V721" s="312"/>
      <c r="W721" s="312"/>
      <c r="X721" s="312"/>
      <c r="Y721" s="312"/>
      <c r="Z721" s="312"/>
    </row>
    <row r="722" spans="1:26" ht="15.75" customHeight="1">
      <c r="A722" s="312"/>
      <c r="B722" s="312"/>
      <c r="C722" s="312"/>
      <c r="D722" s="312"/>
      <c r="E722" s="312"/>
      <c r="F722" s="312"/>
      <c r="G722" s="312"/>
      <c r="H722" s="312"/>
      <c r="I722" s="312"/>
      <c r="J722" s="312"/>
      <c r="K722" s="312"/>
      <c r="L722" s="312"/>
      <c r="M722" s="312"/>
      <c r="N722" s="312"/>
      <c r="O722" s="312"/>
      <c r="P722" s="312"/>
      <c r="Q722" s="312"/>
      <c r="R722" s="312"/>
      <c r="S722" s="312"/>
      <c r="T722" s="312"/>
      <c r="U722" s="312"/>
      <c r="V722" s="312"/>
      <c r="W722" s="312"/>
      <c r="X722" s="312"/>
      <c r="Y722" s="312"/>
      <c r="Z722" s="312"/>
    </row>
    <row r="723" spans="1:26" ht="15.75" customHeight="1">
      <c r="A723" s="312"/>
      <c r="B723" s="312"/>
      <c r="C723" s="312"/>
      <c r="D723" s="312"/>
      <c r="E723" s="312"/>
      <c r="F723" s="312"/>
      <c r="G723" s="312"/>
      <c r="H723" s="312"/>
      <c r="I723" s="312"/>
      <c r="J723" s="312"/>
      <c r="K723" s="312"/>
      <c r="L723" s="312"/>
      <c r="M723" s="312"/>
      <c r="N723" s="312"/>
      <c r="O723" s="312"/>
      <c r="P723" s="312"/>
      <c r="Q723" s="312"/>
      <c r="R723" s="312"/>
      <c r="S723" s="312"/>
      <c r="T723" s="312"/>
      <c r="U723" s="312"/>
      <c r="V723" s="312"/>
      <c r="W723" s="312"/>
      <c r="X723" s="312"/>
      <c r="Y723" s="312"/>
      <c r="Z723" s="312"/>
    </row>
    <row r="724" spans="1:26" ht="15.75" customHeight="1">
      <c r="A724" s="312"/>
      <c r="B724" s="312"/>
      <c r="C724" s="312"/>
      <c r="D724" s="312"/>
      <c r="E724" s="312"/>
      <c r="F724" s="312"/>
      <c r="G724" s="312"/>
      <c r="H724" s="312"/>
      <c r="I724" s="312"/>
      <c r="J724" s="312"/>
      <c r="K724" s="312"/>
      <c r="L724" s="312"/>
      <c r="M724" s="312"/>
      <c r="N724" s="312"/>
      <c r="O724" s="312"/>
      <c r="P724" s="312"/>
      <c r="Q724" s="312"/>
      <c r="R724" s="312"/>
      <c r="S724" s="312"/>
      <c r="T724" s="312"/>
      <c r="U724" s="312"/>
      <c r="V724" s="312"/>
      <c r="W724" s="312"/>
      <c r="X724" s="312"/>
      <c r="Y724" s="312"/>
      <c r="Z724" s="312"/>
    </row>
    <row r="725" spans="1:26" ht="15.75" customHeight="1">
      <c r="A725" s="312"/>
      <c r="B725" s="312"/>
      <c r="C725" s="312"/>
      <c r="D725" s="312"/>
      <c r="E725" s="312"/>
      <c r="F725" s="312"/>
      <c r="G725" s="312"/>
      <c r="H725" s="312"/>
      <c r="I725" s="312"/>
      <c r="J725" s="312"/>
      <c r="K725" s="312"/>
      <c r="L725" s="312"/>
      <c r="M725" s="312"/>
      <c r="N725" s="312"/>
      <c r="O725" s="312"/>
      <c r="P725" s="312"/>
      <c r="Q725" s="312"/>
      <c r="R725" s="312"/>
      <c r="S725" s="312"/>
      <c r="T725" s="312"/>
      <c r="U725" s="312"/>
      <c r="V725" s="312"/>
      <c r="W725" s="312"/>
      <c r="X725" s="312"/>
      <c r="Y725" s="312"/>
      <c r="Z725" s="312"/>
    </row>
    <row r="726" spans="1:26" ht="15.75" customHeight="1">
      <c r="A726" s="312"/>
      <c r="B726" s="312"/>
      <c r="C726" s="312"/>
      <c r="D726" s="312"/>
      <c r="E726" s="312"/>
      <c r="F726" s="312"/>
      <c r="G726" s="312"/>
      <c r="H726" s="312"/>
      <c r="I726" s="312"/>
      <c r="J726" s="312"/>
      <c r="K726" s="312"/>
      <c r="L726" s="312"/>
      <c r="M726" s="312"/>
      <c r="N726" s="312"/>
      <c r="O726" s="312"/>
      <c r="P726" s="312"/>
      <c r="Q726" s="312"/>
      <c r="R726" s="312"/>
      <c r="S726" s="312"/>
      <c r="T726" s="312"/>
      <c r="U726" s="312"/>
      <c r="V726" s="312"/>
      <c r="W726" s="312"/>
      <c r="X726" s="312"/>
      <c r="Y726" s="312"/>
      <c r="Z726" s="312"/>
    </row>
    <row r="727" spans="1:26" ht="15.75" customHeight="1">
      <c r="A727" s="312"/>
      <c r="B727" s="312"/>
      <c r="C727" s="312"/>
      <c r="D727" s="312"/>
      <c r="E727" s="312"/>
      <c r="F727" s="312"/>
      <c r="G727" s="312"/>
      <c r="H727" s="312"/>
      <c r="I727" s="312"/>
      <c r="J727" s="312"/>
      <c r="K727" s="312"/>
      <c r="L727" s="312"/>
      <c r="M727" s="312"/>
      <c r="N727" s="312"/>
      <c r="O727" s="312"/>
      <c r="P727" s="312"/>
      <c r="Q727" s="312"/>
      <c r="R727" s="312"/>
      <c r="S727" s="312"/>
      <c r="T727" s="312"/>
      <c r="U727" s="312"/>
      <c r="V727" s="312"/>
      <c r="W727" s="312"/>
      <c r="X727" s="312"/>
      <c r="Y727" s="312"/>
      <c r="Z727" s="312"/>
    </row>
    <row r="728" spans="1:26" ht="15.75" customHeight="1">
      <c r="A728" s="312"/>
      <c r="B728" s="312"/>
      <c r="C728" s="312"/>
      <c r="D728" s="312"/>
      <c r="E728" s="312"/>
      <c r="F728" s="312"/>
      <c r="G728" s="312"/>
      <c r="H728" s="312"/>
      <c r="I728" s="312"/>
      <c r="J728" s="312"/>
      <c r="K728" s="312"/>
      <c r="L728" s="312"/>
      <c r="M728" s="312"/>
      <c r="N728" s="312"/>
      <c r="O728" s="312"/>
      <c r="P728" s="312"/>
      <c r="Q728" s="312"/>
      <c r="R728" s="312"/>
      <c r="S728" s="312"/>
      <c r="T728" s="312"/>
      <c r="U728" s="312"/>
      <c r="V728" s="312"/>
      <c r="W728" s="312"/>
      <c r="X728" s="312"/>
      <c r="Y728" s="312"/>
      <c r="Z728" s="312"/>
    </row>
    <row r="729" spans="1:26" ht="15.75" customHeight="1">
      <c r="A729" s="312"/>
      <c r="B729" s="312"/>
      <c r="C729" s="312"/>
      <c r="D729" s="312"/>
      <c r="E729" s="312"/>
      <c r="F729" s="312"/>
      <c r="G729" s="312"/>
      <c r="H729" s="312"/>
      <c r="I729" s="312"/>
      <c r="J729" s="312"/>
      <c r="K729" s="312"/>
      <c r="L729" s="312"/>
      <c r="M729" s="312"/>
      <c r="N729" s="312"/>
      <c r="O729" s="312"/>
      <c r="P729" s="312"/>
      <c r="Q729" s="312"/>
      <c r="R729" s="312"/>
      <c r="S729" s="312"/>
      <c r="T729" s="312"/>
      <c r="U729" s="312"/>
      <c r="V729" s="312"/>
      <c r="W729" s="312"/>
      <c r="X729" s="312"/>
      <c r="Y729" s="312"/>
      <c r="Z729" s="312"/>
    </row>
    <row r="730" spans="1:26" ht="15.75" customHeight="1">
      <c r="A730" s="312"/>
      <c r="B730" s="312"/>
      <c r="C730" s="312"/>
      <c r="D730" s="312"/>
      <c r="E730" s="312"/>
      <c r="F730" s="312"/>
      <c r="G730" s="312"/>
      <c r="H730" s="312"/>
      <c r="I730" s="312"/>
      <c r="J730" s="312"/>
      <c r="K730" s="312"/>
      <c r="L730" s="312"/>
      <c r="M730" s="312"/>
      <c r="N730" s="312"/>
      <c r="O730" s="312"/>
      <c r="P730" s="312"/>
      <c r="Q730" s="312"/>
      <c r="R730" s="312"/>
      <c r="S730" s="312"/>
      <c r="T730" s="312"/>
      <c r="U730" s="312"/>
      <c r="V730" s="312"/>
      <c r="W730" s="312"/>
      <c r="X730" s="312"/>
      <c r="Y730" s="312"/>
      <c r="Z730" s="312"/>
    </row>
    <row r="731" spans="1:26" ht="15.75" customHeight="1">
      <c r="A731" s="312"/>
      <c r="B731" s="312"/>
      <c r="C731" s="312"/>
      <c r="D731" s="312"/>
      <c r="E731" s="312"/>
      <c r="F731" s="312"/>
      <c r="G731" s="312"/>
      <c r="H731" s="312"/>
      <c r="I731" s="312"/>
      <c r="J731" s="312"/>
      <c r="K731" s="312"/>
      <c r="L731" s="312"/>
      <c r="M731" s="312"/>
      <c r="N731" s="312"/>
      <c r="O731" s="312"/>
      <c r="P731" s="312"/>
      <c r="Q731" s="312"/>
      <c r="R731" s="312"/>
      <c r="S731" s="312"/>
      <c r="T731" s="312"/>
      <c r="U731" s="312"/>
      <c r="V731" s="312"/>
      <c r="W731" s="312"/>
      <c r="X731" s="312"/>
      <c r="Y731" s="312"/>
      <c r="Z731" s="312"/>
    </row>
    <row r="732" spans="1:26" ht="15.75" customHeight="1">
      <c r="A732" s="312"/>
      <c r="B732" s="312"/>
      <c r="C732" s="312"/>
      <c r="D732" s="312"/>
      <c r="E732" s="312"/>
      <c r="F732" s="312"/>
      <c r="G732" s="312"/>
      <c r="H732" s="312"/>
      <c r="I732" s="312"/>
      <c r="J732" s="312"/>
      <c r="K732" s="312"/>
      <c r="L732" s="312"/>
      <c r="M732" s="312"/>
      <c r="N732" s="312"/>
      <c r="O732" s="312"/>
      <c r="P732" s="312"/>
      <c r="Q732" s="312"/>
      <c r="R732" s="312"/>
      <c r="S732" s="312"/>
      <c r="T732" s="312"/>
      <c r="U732" s="312"/>
      <c r="V732" s="312"/>
      <c r="W732" s="312"/>
      <c r="X732" s="312"/>
      <c r="Y732" s="312"/>
      <c r="Z732" s="312"/>
    </row>
    <row r="733" spans="1:26" ht="15.75" customHeight="1">
      <c r="A733" s="312"/>
      <c r="B733" s="312"/>
      <c r="C733" s="312"/>
      <c r="D733" s="312"/>
      <c r="E733" s="312"/>
      <c r="F733" s="312"/>
      <c r="G733" s="312"/>
      <c r="H733" s="312"/>
      <c r="I733" s="312"/>
      <c r="J733" s="312"/>
      <c r="K733" s="312"/>
      <c r="L733" s="312"/>
      <c r="M733" s="312"/>
      <c r="N733" s="312"/>
      <c r="O733" s="312"/>
      <c r="P733" s="312"/>
      <c r="Q733" s="312"/>
      <c r="R733" s="312"/>
      <c r="S733" s="312"/>
      <c r="T733" s="312"/>
      <c r="U733" s="312"/>
      <c r="V733" s="312"/>
      <c r="W733" s="312"/>
      <c r="X733" s="312"/>
      <c r="Y733" s="312"/>
      <c r="Z733" s="312"/>
    </row>
    <row r="734" spans="1:26" ht="15.75" customHeight="1">
      <c r="A734" s="312"/>
      <c r="B734" s="312"/>
      <c r="C734" s="312"/>
      <c r="D734" s="312"/>
      <c r="E734" s="312"/>
      <c r="F734" s="312"/>
      <c r="G734" s="312"/>
      <c r="H734" s="312"/>
      <c r="I734" s="312"/>
      <c r="J734" s="312"/>
      <c r="K734" s="312"/>
      <c r="L734" s="312"/>
      <c r="M734" s="312"/>
      <c r="N734" s="312"/>
      <c r="O734" s="312"/>
      <c r="P734" s="312"/>
      <c r="Q734" s="312"/>
      <c r="R734" s="312"/>
      <c r="S734" s="312"/>
      <c r="T734" s="312"/>
      <c r="U734" s="312"/>
      <c r="V734" s="312"/>
      <c r="W734" s="312"/>
      <c r="X734" s="312"/>
      <c r="Y734" s="312"/>
      <c r="Z734" s="312"/>
    </row>
    <row r="735" spans="1:26" ht="15.75" customHeight="1">
      <c r="A735" s="312"/>
      <c r="B735" s="312"/>
      <c r="C735" s="312"/>
      <c r="D735" s="312"/>
      <c r="E735" s="312"/>
      <c r="F735" s="312"/>
      <c r="G735" s="312"/>
      <c r="H735" s="312"/>
      <c r="I735" s="312"/>
      <c r="J735" s="312"/>
      <c r="K735" s="312"/>
      <c r="L735" s="312"/>
      <c r="M735" s="312"/>
      <c r="N735" s="312"/>
      <c r="O735" s="312"/>
      <c r="P735" s="312"/>
      <c r="Q735" s="312"/>
      <c r="R735" s="312"/>
      <c r="S735" s="312"/>
      <c r="T735" s="312"/>
      <c r="U735" s="312"/>
      <c r="V735" s="312"/>
      <c r="W735" s="312"/>
      <c r="X735" s="312"/>
      <c r="Y735" s="312"/>
      <c r="Z735" s="312"/>
    </row>
    <row r="736" spans="1:26" ht="15.75" customHeight="1">
      <c r="A736" s="312"/>
      <c r="B736" s="312"/>
      <c r="C736" s="312"/>
      <c r="D736" s="312"/>
      <c r="E736" s="312"/>
      <c r="F736" s="312"/>
      <c r="G736" s="312"/>
      <c r="H736" s="312"/>
      <c r="I736" s="312"/>
      <c r="J736" s="312"/>
      <c r="K736" s="312"/>
      <c r="L736" s="312"/>
      <c r="M736" s="312"/>
      <c r="N736" s="312"/>
      <c r="O736" s="312"/>
      <c r="P736" s="312"/>
      <c r="Q736" s="312"/>
      <c r="R736" s="312"/>
      <c r="S736" s="312"/>
      <c r="T736" s="312"/>
      <c r="U736" s="312"/>
      <c r="V736" s="312"/>
      <c r="W736" s="312"/>
      <c r="X736" s="312"/>
      <c r="Y736" s="312"/>
      <c r="Z736" s="312"/>
    </row>
    <row r="737" spans="1:26" ht="15.75" customHeight="1">
      <c r="A737" s="312"/>
      <c r="B737" s="312"/>
      <c r="C737" s="312"/>
      <c r="D737" s="312"/>
      <c r="E737" s="312"/>
      <c r="F737" s="312"/>
      <c r="G737" s="312"/>
      <c r="H737" s="312"/>
      <c r="I737" s="312"/>
      <c r="J737" s="312"/>
      <c r="K737" s="312"/>
      <c r="L737" s="312"/>
      <c r="M737" s="312"/>
      <c r="N737" s="312"/>
      <c r="O737" s="312"/>
      <c r="P737" s="312"/>
      <c r="Q737" s="312"/>
      <c r="R737" s="312"/>
      <c r="S737" s="312"/>
      <c r="T737" s="312"/>
      <c r="U737" s="312"/>
      <c r="V737" s="312"/>
      <c r="W737" s="312"/>
      <c r="X737" s="312"/>
      <c r="Y737" s="312"/>
      <c r="Z737" s="312"/>
    </row>
    <row r="738" spans="1:26" ht="15.75" customHeight="1">
      <c r="A738" s="312"/>
      <c r="B738" s="312"/>
      <c r="C738" s="312"/>
      <c r="D738" s="312"/>
      <c r="E738" s="312"/>
      <c r="F738" s="312"/>
      <c r="G738" s="312"/>
      <c r="H738" s="312"/>
      <c r="I738" s="312"/>
      <c r="J738" s="312"/>
      <c r="K738" s="312"/>
      <c r="L738" s="312"/>
      <c r="M738" s="312"/>
      <c r="N738" s="312"/>
      <c r="O738" s="312"/>
      <c r="P738" s="312"/>
      <c r="Q738" s="312"/>
      <c r="R738" s="312"/>
      <c r="S738" s="312"/>
      <c r="T738" s="312"/>
      <c r="U738" s="312"/>
      <c r="V738" s="312"/>
      <c r="W738" s="312"/>
      <c r="X738" s="312"/>
      <c r="Y738" s="312"/>
      <c r="Z738" s="312"/>
    </row>
    <row r="739" spans="1:26" ht="15.75" customHeight="1">
      <c r="A739" s="312"/>
      <c r="B739" s="312"/>
      <c r="C739" s="312"/>
      <c r="D739" s="312"/>
      <c r="E739" s="312"/>
      <c r="F739" s="312"/>
      <c r="G739" s="312"/>
      <c r="H739" s="312"/>
      <c r="I739" s="312"/>
      <c r="J739" s="312"/>
      <c r="K739" s="312"/>
      <c r="L739" s="312"/>
      <c r="M739" s="312"/>
      <c r="N739" s="312"/>
      <c r="O739" s="312"/>
      <c r="P739" s="312"/>
      <c r="Q739" s="312"/>
      <c r="R739" s="312"/>
      <c r="S739" s="312"/>
      <c r="T739" s="312"/>
      <c r="U739" s="312"/>
      <c r="V739" s="312"/>
      <c r="W739" s="312"/>
      <c r="X739" s="312"/>
      <c r="Y739" s="312"/>
      <c r="Z739" s="312"/>
    </row>
    <row r="740" spans="1:26" ht="15.75" customHeight="1">
      <c r="A740" s="312"/>
      <c r="B740" s="312"/>
      <c r="C740" s="312"/>
      <c r="D740" s="312"/>
      <c r="E740" s="312"/>
      <c r="F740" s="312"/>
      <c r="G740" s="312"/>
      <c r="H740" s="312"/>
      <c r="I740" s="312"/>
      <c r="J740" s="312"/>
      <c r="K740" s="312"/>
      <c r="L740" s="312"/>
      <c r="M740" s="312"/>
      <c r="N740" s="312"/>
      <c r="O740" s="312"/>
      <c r="P740" s="312"/>
      <c r="Q740" s="312"/>
      <c r="R740" s="312"/>
      <c r="S740" s="312"/>
      <c r="T740" s="312"/>
      <c r="U740" s="312"/>
      <c r="V740" s="312"/>
      <c r="W740" s="312"/>
      <c r="X740" s="312"/>
      <c r="Y740" s="312"/>
      <c r="Z740" s="312"/>
    </row>
    <row r="741" spans="1:26" ht="15.75" customHeight="1">
      <c r="A741" s="312"/>
      <c r="B741" s="312"/>
      <c r="C741" s="312"/>
      <c r="D741" s="312"/>
      <c r="E741" s="312"/>
      <c r="F741" s="312"/>
      <c r="G741" s="312"/>
      <c r="H741" s="312"/>
      <c r="I741" s="312"/>
      <c r="J741" s="312"/>
      <c r="K741" s="312"/>
      <c r="L741" s="312"/>
      <c r="M741" s="312"/>
      <c r="N741" s="312"/>
      <c r="O741" s="312"/>
      <c r="P741" s="312"/>
      <c r="Q741" s="312"/>
      <c r="R741" s="312"/>
      <c r="S741" s="312"/>
      <c r="T741" s="312"/>
      <c r="U741" s="312"/>
      <c r="V741" s="312"/>
      <c r="W741" s="312"/>
      <c r="X741" s="312"/>
      <c r="Y741" s="312"/>
      <c r="Z741" s="312"/>
    </row>
    <row r="742" spans="1:26" ht="15.75" customHeight="1">
      <c r="A742" s="312"/>
      <c r="B742" s="312"/>
      <c r="C742" s="312"/>
      <c r="D742" s="312"/>
      <c r="E742" s="312"/>
      <c r="F742" s="312"/>
      <c r="G742" s="312"/>
      <c r="H742" s="312"/>
      <c r="I742" s="312"/>
      <c r="J742" s="312"/>
      <c r="K742" s="312"/>
      <c r="L742" s="312"/>
      <c r="M742" s="312"/>
      <c r="N742" s="312"/>
      <c r="O742" s="312"/>
      <c r="P742" s="312"/>
      <c r="Q742" s="312"/>
      <c r="R742" s="312"/>
      <c r="S742" s="312"/>
      <c r="T742" s="312"/>
      <c r="U742" s="312"/>
      <c r="V742" s="312"/>
      <c r="W742" s="312"/>
      <c r="X742" s="312"/>
      <c r="Y742" s="312"/>
      <c r="Z742" s="312"/>
    </row>
    <row r="743" spans="1:26" ht="15.75" customHeight="1">
      <c r="A743" s="312"/>
      <c r="B743" s="312"/>
      <c r="C743" s="312"/>
      <c r="D743" s="312"/>
      <c r="E743" s="312"/>
      <c r="F743" s="312"/>
      <c r="G743" s="312"/>
      <c r="H743" s="312"/>
      <c r="I743" s="312"/>
      <c r="J743" s="312"/>
      <c r="K743" s="312"/>
      <c r="L743" s="312"/>
      <c r="M743" s="312"/>
      <c r="N743" s="312"/>
      <c r="O743" s="312"/>
      <c r="P743" s="312"/>
      <c r="Q743" s="312"/>
      <c r="R743" s="312"/>
      <c r="S743" s="312"/>
      <c r="T743" s="312"/>
      <c r="U743" s="312"/>
      <c r="V743" s="312"/>
      <c r="W743" s="312"/>
      <c r="X743" s="312"/>
      <c r="Y743" s="312"/>
      <c r="Z743" s="312"/>
    </row>
    <row r="744" spans="1:26" ht="15.75" customHeight="1">
      <c r="A744" s="312"/>
      <c r="B744" s="312"/>
      <c r="C744" s="312"/>
      <c r="D744" s="312"/>
      <c r="E744" s="312"/>
      <c r="F744" s="312"/>
      <c r="G744" s="312"/>
      <c r="H744" s="312"/>
      <c r="I744" s="312"/>
      <c r="J744" s="312"/>
      <c r="K744" s="312"/>
      <c r="L744" s="312"/>
      <c r="M744" s="312"/>
      <c r="N744" s="312"/>
      <c r="O744" s="312"/>
      <c r="P744" s="312"/>
      <c r="Q744" s="312"/>
      <c r="R744" s="312"/>
      <c r="S744" s="312"/>
      <c r="T744" s="312"/>
      <c r="U744" s="312"/>
      <c r="V744" s="312"/>
      <c r="W744" s="312"/>
      <c r="X744" s="312"/>
      <c r="Y744" s="312"/>
      <c r="Z744" s="312"/>
    </row>
    <row r="745" spans="1:26" ht="15.75" customHeight="1">
      <c r="A745" s="312"/>
      <c r="B745" s="312"/>
      <c r="C745" s="312"/>
      <c r="D745" s="312"/>
      <c r="E745" s="312"/>
      <c r="F745" s="312"/>
      <c r="G745" s="312"/>
      <c r="H745" s="312"/>
      <c r="I745" s="312"/>
      <c r="J745" s="312"/>
      <c r="K745" s="312"/>
      <c r="L745" s="312"/>
      <c r="M745" s="312"/>
      <c r="N745" s="312"/>
      <c r="O745" s="312"/>
      <c r="P745" s="312"/>
      <c r="Q745" s="312"/>
      <c r="R745" s="312"/>
      <c r="S745" s="312"/>
      <c r="T745" s="312"/>
      <c r="U745" s="312"/>
      <c r="V745" s="312"/>
      <c r="W745" s="312"/>
      <c r="X745" s="312"/>
      <c r="Y745" s="312"/>
      <c r="Z745" s="312"/>
    </row>
    <row r="746" spans="1:26" ht="15.75" customHeight="1">
      <c r="A746" s="312"/>
      <c r="B746" s="312"/>
      <c r="C746" s="312"/>
      <c r="D746" s="312"/>
      <c r="E746" s="312"/>
      <c r="F746" s="312"/>
      <c r="G746" s="312"/>
      <c r="H746" s="312"/>
      <c r="I746" s="312"/>
      <c r="J746" s="312"/>
      <c r="K746" s="312"/>
      <c r="L746" s="312"/>
      <c r="M746" s="312"/>
      <c r="N746" s="312"/>
      <c r="O746" s="312"/>
      <c r="P746" s="312"/>
      <c r="Q746" s="312"/>
      <c r="R746" s="312"/>
      <c r="S746" s="312"/>
      <c r="T746" s="312"/>
      <c r="U746" s="312"/>
      <c r="V746" s="312"/>
      <c r="W746" s="312"/>
      <c r="X746" s="312"/>
      <c r="Y746" s="312"/>
      <c r="Z746" s="312"/>
    </row>
    <row r="747" spans="1:26" ht="15.75" customHeight="1">
      <c r="A747" s="312"/>
      <c r="B747" s="312"/>
      <c r="C747" s="312"/>
      <c r="D747" s="312"/>
      <c r="E747" s="312"/>
      <c r="F747" s="312"/>
      <c r="G747" s="312"/>
      <c r="H747" s="312"/>
      <c r="I747" s="312"/>
      <c r="J747" s="312"/>
      <c r="K747" s="312"/>
      <c r="L747" s="312"/>
      <c r="M747" s="312"/>
      <c r="N747" s="312"/>
      <c r="O747" s="312"/>
      <c r="P747" s="312"/>
      <c r="Q747" s="312"/>
      <c r="R747" s="312"/>
      <c r="S747" s="312"/>
      <c r="T747" s="312"/>
      <c r="U747" s="312"/>
      <c r="V747" s="312"/>
      <c r="W747" s="312"/>
      <c r="X747" s="312"/>
      <c r="Y747" s="312"/>
      <c r="Z747" s="312"/>
    </row>
    <row r="748" spans="1:26" ht="15.75" customHeight="1">
      <c r="A748" s="312"/>
      <c r="B748" s="312"/>
      <c r="C748" s="312"/>
      <c r="D748" s="312"/>
      <c r="E748" s="312"/>
      <c r="F748" s="312"/>
      <c r="G748" s="312"/>
      <c r="H748" s="312"/>
      <c r="I748" s="312"/>
      <c r="J748" s="312"/>
      <c r="K748" s="312"/>
      <c r="L748" s="312"/>
      <c r="M748" s="312"/>
      <c r="N748" s="312"/>
      <c r="O748" s="312"/>
      <c r="P748" s="312"/>
      <c r="Q748" s="312"/>
      <c r="R748" s="312"/>
      <c r="S748" s="312"/>
      <c r="T748" s="312"/>
      <c r="U748" s="312"/>
      <c r="V748" s="312"/>
      <c r="W748" s="312"/>
      <c r="X748" s="312"/>
      <c r="Y748" s="312"/>
      <c r="Z748" s="312"/>
    </row>
    <row r="749" spans="1:26" ht="15.75" customHeight="1">
      <c r="A749" s="312"/>
      <c r="B749" s="312"/>
      <c r="C749" s="312"/>
      <c r="D749" s="312"/>
      <c r="E749" s="312"/>
      <c r="F749" s="312"/>
      <c r="G749" s="312"/>
      <c r="H749" s="312"/>
      <c r="I749" s="312"/>
      <c r="J749" s="312"/>
      <c r="K749" s="312"/>
      <c r="L749" s="312"/>
      <c r="M749" s="312"/>
      <c r="N749" s="312"/>
      <c r="O749" s="312"/>
      <c r="P749" s="312"/>
      <c r="Q749" s="312"/>
      <c r="R749" s="312"/>
      <c r="S749" s="312"/>
      <c r="T749" s="312"/>
      <c r="U749" s="312"/>
      <c r="V749" s="312"/>
      <c r="W749" s="312"/>
      <c r="X749" s="312"/>
      <c r="Y749" s="312"/>
      <c r="Z749" s="312"/>
    </row>
    <row r="750" spans="1:26" ht="15.75" customHeight="1">
      <c r="A750" s="312"/>
      <c r="B750" s="312"/>
      <c r="C750" s="312"/>
      <c r="D750" s="312"/>
      <c r="E750" s="312"/>
      <c r="F750" s="312"/>
      <c r="G750" s="312"/>
      <c r="H750" s="312"/>
      <c r="I750" s="312"/>
      <c r="J750" s="312"/>
      <c r="K750" s="312"/>
      <c r="L750" s="312"/>
      <c r="M750" s="312"/>
      <c r="N750" s="312"/>
      <c r="O750" s="312"/>
      <c r="P750" s="312"/>
      <c r="Q750" s="312"/>
      <c r="R750" s="312"/>
      <c r="S750" s="312"/>
      <c r="T750" s="312"/>
      <c r="U750" s="312"/>
      <c r="V750" s="312"/>
      <c r="W750" s="312"/>
      <c r="X750" s="312"/>
      <c r="Y750" s="312"/>
      <c r="Z750" s="312"/>
    </row>
    <row r="751" spans="1:26" ht="15.75" customHeight="1">
      <c r="A751" s="312"/>
      <c r="B751" s="312"/>
      <c r="C751" s="312"/>
      <c r="D751" s="312"/>
      <c r="E751" s="312"/>
      <c r="F751" s="312"/>
      <c r="G751" s="312"/>
      <c r="H751" s="312"/>
      <c r="I751" s="312"/>
      <c r="J751" s="312"/>
      <c r="K751" s="312"/>
      <c r="L751" s="312"/>
      <c r="M751" s="312"/>
      <c r="N751" s="312"/>
      <c r="O751" s="312"/>
      <c r="P751" s="312"/>
      <c r="Q751" s="312"/>
      <c r="R751" s="312"/>
      <c r="S751" s="312"/>
      <c r="T751" s="312"/>
      <c r="U751" s="312"/>
      <c r="V751" s="312"/>
      <c r="W751" s="312"/>
      <c r="X751" s="312"/>
      <c r="Y751" s="312"/>
      <c r="Z751" s="312"/>
    </row>
    <row r="752" spans="1:26" ht="15.75" customHeight="1">
      <c r="A752" s="312"/>
      <c r="B752" s="312"/>
      <c r="C752" s="312"/>
      <c r="D752" s="312"/>
      <c r="E752" s="312"/>
      <c r="F752" s="312"/>
      <c r="G752" s="312"/>
      <c r="H752" s="312"/>
      <c r="I752" s="312"/>
      <c r="J752" s="312"/>
      <c r="K752" s="312"/>
      <c r="L752" s="312"/>
      <c r="M752" s="312"/>
      <c r="N752" s="312"/>
      <c r="O752" s="312"/>
      <c r="P752" s="312"/>
      <c r="Q752" s="312"/>
      <c r="R752" s="312"/>
      <c r="S752" s="312"/>
      <c r="T752" s="312"/>
      <c r="U752" s="312"/>
      <c r="V752" s="312"/>
      <c r="W752" s="312"/>
      <c r="X752" s="312"/>
      <c r="Y752" s="312"/>
      <c r="Z752" s="312"/>
    </row>
    <row r="753" spans="1:26" ht="15.75" customHeight="1">
      <c r="A753" s="312"/>
      <c r="B753" s="312"/>
      <c r="C753" s="312"/>
      <c r="D753" s="312"/>
      <c r="E753" s="312"/>
      <c r="F753" s="312"/>
      <c r="G753" s="312"/>
      <c r="H753" s="312"/>
      <c r="I753" s="312"/>
      <c r="J753" s="312"/>
      <c r="K753" s="312"/>
      <c r="L753" s="312"/>
      <c r="M753" s="312"/>
      <c r="N753" s="312"/>
      <c r="O753" s="312"/>
      <c r="P753" s="312"/>
      <c r="Q753" s="312"/>
      <c r="R753" s="312"/>
      <c r="S753" s="312"/>
      <c r="T753" s="312"/>
      <c r="U753" s="312"/>
      <c r="V753" s="312"/>
      <c r="W753" s="312"/>
      <c r="X753" s="312"/>
      <c r="Y753" s="312"/>
      <c r="Z753" s="312"/>
    </row>
    <row r="754" spans="1:26" ht="15.75" customHeight="1">
      <c r="A754" s="312"/>
      <c r="B754" s="312"/>
      <c r="C754" s="312"/>
      <c r="D754" s="312"/>
      <c r="E754" s="312"/>
      <c r="F754" s="312"/>
      <c r="G754" s="312"/>
      <c r="H754" s="312"/>
      <c r="I754" s="312"/>
      <c r="J754" s="312"/>
      <c r="K754" s="312"/>
      <c r="L754" s="312"/>
      <c r="M754" s="312"/>
      <c r="N754" s="312"/>
      <c r="O754" s="312"/>
      <c r="P754" s="312"/>
      <c r="Q754" s="312"/>
      <c r="R754" s="312"/>
      <c r="S754" s="312"/>
      <c r="T754" s="312"/>
      <c r="U754" s="312"/>
      <c r="V754" s="312"/>
      <c r="W754" s="312"/>
      <c r="X754" s="312"/>
      <c r="Y754" s="312"/>
      <c r="Z754" s="312"/>
    </row>
    <row r="755" spans="1:26" ht="15.75" customHeight="1">
      <c r="A755" s="312"/>
      <c r="B755" s="312"/>
      <c r="C755" s="312"/>
      <c r="D755" s="312"/>
      <c r="E755" s="312"/>
      <c r="F755" s="312"/>
      <c r="G755" s="312"/>
      <c r="H755" s="312"/>
      <c r="I755" s="312"/>
      <c r="J755" s="312"/>
      <c r="K755" s="312"/>
      <c r="L755" s="312"/>
      <c r="M755" s="312"/>
      <c r="N755" s="312"/>
      <c r="O755" s="312"/>
      <c r="P755" s="312"/>
      <c r="Q755" s="312"/>
      <c r="R755" s="312"/>
      <c r="S755" s="312"/>
      <c r="T755" s="312"/>
      <c r="U755" s="312"/>
      <c r="V755" s="312"/>
      <c r="W755" s="312"/>
      <c r="X755" s="312"/>
      <c r="Y755" s="312"/>
      <c r="Z755" s="312"/>
    </row>
    <row r="756" spans="1:26" ht="15.75" customHeight="1">
      <c r="A756" s="312"/>
      <c r="B756" s="312"/>
      <c r="C756" s="312"/>
      <c r="D756" s="312"/>
      <c r="E756" s="312"/>
      <c r="F756" s="312"/>
      <c r="G756" s="312"/>
      <c r="H756" s="312"/>
      <c r="I756" s="312"/>
      <c r="J756" s="312"/>
      <c r="K756" s="312"/>
      <c r="L756" s="312"/>
      <c r="M756" s="312"/>
      <c r="N756" s="312"/>
      <c r="O756" s="312"/>
      <c r="P756" s="312"/>
      <c r="Q756" s="312"/>
      <c r="R756" s="312"/>
      <c r="S756" s="312"/>
      <c r="T756" s="312"/>
      <c r="U756" s="312"/>
      <c r="V756" s="312"/>
      <c r="W756" s="312"/>
      <c r="X756" s="312"/>
      <c r="Y756" s="312"/>
      <c r="Z756" s="312"/>
    </row>
    <row r="757" spans="1:26" ht="15.75" customHeight="1">
      <c r="A757" s="312"/>
      <c r="B757" s="312"/>
      <c r="C757" s="312"/>
      <c r="D757" s="312"/>
      <c r="E757" s="312"/>
      <c r="F757" s="312"/>
      <c r="G757" s="312"/>
      <c r="H757" s="312"/>
      <c r="I757" s="312"/>
      <c r="J757" s="312"/>
      <c r="K757" s="312"/>
      <c r="L757" s="312"/>
      <c r="M757" s="312"/>
      <c r="N757" s="312"/>
      <c r="O757" s="312"/>
      <c r="P757" s="312"/>
      <c r="Q757" s="312"/>
      <c r="R757" s="312"/>
      <c r="S757" s="312"/>
      <c r="T757" s="312"/>
      <c r="U757" s="312"/>
      <c r="V757" s="312"/>
      <c r="W757" s="312"/>
      <c r="X757" s="312"/>
      <c r="Y757" s="312"/>
      <c r="Z757" s="312"/>
    </row>
    <row r="758" spans="1:26" ht="15.75" customHeight="1">
      <c r="A758" s="312"/>
      <c r="B758" s="312"/>
      <c r="C758" s="312"/>
      <c r="D758" s="312"/>
      <c r="E758" s="312"/>
      <c r="F758" s="312"/>
      <c r="G758" s="312"/>
      <c r="H758" s="312"/>
      <c r="I758" s="312"/>
      <c r="J758" s="312"/>
      <c r="K758" s="312"/>
      <c r="L758" s="312"/>
      <c r="M758" s="312"/>
      <c r="N758" s="312"/>
      <c r="O758" s="312"/>
      <c r="P758" s="312"/>
      <c r="Q758" s="312"/>
      <c r="R758" s="312"/>
      <c r="S758" s="312"/>
      <c r="T758" s="312"/>
      <c r="U758" s="312"/>
      <c r="V758" s="312"/>
      <c r="W758" s="312"/>
      <c r="X758" s="312"/>
      <c r="Y758" s="312"/>
      <c r="Z758" s="312"/>
    </row>
    <row r="759" spans="1:26" ht="15.75" customHeight="1">
      <c r="A759" s="312"/>
      <c r="B759" s="312"/>
      <c r="C759" s="312"/>
      <c r="D759" s="312"/>
      <c r="E759" s="312"/>
      <c r="F759" s="312"/>
      <c r="G759" s="312"/>
      <c r="H759" s="312"/>
      <c r="I759" s="312"/>
      <c r="J759" s="312"/>
      <c r="K759" s="312"/>
      <c r="L759" s="312"/>
      <c r="M759" s="312"/>
      <c r="N759" s="312"/>
      <c r="O759" s="312"/>
      <c r="P759" s="312"/>
      <c r="Q759" s="312"/>
      <c r="R759" s="312"/>
      <c r="S759" s="312"/>
      <c r="T759" s="312"/>
      <c r="U759" s="312"/>
      <c r="V759" s="312"/>
      <c r="W759" s="312"/>
      <c r="X759" s="312"/>
      <c r="Y759" s="312"/>
      <c r="Z759" s="312"/>
    </row>
    <row r="760" spans="1:26" ht="15.75" customHeight="1">
      <c r="A760" s="312"/>
      <c r="B760" s="312"/>
      <c r="C760" s="312"/>
      <c r="D760" s="312"/>
      <c r="E760" s="312"/>
      <c r="F760" s="312"/>
      <c r="G760" s="312"/>
      <c r="H760" s="312"/>
      <c r="I760" s="312"/>
      <c r="J760" s="312"/>
      <c r="K760" s="312"/>
      <c r="L760" s="312"/>
      <c r="M760" s="312"/>
      <c r="N760" s="312"/>
      <c r="O760" s="312"/>
      <c r="P760" s="312"/>
      <c r="Q760" s="312"/>
      <c r="R760" s="312"/>
      <c r="S760" s="312"/>
      <c r="T760" s="312"/>
      <c r="U760" s="312"/>
      <c r="V760" s="312"/>
      <c r="W760" s="312"/>
      <c r="X760" s="312"/>
      <c r="Y760" s="312"/>
      <c r="Z760" s="312"/>
    </row>
    <row r="761" spans="1:26" ht="15.75" customHeight="1">
      <c r="A761" s="312"/>
      <c r="B761" s="312"/>
      <c r="C761" s="312"/>
      <c r="D761" s="312"/>
      <c r="E761" s="312"/>
      <c r="F761" s="312"/>
      <c r="G761" s="312"/>
      <c r="H761" s="312"/>
      <c r="I761" s="312"/>
      <c r="J761" s="312"/>
      <c r="K761" s="312"/>
      <c r="L761" s="312"/>
      <c r="M761" s="312"/>
      <c r="N761" s="312"/>
      <c r="O761" s="312"/>
      <c r="P761" s="312"/>
      <c r="Q761" s="312"/>
      <c r="R761" s="312"/>
      <c r="S761" s="312"/>
      <c r="T761" s="312"/>
      <c r="U761" s="312"/>
      <c r="V761" s="312"/>
      <c r="W761" s="312"/>
      <c r="X761" s="312"/>
      <c r="Y761" s="312"/>
      <c r="Z761" s="312"/>
    </row>
    <row r="762" spans="1:26" ht="15.75" customHeight="1">
      <c r="A762" s="312"/>
      <c r="B762" s="312"/>
      <c r="C762" s="312"/>
      <c r="D762" s="312"/>
      <c r="E762" s="312"/>
      <c r="F762" s="312"/>
      <c r="G762" s="312"/>
      <c r="H762" s="312"/>
      <c r="I762" s="312"/>
      <c r="J762" s="312"/>
      <c r="K762" s="312"/>
      <c r="L762" s="312"/>
      <c r="M762" s="312"/>
      <c r="N762" s="312"/>
      <c r="O762" s="312"/>
      <c r="P762" s="312"/>
      <c r="Q762" s="312"/>
      <c r="R762" s="312"/>
      <c r="S762" s="312"/>
      <c r="T762" s="312"/>
      <c r="U762" s="312"/>
      <c r="V762" s="312"/>
      <c r="W762" s="312"/>
      <c r="X762" s="312"/>
      <c r="Y762" s="312"/>
      <c r="Z762" s="312"/>
    </row>
    <row r="763" spans="1:26" ht="15.75" customHeight="1">
      <c r="A763" s="312"/>
      <c r="B763" s="312"/>
      <c r="C763" s="312"/>
      <c r="D763" s="312"/>
      <c r="E763" s="312"/>
      <c r="F763" s="312"/>
      <c r="G763" s="312"/>
      <c r="H763" s="312"/>
      <c r="I763" s="312"/>
      <c r="J763" s="312"/>
      <c r="K763" s="312"/>
      <c r="L763" s="312"/>
      <c r="M763" s="312"/>
      <c r="N763" s="312"/>
      <c r="O763" s="312"/>
      <c r="P763" s="312"/>
      <c r="Q763" s="312"/>
      <c r="R763" s="312"/>
      <c r="S763" s="312"/>
      <c r="T763" s="312"/>
      <c r="U763" s="312"/>
      <c r="V763" s="312"/>
      <c r="W763" s="312"/>
      <c r="X763" s="312"/>
      <c r="Y763" s="312"/>
      <c r="Z763" s="312"/>
    </row>
    <row r="764" spans="1:26" ht="15.75" customHeight="1">
      <c r="A764" s="312"/>
      <c r="B764" s="312"/>
      <c r="C764" s="312"/>
      <c r="D764" s="312"/>
      <c r="E764" s="312"/>
      <c r="F764" s="312"/>
      <c r="G764" s="312"/>
      <c r="H764" s="312"/>
      <c r="I764" s="312"/>
      <c r="J764" s="312"/>
      <c r="K764" s="312"/>
      <c r="L764" s="312"/>
      <c r="M764" s="312"/>
      <c r="N764" s="312"/>
      <c r="O764" s="312"/>
      <c r="P764" s="312"/>
      <c r="Q764" s="312"/>
      <c r="R764" s="312"/>
      <c r="S764" s="312"/>
      <c r="T764" s="312"/>
      <c r="U764" s="312"/>
      <c r="V764" s="312"/>
      <c r="W764" s="312"/>
      <c r="X764" s="312"/>
      <c r="Y764" s="312"/>
      <c r="Z764" s="312"/>
    </row>
    <row r="765" spans="1:26" ht="15.75" customHeight="1">
      <c r="A765" s="312"/>
      <c r="B765" s="312"/>
      <c r="C765" s="312"/>
      <c r="D765" s="312"/>
      <c r="E765" s="312"/>
      <c r="F765" s="312"/>
      <c r="G765" s="312"/>
      <c r="H765" s="312"/>
      <c r="I765" s="312"/>
      <c r="J765" s="312"/>
      <c r="K765" s="312"/>
      <c r="L765" s="312"/>
      <c r="M765" s="312"/>
      <c r="N765" s="312"/>
      <c r="O765" s="312"/>
      <c r="P765" s="312"/>
      <c r="Q765" s="312"/>
      <c r="R765" s="312"/>
      <c r="S765" s="312"/>
      <c r="T765" s="312"/>
      <c r="U765" s="312"/>
      <c r="V765" s="312"/>
      <c r="W765" s="312"/>
      <c r="X765" s="312"/>
      <c r="Y765" s="312"/>
      <c r="Z765" s="312"/>
    </row>
    <row r="766" spans="1:26" ht="15.75" customHeight="1">
      <c r="A766" s="312"/>
      <c r="B766" s="312"/>
      <c r="C766" s="312"/>
      <c r="D766" s="312"/>
      <c r="E766" s="312"/>
      <c r="F766" s="312"/>
      <c r="G766" s="312"/>
      <c r="H766" s="312"/>
      <c r="I766" s="312"/>
      <c r="J766" s="312"/>
      <c r="K766" s="312"/>
      <c r="L766" s="312"/>
      <c r="M766" s="312"/>
      <c r="N766" s="312"/>
      <c r="O766" s="312"/>
      <c r="P766" s="312"/>
      <c r="Q766" s="312"/>
      <c r="R766" s="312"/>
      <c r="S766" s="312"/>
      <c r="T766" s="312"/>
      <c r="U766" s="312"/>
      <c r="V766" s="312"/>
      <c r="W766" s="312"/>
      <c r="X766" s="312"/>
      <c r="Y766" s="312"/>
      <c r="Z766" s="312"/>
    </row>
    <row r="767" spans="1:26" ht="15.75" customHeight="1">
      <c r="A767" s="312"/>
      <c r="B767" s="312"/>
      <c r="C767" s="312"/>
      <c r="D767" s="312"/>
      <c r="E767" s="312"/>
      <c r="F767" s="312"/>
      <c r="G767" s="312"/>
      <c r="H767" s="312"/>
      <c r="I767" s="312"/>
      <c r="J767" s="312"/>
      <c r="K767" s="312"/>
      <c r="L767" s="312"/>
      <c r="M767" s="312"/>
      <c r="N767" s="312"/>
      <c r="O767" s="312"/>
      <c r="P767" s="312"/>
      <c r="Q767" s="312"/>
      <c r="R767" s="312"/>
      <c r="S767" s="312"/>
      <c r="T767" s="312"/>
      <c r="U767" s="312"/>
      <c r="V767" s="312"/>
      <c r="W767" s="312"/>
      <c r="X767" s="312"/>
      <c r="Y767" s="312"/>
      <c r="Z767" s="312"/>
    </row>
    <row r="768" spans="1:26" ht="15.75" customHeight="1">
      <c r="A768" s="312"/>
      <c r="B768" s="312"/>
      <c r="C768" s="312"/>
      <c r="D768" s="312"/>
      <c r="E768" s="312"/>
      <c r="F768" s="312"/>
      <c r="G768" s="312"/>
      <c r="H768" s="312"/>
      <c r="I768" s="312"/>
      <c r="J768" s="312"/>
      <c r="K768" s="312"/>
      <c r="L768" s="312"/>
      <c r="M768" s="312"/>
      <c r="N768" s="312"/>
      <c r="O768" s="312"/>
      <c r="P768" s="312"/>
      <c r="Q768" s="312"/>
      <c r="R768" s="312"/>
      <c r="S768" s="312"/>
      <c r="T768" s="312"/>
      <c r="U768" s="312"/>
      <c r="V768" s="312"/>
      <c r="W768" s="312"/>
      <c r="X768" s="312"/>
      <c r="Y768" s="312"/>
      <c r="Z768" s="312"/>
    </row>
    <row r="769" spans="1:26" ht="15.75" customHeight="1">
      <c r="A769" s="312"/>
      <c r="B769" s="312"/>
      <c r="C769" s="312"/>
      <c r="D769" s="312"/>
      <c r="E769" s="312"/>
      <c r="F769" s="312"/>
      <c r="G769" s="312"/>
      <c r="H769" s="312"/>
      <c r="I769" s="312"/>
      <c r="J769" s="312"/>
      <c r="K769" s="312"/>
      <c r="L769" s="312"/>
      <c r="M769" s="312"/>
      <c r="N769" s="312"/>
      <c r="O769" s="312"/>
      <c r="P769" s="312"/>
      <c r="Q769" s="312"/>
      <c r="R769" s="312"/>
      <c r="S769" s="312"/>
      <c r="T769" s="312"/>
      <c r="U769" s="312"/>
      <c r="V769" s="312"/>
      <c r="W769" s="312"/>
      <c r="X769" s="312"/>
      <c r="Y769" s="312"/>
      <c r="Z769" s="312"/>
    </row>
    <row r="770" spans="1:26" ht="15.75" customHeight="1">
      <c r="A770" s="312"/>
      <c r="B770" s="312"/>
      <c r="C770" s="312"/>
      <c r="D770" s="312"/>
      <c r="E770" s="312"/>
      <c r="F770" s="312"/>
      <c r="G770" s="312"/>
      <c r="H770" s="312"/>
      <c r="I770" s="312"/>
      <c r="J770" s="312"/>
      <c r="K770" s="312"/>
      <c r="L770" s="312"/>
      <c r="M770" s="312"/>
      <c r="N770" s="312"/>
      <c r="O770" s="312"/>
      <c r="P770" s="312"/>
      <c r="Q770" s="312"/>
      <c r="R770" s="312"/>
      <c r="S770" s="312"/>
      <c r="T770" s="312"/>
      <c r="U770" s="312"/>
      <c r="V770" s="312"/>
      <c r="W770" s="312"/>
      <c r="X770" s="312"/>
      <c r="Y770" s="312"/>
      <c r="Z770" s="312"/>
    </row>
    <row r="771" spans="1:26" ht="15.75" customHeight="1">
      <c r="A771" s="312"/>
      <c r="B771" s="312"/>
      <c r="C771" s="312"/>
      <c r="D771" s="312"/>
      <c r="E771" s="312"/>
      <c r="F771" s="312"/>
      <c r="G771" s="312"/>
      <c r="H771" s="312"/>
      <c r="I771" s="312"/>
      <c r="J771" s="312"/>
      <c r="K771" s="312"/>
      <c r="L771" s="312"/>
      <c r="M771" s="312"/>
      <c r="N771" s="312"/>
      <c r="O771" s="312"/>
      <c r="P771" s="312"/>
      <c r="Q771" s="312"/>
      <c r="R771" s="312"/>
      <c r="S771" s="312"/>
      <c r="T771" s="312"/>
      <c r="U771" s="312"/>
      <c r="V771" s="312"/>
      <c r="W771" s="312"/>
      <c r="X771" s="312"/>
      <c r="Y771" s="312"/>
      <c r="Z771" s="312"/>
    </row>
    <row r="772" spans="1:26" ht="15.75" customHeight="1">
      <c r="A772" s="312"/>
      <c r="B772" s="312"/>
      <c r="C772" s="312"/>
      <c r="D772" s="312"/>
      <c r="E772" s="312"/>
      <c r="F772" s="312"/>
      <c r="G772" s="312"/>
      <c r="H772" s="312"/>
      <c r="I772" s="312"/>
      <c r="J772" s="312"/>
      <c r="K772" s="312"/>
      <c r="L772" s="312"/>
      <c r="M772" s="312"/>
      <c r="N772" s="312"/>
      <c r="O772" s="312"/>
      <c r="P772" s="312"/>
      <c r="Q772" s="312"/>
      <c r="R772" s="312"/>
      <c r="S772" s="312"/>
      <c r="T772" s="312"/>
      <c r="U772" s="312"/>
      <c r="V772" s="312"/>
      <c r="W772" s="312"/>
      <c r="X772" s="312"/>
      <c r="Y772" s="312"/>
      <c r="Z772" s="312"/>
    </row>
    <row r="773" spans="1:26" ht="15.75" customHeight="1">
      <c r="A773" s="312"/>
      <c r="B773" s="312"/>
      <c r="C773" s="312"/>
      <c r="D773" s="312"/>
      <c r="E773" s="312"/>
      <c r="F773" s="312"/>
      <c r="G773" s="312"/>
      <c r="H773" s="312"/>
      <c r="I773" s="312"/>
      <c r="J773" s="312"/>
      <c r="K773" s="312"/>
      <c r="L773" s="312"/>
      <c r="M773" s="312"/>
      <c r="N773" s="312"/>
      <c r="O773" s="312"/>
      <c r="P773" s="312"/>
      <c r="Q773" s="312"/>
      <c r="R773" s="312"/>
      <c r="S773" s="312"/>
      <c r="T773" s="312"/>
      <c r="U773" s="312"/>
      <c r="V773" s="312"/>
      <c r="W773" s="312"/>
      <c r="X773" s="312"/>
      <c r="Y773" s="312"/>
      <c r="Z773" s="312"/>
    </row>
    <row r="774" spans="1:26" ht="15.75" customHeight="1">
      <c r="A774" s="312"/>
      <c r="B774" s="312"/>
      <c r="C774" s="312"/>
      <c r="D774" s="312"/>
      <c r="E774" s="312"/>
      <c r="F774" s="312"/>
      <c r="G774" s="312"/>
      <c r="H774" s="312"/>
      <c r="I774" s="312"/>
      <c r="J774" s="312"/>
      <c r="K774" s="312"/>
      <c r="L774" s="312"/>
      <c r="M774" s="312"/>
      <c r="N774" s="312"/>
      <c r="O774" s="312"/>
      <c r="P774" s="312"/>
      <c r="Q774" s="312"/>
      <c r="R774" s="312"/>
      <c r="S774" s="312"/>
      <c r="T774" s="312"/>
      <c r="U774" s="312"/>
      <c r="V774" s="312"/>
      <c r="W774" s="312"/>
      <c r="X774" s="312"/>
      <c r="Y774" s="312"/>
      <c r="Z774" s="312"/>
    </row>
    <row r="775" spans="1:26" ht="15.75" customHeight="1">
      <c r="A775" s="312"/>
      <c r="B775" s="312"/>
      <c r="C775" s="312"/>
      <c r="D775" s="312"/>
      <c r="E775" s="312"/>
      <c r="F775" s="312"/>
      <c r="G775" s="312"/>
      <c r="H775" s="312"/>
      <c r="I775" s="312"/>
      <c r="J775" s="312"/>
      <c r="K775" s="312"/>
      <c r="L775" s="312"/>
      <c r="M775" s="312"/>
      <c r="N775" s="312"/>
      <c r="O775" s="312"/>
      <c r="P775" s="312"/>
      <c r="Q775" s="312"/>
      <c r="R775" s="312"/>
      <c r="S775" s="312"/>
      <c r="T775" s="312"/>
      <c r="U775" s="312"/>
      <c r="V775" s="312"/>
      <c r="W775" s="312"/>
      <c r="X775" s="312"/>
      <c r="Y775" s="312"/>
      <c r="Z775" s="312"/>
    </row>
    <row r="776" spans="1:26" ht="15.75" customHeight="1">
      <c r="A776" s="312"/>
      <c r="B776" s="312"/>
      <c r="C776" s="312"/>
      <c r="D776" s="312"/>
      <c r="E776" s="312"/>
      <c r="F776" s="312"/>
      <c r="G776" s="312"/>
      <c r="H776" s="312"/>
      <c r="I776" s="312"/>
      <c r="J776" s="312"/>
      <c r="K776" s="312"/>
      <c r="L776" s="312"/>
      <c r="M776" s="312"/>
      <c r="N776" s="312"/>
      <c r="O776" s="312"/>
      <c r="P776" s="312"/>
      <c r="Q776" s="312"/>
      <c r="R776" s="312"/>
      <c r="S776" s="312"/>
      <c r="T776" s="312"/>
      <c r="U776" s="312"/>
      <c r="V776" s="312"/>
      <c r="W776" s="312"/>
      <c r="X776" s="312"/>
      <c r="Y776" s="312"/>
      <c r="Z776" s="312"/>
    </row>
    <row r="777" spans="1:26" ht="15.75" customHeight="1">
      <c r="A777" s="312"/>
      <c r="B777" s="312"/>
      <c r="C777" s="312"/>
      <c r="D777" s="312"/>
      <c r="E777" s="312"/>
      <c r="F777" s="312"/>
      <c r="G777" s="312"/>
      <c r="H777" s="312"/>
      <c r="I777" s="312"/>
      <c r="J777" s="312"/>
      <c r="K777" s="312"/>
      <c r="L777" s="312"/>
      <c r="M777" s="312"/>
      <c r="N777" s="312"/>
      <c r="O777" s="312"/>
      <c r="P777" s="312"/>
      <c r="Q777" s="312"/>
      <c r="R777" s="312"/>
      <c r="S777" s="312"/>
      <c r="T777" s="312"/>
      <c r="U777" s="312"/>
      <c r="V777" s="312"/>
      <c r="W777" s="312"/>
      <c r="X777" s="312"/>
      <c r="Y777" s="312"/>
      <c r="Z777" s="312"/>
    </row>
    <row r="778" spans="1:26" ht="15.75" customHeight="1">
      <c r="A778" s="312"/>
      <c r="B778" s="312"/>
      <c r="C778" s="312"/>
      <c r="D778" s="312"/>
      <c r="E778" s="312"/>
      <c r="F778" s="312"/>
      <c r="G778" s="312"/>
      <c r="H778" s="312"/>
      <c r="I778" s="312"/>
      <c r="J778" s="312"/>
      <c r="K778" s="312"/>
      <c r="L778" s="312"/>
      <c r="M778" s="312"/>
      <c r="N778" s="312"/>
      <c r="O778" s="312"/>
      <c r="P778" s="312"/>
      <c r="Q778" s="312"/>
      <c r="R778" s="312"/>
      <c r="S778" s="312"/>
      <c r="T778" s="312"/>
      <c r="U778" s="312"/>
      <c r="V778" s="312"/>
      <c r="W778" s="312"/>
      <c r="X778" s="312"/>
      <c r="Y778" s="312"/>
      <c r="Z778" s="312"/>
    </row>
    <row r="779" spans="1:26" ht="15.75" customHeight="1">
      <c r="A779" s="312"/>
      <c r="B779" s="312"/>
      <c r="C779" s="312"/>
      <c r="D779" s="312"/>
      <c r="E779" s="312"/>
      <c r="F779" s="312"/>
      <c r="G779" s="312"/>
      <c r="H779" s="312"/>
      <c r="I779" s="312"/>
      <c r="J779" s="312"/>
      <c r="K779" s="312"/>
      <c r="L779" s="312"/>
      <c r="M779" s="312"/>
      <c r="N779" s="312"/>
      <c r="O779" s="312"/>
      <c r="P779" s="312"/>
      <c r="Q779" s="312"/>
      <c r="R779" s="312"/>
      <c r="S779" s="312"/>
      <c r="T779" s="312"/>
      <c r="U779" s="312"/>
      <c r="V779" s="312"/>
      <c r="W779" s="312"/>
      <c r="X779" s="312"/>
      <c r="Y779" s="312"/>
      <c r="Z779" s="312"/>
    </row>
    <row r="780" spans="1:26" ht="15.75" customHeight="1">
      <c r="A780" s="312"/>
      <c r="B780" s="312"/>
      <c r="C780" s="312"/>
      <c r="D780" s="312"/>
      <c r="E780" s="312"/>
      <c r="F780" s="312"/>
      <c r="G780" s="312"/>
      <c r="H780" s="312"/>
      <c r="I780" s="312"/>
      <c r="J780" s="312"/>
      <c r="K780" s="312"/>
      <c r="L780" s="312"/>
      <c r="M780" s="312"/>
      <c r="N780" s="312"/>
      <c r="O780" s="312"/>
      <c r="P780" s="312"/>
      <c r="Q780" s="312"/>
      <c r="R780" s="312"/>
      <c r="S780" s="312"/>
      <c r="T780" s="312"/>
      <c r="U780" s="312"/>
      <c r="V780" s="312"/>
      <c r="W780" s="312"/>
      <c r="X780" s="312"/>
      <c r="Y780" s="312"/>
      <c r="Z780" s="312"/>
    </row>
    <row r="781" spans="1:26" ht="15.75" customHeight="1">
      <c r="A781" s="312"/>
      <c r="B781" s="312"/>
      <c r="C781" s="312"/>
      <c r="D781" s="312"/>
      <c r="E781" s="312"/>
      <c r="F781" s="312"/>
      <c r="G781" s="312"/>
      <c r="H781" s="312"/>
      <c r="I781" s="312"/>
      <c r="J781" s="312"/>
      <c r="K781" s="312"/>
      <c r="L781" s="312"/>
      <c r="M781" s="312"/>
      <c r="N781" s="312"/>
      <c r="O781" s="312"/>
      <c r="P781" s="312"/>
      <c r="Q781" s="312"/>
      <c r="R781" s="312"/>
      <c r="S781" s="312"/>
      <c r="T781" s="312"/>
      <c r="U781" s="312"/>
      <c r="V781" s="312"/>
      <c r="W781" s="312"/>
      <c r="X781" s="312"/>
      <c r="Y781" s="312"/>
      <c r="Z781" s="312"/>
    </row>
    <row r="782" spans="1:26" ht="15.75" customHeight="1">
      <c r="A782" s="312"/>
      <c r="B782" s="312"/>
      <c r="C782" s="312"/>
      <c r="D782" s="312"/>
      <c r="E782" s="312"/>
      <c r="F782" s="312"/>
      <c r="G782" s="312"/>
      <c r="H782" s="312"/>
      <c r="I782" s="312"/>
      <c r="J782" s="312"/>
      <c r="K782" s="312"/>
      <c r="L782" s="312"/>
      <c r="M782" s="312"/>
      <c r="N782" s="312"/>
      <c r="O782" s="312"/>
      <c r="P782" s="312"/>
      <c r="Q782" s="312"/>
      <c r="R782" s="312"/>
      <c r="S782" s="312"/>
      <c r="T782" s="312"/>
      <c r="U782" s="312"/>
      <c r="V782" s="312"/>
      <c r="W782" s="312"/>
      <c r="X782" s="312"/>
      <c r="Y782" s="312"/>
      <c r="Z782" s="312"/>
    </row>
    <row r="783" spans="1:26" ht="15.75" customHeight="1">
      <c r="A783" s="312"/>
      <c r="B783" s="312"/>
      <c r="C783" s="312"/>
      <c r="D783" s="312"/>
      <c r="E783" s="312"/>
      <c r="F783" s="312"/>
      <c r="G783" s="312"/>
      <c r="H783" s="312"/>
      <c r="I783" s="312"/>
      <c r="J783" s="312"/>
      <c r="K783" s="312"/>
      <c r="L783" s="312"/>
      <c r="M783" s="312"/>
      <c r="N783" s="312"/>
      <c r="O783" s="312"/>
      <c r="P783" s="312"/>
      <c r="Q783" s="312"/>
      <c r="R783" s="312"/>
      <c r="S783" s="312"/>
      <c r="T783" s="312"/>
      <c r="U783" s="312"/>
      <c r="V783" s="312"/>
      <c r="W783" s="312"/>
      <c r="X783" s="312"/>
      <c r="Y783" s="312"/>
      <c r="Z783" s="312"/>
    </row>
    <row r="784" spans="1:26" ht="15.75" customHeight="1">
      <c r="A784" s="312"/>
      <c r="B784" s="312"/>
      <c r="C784" s="312"/>
      <c r="D784" s="312"/>
      <c r="E784" s="312"/>
      <c r="F784" s="312"/>
      <c r="G784" s="312"/>
      <c r="H784" s="312"/>
      <c r="I784" s="312"/>
      <c r="J784" s="312"/>
      <c r="K784" s="312"/>
      <c r="L784" s="312"/>
      <c r="M784" s="312"/>
      <c r="N784" s="312"/>
      <c r="O784" s="312"/>
      <c r="P784" s="312"/>
      <c r="Q784" s="312"/>
      <c r="R784" s="312"/>
      <c r="S784" s="312"/>
      <c r="T784" s="312"/>
      <c r="U784" s="312"/>
      <c r="V784" s="312"/>
      <c r="W784" s="312"/>
      <c r="X784" s="312"/>
      <c r="Y784" s="312"/>
      <c r="Z784" s="312"/>
    </row>
    <row r="785" spans="1:26" ht="15.75" customHeight="1">
      <c r="A785" s="312"/>
      <c r="B785" s="312"/>
      <c r="C785" s="312"/>
      <c r="D785" s="312"/>
      <c r="E785" s="312"/>
      <c r="F785" s="312"/>
      <c r="G785" s="312"/>
      <c r="H785" s="312"/>
      <c r="I785" s="312"/>
      <c r="J785" s="312"/>
      <c r="K785" s="312"/>
      <c r="L785" s="312"/>
      <c r="M785" s="312"/>
      <c r="N785" s="312"/>
      <c r="O785" s="312"/>
      <c r="P785" s="312"/>
      <c r="Q785" s="312"/>
      <c r="R785" s="312"/>
      <c r="S785" s="312"/>
      <c r="T785" s="312"/>
      <c r="U785" s="312"/>
      <c r="V785" s="312"/>
      <c r="W785" s="312"/>
      <c r="X785" s="312"/>
      <c r="Y785" s="312"/>
      <c r="Z785" s="312"/>
    </row>
    <row r="786" spans="1:26" ht="15.75" customHeight="1">
      <c r="A786" s="312"/>
      <c r="B786" s="312"/>
      <c r="C786" s="312"/>
      <c r="D786" s="312"/>
      <c r="E786" s="312"/>
      <c r="F786" s="312"/>
      <c r="G786" s="312"/>
      <c r="H786" s="312"/>
      <c r="I786" s="312"/>
      <c r="J786" s="312"/>
      <c r="K786" s="312"/>
      <c r="L786" s="312"/>
      <c r="M786" s="312"/>
      <c r="N786" s="312"/>
      <c r="O786" s="312"/>
      <c r="P786" s="312"/>
      <c r="Q786" s="312"/>
      <c r="R786" s="312"/>
      <c r="S786" s="312"/>
      <c r="T786" s="312"/>
      <c r="U786" s="312"/>
      <c r="V786" s="312"/>
      <c r="W786" s="312"/>
      <c r="X786" s="312"/>
      <c r="Y786" s="312"/>
      <c r="Z786" s="312"/>
    </row>
    <row r="787" spans="1:26" ht="15.75" customHeight="1">
      <c r="A787" s="312"/>
      <c r="B787" s="312"/>
      <c r="C787" s="312"/>
      <c r="D787" s="312"/>
      <c r="E787" s="312"/>
      <c r="F787" s="312"/>
      <c r="G787" s="312"/>
      <c r="H787" s="312"/>
      <c r="I787" s="312"/>
      <c r="J787" s="312"/>
      <c r="K787" s="312"/>
      <c r="L787" s="312"/>
      <c r="M787" s="312"/>
      <c r="N787" s="312"/>
      <c r="O787" s="312"/>
      <c r="P787" s="312"/>
      <c r="Q787" s="312"/>
      <c r="R787" s="312"/>
      <c r="S787" s="312"/>
      <c r="T787" s="312"/>
      <c r="U787" s="312"/>
      <c r="V787" s="312"/>
      <c r="W787" s="312"/>
      <c r="X787" s="312"/>
      <c r="Y787" s="312"/>
      <c r="Z787" s="312"/>
    </row>
    <row r="788" spans="1:26" ht="15.75" customHeight="1">
      <c r="A788" s="312"/>
      <c r="B788" s="312"/>
      <c r="C788" s="312"/>
      <c r="D788" s="312"/>
      <c r="E788" s="312"/>
      <c r="F788" s="312"/>
      <c r="G788" s="312"/>
      <c r="H788" s="312"/>
      <c r="I788" s="312"/>
      <c r="J788" s="312"/>
      <c r="K788" s="312"/>
      <c r="L788" s="312"/>
      <c r="M788" s="312"/>
      <c r="N788" s="312"/>
      <c r="O788" s="312"/>
      <c r="P788" s="312"/>
      <c r="Q788" s="312"/>
      <c r="R788" s="312"/>
      <c r="S788" s="312"/>
      <c r="T788" s="312"/>
      <c r="U788" s="312"/>
      <c r="V788" s="312"/>
      <c r="W788" s="312"/>
      <c r="X788" s="312"/>
      <c r="Y788" s="312"/>
      <c r="Z788" s="312"/>
    </row>
    <row r="789" spans="1:26" ht="15.75" customHeight="1">
      <c r="A789" s="312"/>
      <c r="B789" s="312"/>
      <c r="C789" s="312"/>
      <c r="D789" s="312"/>
      <c r="E789" s="312"/>
      <c r="F789" s="312"/>
      <c r="G789" s="312"/>
      <c r="H789" s="312"/>
      <c r="I789" s="312"/>
      <c r="J789" s="312"/>
      <c r="K789" s="312"/>
      <c r="L789" s="312"/>
      <c r="M789" s="312"/>
      <c r="N789" s="312"/>
      <c r="O789" s="312"/>
      <c r="P789" s="312"/>
      <c r="Q789" s="312"/>
      <c r="R789" s="312"/>
      <c r="S789" s="312"/>
      <c r="T789" s="312"/>
      <c r="U789" s="312"/>
      <c r="V789" s="312"/>
      <c r="W789" s="312"/>
      <c r="X789" s="312"/>
      <c r="Y789" s="312"/>
      <c r="Z789" s="312"/>
    </row>
    <row r="790" spans="1:26" ht="15.75" customHeight="1">
      <c r="A790" s="312"/>
      <c r="B790" s="312"/>
      <c r="C790" s="312"/>
      <c r="D790" s="312"/>
      <c r="E790" s="312"/>
      <c r="F790" s="312"/>
      <c r="G790" s="312"/>
      <c r="H790" s="312"/>
      <c r="I790" s="312"/>
      <c r="J790" s="312"/>
      <c r="K790" s="312"/>
      <c r="L790" s="312"/>
      <c r="M790" s="312"/>
      <c r="N790" s="312"/>
      <c r="O790" s="312"/>
      <c r="P790" s="312"/>
      <c r="Q790" s="312"/>
      <c r="R790" s="312"/>
      <c r="S790" s="312"/>
      <c r="T790" s="312"/>
      <c r="U790" s="312"/>
      <c r="V790" s="312"/>
      <c r="W790" s="312"/>
      <c r="X790" s="312"/>
      <c r="Y790" s="312"/>
      <c r="Z790" s="312"/>
    </row>
    <row r="791" spans="1:26" ht="15.75" customHeight="1">
      <c r="A791" s="312"/>
      <c r="B791" s="312"/>
      <c r="C791" s="312"/>
      <c r="D791" s="312"/>
      <c r="E791" s="312"/>
      <c r="F791" s="312"/>
      <c r="G791" s="312"/>
      <c r="H791" s="312"/>
      <c r="I791" s="312"/>
      <c r="J791" s="312"/>
      <c r="K791" s="312"/>
      <c r="L791" s="312"/>
      <c r="M791" s="312"/>
      <c r="N791" s="312"/>
      <c r="O791" s="312"/>
      <c r="P791" s="312"/>
      <c r="Q791" s="312"/>
      <c r="R791" s="312"/>
      <c r="S791" s="312"/>
      <c r="T791" s="312"/>
      <c r="U791" s="312"/>
      <c r="V791" s="312"/>
      <c r="W791" s="312"/>
      <c r="X791" s="312"/>
      <c r="Y791" s="312"/>
      <c r="Z791" s="312"/>
    </row>
    <row r="792" spans="1:26" ht="15.75" customHeight="1">
      <c r="A792" s="312"/>
      <c r="B792" s="312"/>
      <c r="C792" s="312"/>
      <c r="D792" s="312"/>
      <c r="E792" s="312"/>
      <c r="F792" s="312"/>
      <c r="G792" s="312"/>
      <c r="H792" s="312"/>
      <c r="I792" s="312"/>
      <c r="J792" s="312"/>
      <c r="K792" s="312"/>
      <c r="L792" s="312"/>
      <c r="M792" s="312"/>
      <c r="N792" s="312"/>
      <c r="O792" s="312"/>
      <c r="P792" s="312"/>
      <c r="Q792" s="312"/>
      <c r="R792" s="312"/>
      <c r="S792" s="312"/>
      <c r="T792" s="312"/>
      <c r="U792" s="312"/>
      <c r="V792" s="312"/>
      <c r="W792" s="312"/>
      <c r="X792" s="312"/>
      <c r="Y792" s="312"/>
      <c r="Z792" s="312"/>
    </row>
    <row r="793" spans="1:26" ht="15.75" customHeight="1">
      <c r="A793" s="312"/>
      <c r="B793" s="312"/>
      <c r="C793" s="312"/>
      <c r="D793" s="312"/>
      <c r="E793" s="312"/>
      <c r="F793" s="312"/>
      <c r="G793" s="312"/>
      <c r="H793" s="312"/>
      <c r="I793" s="312"/>
      <c r="J793" s="312"/>
      <c r="K793" s="312"/>
      <c r="L793" s="312"/>
      <c r="M793" s="312"/>
      <c r="N793" s="312"/>
      <c r="O793" s="312"/>
      <c r="P793" s="312"/>
      <c r="Q793" s="312"/>
      <c r="R793" s="312"/>
      <c r="S793" s="312"/>
      <c r="T793" s="312"/>
      <c r="U793" s="312"/>
      <c r="V793" s="312"/>
      <c r="W793" s="312"/>
      <c r="X793" s="312"/>
      <c r="Y793" s="312"/>
      <c r="Z793" s="312"/>
    </row>
    <row r="794" spans="1:26" ht="15.75" customHeight="1">
      <c r="A794" s="312"/>
      <c r="B794" s="312"/>
      <c r="C794" s="312"/>
      <c r="D794" s="312"/>
      <c r="E794" s="312"/>
      <c r="F794" s="312"/>
      <c r="G794" s="312"/>
      <c r="H794" s="312"/>
      <c r="I794" s="312"/>
      <c r="J794" s="312"/>
      <c r="K794" s="312"/>
      <c r="L794" s="312"/>
      <c r="M794" s="312"/>
      <c r="N794" s="312"/>
      <c r="O794" s="312"/>
      <c r="P794" s="312"/>
      <c r="Q794" s="312"/>
      <c r="R794" s="312"/>
      <c r="S794" s="312"/>
      <c r="T794" s="312"/>
      <c r="U794" s="312"/>
      <c r="V794" s="312"/>
      <c r="W794" s="312"/>
      <c r="X794" s="312"/>
      <c r="Y794" s="312"/>
      <c r="Z794" s="312"/>
    </row>
    <row r="795" spans="1:26" ht="15.75" customHeight="1">
      <c r="A795" s="312"/>
      <c r="B795" s="312"/>
      <c r="C795" s="312"/>
      <c r="D795" s="312"/>
      <c r="E795" s="312"/>
      <c r="F795" s="312"/>
      <c r="G795" s="312"/>
      <c r="H795" s="312"/>
      <c r="I795" s="312"/>
      <c r="J795" s="312"/>
      <c r="K795" s="312"/>
      <c r="L795" s="312"/>
      <c r="M795" s="312"/>
      <c r="N795" s="312"/>
      <c r="O795" s="312"/>
      <c r="P795" s="312"/>
      <c r="Q795" s="312"/>
      <c r="R795" s="312"/>
      <c r="S795" s="312"/>
      <c r="T795" s="312"/>
      <c r="U795" s="312"/>
      <c r="V795" s="312"/>
      <c r="W795" s="312"/>
      <c r="X795" s="312"/>
      <c r="Y795" s="312"/>
      <c r="Z795" s="312"/>
    </row>
    <row r="796" spans="1:26" ht="15.75" customHeight="1">
      <c r="A796" s="312"/>
      <c r="B796" s="312"/>
      <c r="C796" s="312"/>
      <c r="D796" s="312"/>
      <c r="E796" s="312"/>
      <c r="F796" s="312"/>
      <c r="G796" s="312"/>
      <c r="H796" s="312"/>
      <c r="I796" s="312"/>
      <c r="J796" s="312"/>
      <c r="K796" s="312"/>
      <c r="L796" s="312"/>
      <c r="M796" s="312"/>
      <c r="N796" s="312"/>
      <c r="O796" s="312"/>
      <c r="P796" s="312"/>
      <c r="Q796" s="312"/>
      <c r="R796" s="312"/>
      <c r="S796" s="312"/>
      <c r="T796" s="312"/>
      <c r="U796" s="312"/>
      <c r="V796" s="312"/>
      <c r="W796" s="312"/>
      <c r="X796" s="312"/>
      <c r="Y796" s="312"/>
      <c r="Z796" s="312"/>
    </row>
    <row r="797" spans="1:26" ht="15.75" customHeight="1">
      <c r="A797" s="312"/>
      <c r="B797" s="312"/>
      <c r="C797" s="312"/>
      <c r="D797" s="312"/>
      <c r="E797" s="312"/>
      <c r="F797" s="312"/>
      <c r="G797" s="312"/>
      <c r="H797" s="312"/>
      <c r="I797" s="312"/>
      <c r="J797" s="312"/>
      <c r="K797" s="312"/>
      <c r="L797" s="312"/>
      <c r="M797" s="312"/>
      <c r="N797" s="312"/>
      <c r="O797" s="312"/>
      <c r="P797" s="312"/>
      <c r="Q797" s="312"/>
      <c r="R797" s="312"/>
      <c r="S797" s="312"/>
      <c r="T797" s="312"/>
      <c r="U797" s="312"/>
      <c r="V797" s="312"/>
      <c r="W797" s="312"/>
      <c r="X797" s="312"/>
      <c r="Y797" s="312"/>
      <c r="Z797" s="312"/>
    </row>
    <row r="798" spans="1:26" ht="15.75" customHeight="1">
      <c r="A798" s="312"/>
      <c r="B798" s="312"/>
      <c r="C798" s="312"/>
      <c r="D798" s="312"/>
      <c r="E798" s="312"/>
      <c r="F798" s="312"/>
      <c r="G798" s="312"/>
      <c r="H798" s="312"/>
      <c r="I798" s="312"/>
      <c r="J798" s="312"/>
      <c r="K798" s="312"/>
      <c r="L798" s="312"/>
      <c r="M798" s="312"/>
      <c r="N798" s="312"/>
      <c r="O798" s="312"/>
      <c r="P798" s="312"/>
      <c r="Q798" s="312"/>
      <c r="R798" s="312"/>
      <c r="S798" s="312"/>
      <c r="T798" s="312"/>
      <c r="U798" s="312"/>
      <c r="V798" s="312"/>
      <c r="W798" s="312"/>
      <c r="X798" s="312"/>
      <c r="Y798" s="312"/>
      <c r="Z798" s="312"/>
    </row>
    <row r="799" spans="1:26" ht="15.75" customHeight="1">
      <c r="A799" s="312"/>
      <c r="B799" s="312"/>
      <c r="C799" s="312"/>
      <c r="D799" s="312"/>
      <c r="E799" s="312"/>
      <c r="F799" s="312"/>
      <c r="G799" s="312"/>
      <c r="H799" s="312"/>
      <c r="I799" s="312"/>
      <c r="J799" s="312"/>
      <c r="K799" s="312"/>
      <c r="L799" s="312"/>
      <c r="M799" s="312"/>
      <c r="N799" s="312"/>
      <c r="O799" s="312"/>
      <c r="P799" s="312"/>
      <c r="Q799" s="312"/>
      <c r="R799" s="312"/>
      <c r="S799" s="312"/>
      <c r="T799" s="312"/>
      <c r="U799" s="312"/>
      <c r="V799" s="312"/>
      <c r="W799" s="312"/>
      <c r="X799" s="312"/>
      <c r="Y799" s="312"/>
      <c r="Z799" s="312"/>
    </row>
    <row r="800" spans="1:26" ht="15.75" customHeight="1">
      <c r="A800" s="312"/>
      <c r="B800" s="312"/>
      <c r="C800" s="312"/>
      <c r="D800" s="312"/>
      <c r="E800" s="312"/>
      <c r="F800" s="312"/>
      <c r="G800" s="312"/>
      <c r="H800" s="312"/>
      <c r="I800" s="312"/>
      <c r="J800" s="312"/>
      <c r="K800" s="312"/>
      <c r="L800" s="312"/>
      <c r="M800" s="312"/>
      <c r="N800" s="312"/>
      <c r="O800" s="312"/>
      <c r="P800" s="312"/>
      <c r="Q800" s="312"/>
      <c r="R800" s="312"/>
      <c r="S800" s="312"/>
      <c r="T800" s="312"/>
      <c r="U800" s="312"/>
      <c r="V800" s="312"/>
      <c r="W800" s="312"/>
      <c r="X800" s="312"/>
      <c r="Y800" s="312"/>
      <c r="Z800" s="312"/>
    </row>
    <row r="801" spans="1:26" ht="15.75" customHeight="1">
      <c r="A801" s="312"/>
      <c r="B801" s="312"/>
      <c r="C801" s="312"/>
      <c r="D801" s="312"/>
      <c r="E801" s="312"/>
      <c r="F801" s="312"/>
      <c r="G801" s="312"/>
      <c r="H801" s="312"/>
      <c r="I801" s="312"/>
      <c r="J801" s="312"/>
      <c r="K801" s="312"/>
      <c r="L801" s="312"/>
      <c r="M801" s="312"/>
      <c r="N801" s="312"/>
      <c r="O801" s="312"/>
      <c r="P801" s="312"/>
      <c r="Q801" s="312"/>
      <c r="R801" s="312"/>
      <c r="S801" s="312"/>
      <c r="T801" s="312"/>
      <c r="U801" s="312"/>
      <c r="V801" s="312"/>
      <c r="W801" s="312"/>
      <c r="X801" s="312"/>
      <c r="Y801" s="312"/>
      <c r="Z801" s="312"/>
    </row>
    <row r="802" spans="1:26" ht="15.75" customHeight="1">
      <c r="A802" s="312"/>
      <c r="B802" s="312"/>
      <c r="C802" s="312"/>
      <c r="D802" s="312"/>
      <c r="E802" s="312"/>
      <c r="F802" s="312"/>
      <c r="G802" s="312"/>
      <c r="H802" s="312"/>
      <c r="I802" s="312"/>
      <c r="J802" s="312"/>
      <c r="K802" s="312"/>
      <c r="L802" s="312"/>
      <c r="M802" s="312"/>
      <c r="N802" s="312"/>
      <c r="O802" s="312"/>
      <c r="P802" s="312"/>
      <c r="Q802" s="312"/>
      <c r="R802" s="312"/>
      <c r="S802" s="312"/>
      <c r="T802" s="312"/>
      <c r="U802" s="312"/>
      <c r="V802" s="312"/>
      <c r="W802" s="312"/>
      <c r="X802" s="312"/>
      <c r="Y802" s="312"/>
      <c r="Z802" s="312"/>
    </row>
    <row r="803" spans="1:26" ht="15.75" customHeight="1">
      <c r="A803" s="312"/>
      <c r="B803" s="312"/>
      <c r="C803" s="312"/>
      <c r="D803" s="312"/>
      <c r="E803" s="312"/>
      <c r="F803" s="312"/>
      <c r="G803" s="312"/>
      <c r="H803" s="312"/>
      <c r="I803" s="312"/>
      <c r="J803" s="312"/>
      <c r="K803" s="312"/>
      <c r="L803" s="312"/>
      <c r="M803" s="312"/>
      <c r="N803" s="312"/>
      <c r="O803" s="312"/>
      <c r="P803" s="312"/>
      <c r="Q803" s="312"/>
      <c r="R803" s="312"/>
      <c r="S803" s="312"/>
      <c r="T803" s="312"/>
      <c r="U803" s="312"/>
      <c r="V803" s="312"/>
      <c r="W803" s="312"/>
      <c r="X803" s="312"/>
      <c r="Y803" s="312"/>
      <c r="Z803" s="312"/>
    </row>
    <row r="804" spans="1:26" ht="15.75" customHeight="1">
      <c r="A804" s="312"/>
      <c r="B804" s="312"/>
      <c r="C804" s="312"/>
      <c r="D804" s="312"/>
      <c r="E804" s="312"/>
      <c r="F804" s="312"/>
      <c r="G804" s="312"/>
      <c r="H804" s="312"/>
      <c r="I804" s="312"/>
      <c r="J804" s="312"/>
      <c r="K804" s="312"/>
      <c r="L804" s="312"/>
      <c r="M804" s="312"/>
      <c r="N804" s="312"/>
      <c r="O804" s="312"/>
      <c r="P804" s="312"/>
      <c r="Q804" s="312"/>
      <c r="R804" s="312"/>
      <c r="S804" s="312"/>
      <c r="T804" s="312"/>
      <c r="U804" s="312"/>
      <c r="V804" s="312"/>
      <c r="W804" s="312"/>
      <c r="X804" s="312"/>
      <c r="Y804" s="312"/>
      <c r="Z804" s="312"/>
    </row>
    <row r="805" spans="1:26" ht="15.75" customHeight="1">
      <c r="A805" s="312"/>
      <c r="B805" s="312"/>
      <c r="C805" s="312"/>
      <c r="D805" s="312"/>
      <c r="E805" s="312"/>
      <c r="F805" s="312"/>
      <c r="G805" s="312"/>
      <c r="H805" s="312"/>
      <c r="I805" s="312"/>
      <c r="J805" s="312"/>
      <c r="K805" s="312"/>
      <c r="L805" s="312"/>
      <c r="M805" s="312"/>
      <c r="N805" s="312"/>
      <c r="O805" s="312"/>
      <c r="P805" s="312"/>
      <c r="Q805" s="312"/>
      <c r="R805" s="312"/>
      <c r="S805" s="312"/>
      <c r="T805" s="312"/>
      <c r="U805" s="312"/>
      <c r="V805" s="312"/>
      <c r="W805" s="312"/>
      <c r="X805" s="312"/>
      <c r="Y805" s="312"/>
      <c r="Z805" s="312"/>
    </row>
    <row r="806" spans="1:26" ht="15.75" customHeight="1">
      <c r="A806" s="312"/>
      <c r="B806" s="312"/>
      <c r="C806" s="312"/>
      <c r="D806" s="312"/>
      <c r="E806" s="312"/>
      <c r="F806" s="312"/>
      <c r="G806" s="312"/>
      <c r="H806" s="312"/>
      <c r="I806" s="312"/>
      <c r="J806" s="312"/>
      <c r="K806" s="312"/>
      <c r="L806" s="312"/>
      <c r="M806" s="312"/>
      <c r="N806" s="312"/>
      <c r="O806" s="312"/>
      <c r="P806" s="312"/>
      <c r="Q806" s="312"/>
      <c r="R806" s="312"/>
      <c r="S806" s="312"/>
      <c r="T806" s="312"/>
      <c r="U806" s="312"/>
      <c r="V806" s="312"/>
      <c r="W806" s="312"/>
      <c r="X806" s="312"/>
      <c r="Y806" s="312"/>
      <c r="Z806" s="312"/>
    </row>
    <row r="807" spans="1:26" ht="15.75" customHeight="1">
      <c r="A807" s="312"/>
      <c r="B807" s="312"/>
      <c r="C807" s="312"/>
      <c r="D807" s="312"/>
      <c r="E807" s="312"/>
      <c r="F807" s="312"/>
      <c r="G807" s="312"/>
      <c r="H807" s="312"/>
      <c r="I807" s="312"/>
      <c r="J807" s="312"/>
      <c r="K807" s="312"/>
      <c r="L807" s="312"/>
      <c r="M807" s="312"/>
      <c r="N807" s="312"/>
      <c r="O807" s="312"/>
      <c r="P807" s="312"/>
      <c r="Q807" s="312"/>
      <c r="R807" s="312"/>
      <c r="S807" s="312"/>
      <c r="T807" s="312"/>
      <c r="U807" s="312"/>
      <c r="V807" s="312"/>
      <c r="W807" s="312"/>
      <c r="X807" s="312"/>
      <c r="Y807" s="312"/>
      <c r="Z807" s="312"/>
    </row>
    <row r="808" spans="1:26" ht="15.75" customHeight="1">
      <c r="A808" s="312"/>
      <c r="B808" s="312"/>
      <c r="C808" s="312"/>
      <c r="D808" s="312"/>
      <c r="E808" s="312"/>
      <c r="F808" s="312"/>
      <c r="G808" s="312"/>
      <c r="H808" s="312"/>
      <c r="I808" s="312"/>
      <c r="J808" s="312"/>
      <c r="K808" s="312"/>
      <c r="L808" s="312"/>
      <c r="M808" s="312"/>
      <c r="N808" s="312"/>
      <c r="O808" s="312"/>
      <c r="P808" s="312"/>
      <c r="Q808" s="312"/>
      <c r="R808" s="312"/>
      <c r="S808" s="312"/>
      <c r="T808" s="312"/>
      <c r="U808" s="312"/>
      <c r="V808" s="312"/>
      <c r="W808" s="312"/>
      <c r="X808" s="312"/>
      <c r="Y808" s="312"/>
      <c r="Z808" s="312"/>
    </row>
    <row r="809" spans="1:26" ht="15.75" customHeight="1">
      <c r="A809" s="312"/>
      <c r="B809" s="312"/>
      <c r="C809" s="312"/>
      <c r="D809" s="312"/>
      <c r="E809" s="312"/>
      <c r="F809" s="312"/>
      <c r="G809" s="312"/>
      <c r="H809" s="312"/>
      <c r="I809" s="312"/>
      <c r="J809" s="312"/>
      <c r="K809" s="312"/>
      <c r="L809" s="312"/>
      <c r="M809" s="312"/>
      <c r="N809" s="312"/>
      <c r="O809" s="312"/>
      <c r="P809" s="312"/>
      <c r="Q809" s="312"/>
      <c r="R809" s="312"/>
      <c r="S809" s="312"/>
      <c r="T809" s="312"/>
      <c r="U809" s="312"/>
      <c r="V809" s="312"/>
      <c r="W809" s="312"/>
      <c r="X809" s="312"/>
      <c r="Y809" s="312"/>
      <c r="Z809" s="312"/>
    </row>
    <row r="810" spans="1:26" ht="15.75" customHeight="1">
      <c r="A810" s="312"/>
      <c r="B810" s="312"/>
      <c r="C810" s="312"/>
      <c r="D810" s="312"/>
      <c r="E810" s="312"/>
      <c r="F810" s="312"/>
      <c r="G810" s="312"/>
      <c r="H810" s="312"/>
      <c r="I810" s="312"/>
      <c r="J810" s="312"/>
      <c r="K810" s="312"/>
      <c r="L810" s="312"/>
      <c r="M810" s="312"/>
      <c r="N810" s="312"/>
      <c r="O810" s="312"/>
      <c r="P810" s="312"/>
      <c r="Q810" s="312"/>
      <c r="R810" s="312"/>
      <c r="S810" s="312"/>
      <c r="T810" s="312"/>
      <c r="U810" s="312"/>
      <c r="V810" s="312"/>
      <c r="W810" s="312"/>
      <c r="X810" s="312"/>
      <c r="Y810" s="312"/>
      <c r="Z810" s="312"/>
    </row>
    <row r="811" spans="1:26" ht="15.75" customHeight="1">
      <c r="A811" s="312"/>
      <c r="B811" s="312"/>
      <c r="C811" s="312"/>
      <c r="D811" s="312"/>
      <c r="E811" s="312"/>
      <c r="F811" s="312"/>
      <c r="G811" s="312"/>
      <c r="H811" s="312"/>
      <c r="I811" s="312"/>
      <c r="J811" s="312"/>
      <c r="K811" s="312"/>
      <c r="L811" s="312"/>
      <c r="M811" s="312"/>
      <c r="N811" s="312"/>
      <c r="O811" s="312"/>
      <c r="P811" s="312"/>
      <c r="Q811" s="312"/>
      <c r="R811" s="312"/>
      <c r="S811" s="312"/>
      <c r="T811" s="312"/>
      <c r="U811" s="312"/>
      <c r="V811" s="312"/>
      <c r="W811" s="312"/>
      <c r="X811" s="312"/>
      <c r="Y811" s="312"/>
      <c r="Z811" s="312"/>
    </row>
    <row r="812" spans="1:26" ht="15.75" customHeight="1">
      <c r="A812" s="312"/>
      <c r="B812" s="312"/>
      <c r="C812" s="312"/>
      <c r="D812" s="312"/>
      <c r="E812" s="312"/>
      <c r="F812" s="312"/>
      <c r="G812" s="312"/>
      <c r="H812" s="312"/>
      <c r="I812" s="312"/>
      <c r="J812" s="312"/>
      <c r="K812" s="312"/>
      <c r="L812" s="312"/>
      <c r="M812" s="312"/>
      <c r="N812" s="312"/>
      <c r="O812" s="312"/>
      <c r="P812" s="312"/>
      <c r="Q812" s="312"/>
      <c r="R812" s="312"/>
      <c r="S812" s="312"/>
      <c r="T812" s="312"/>
      <c r="U812" s="312"/>
      <c r="V812" s="312"/>
      <c r="W812" s="312"/>
      <c r="X812" s="312"/>
      <c r="Y812" s="312"/>
      <c r="Z812" s="312"/>
    </row>
    <row r="813" spans="1:26" ht="15.75" customHeight="1">
      <c r="A813" s="312"/>
      <c r="B813" s="312"/>
      <c r="C813" s="312"/>
      <c r="D813" s="312"/>
      <c r="E813" s="312"/>
      <c r="F813" s="312"/>
      <c r="G813" s="312"/>
      <c r="H813" s="312"/>
      <c r="I813" s="312"/>
      <c r="J813" s="312"/>
      <c r="K813" s="312"/>
      <c r="L813" s="312"/>
      <c r="M813" s="312"/>
      <c r="N813" s="312"/>
      <c r="O813" s="312"/>
      <c r="P813" s="312"/>
      <c r="Q813" s="312"/>
      <c r="R813" s="312"/>
      <c r="S813" s="312"/>
      <c r="T813" s="312"/>
      <c r="U813" s="312"/>
      <c r="V813" s="312"/>
      <c r="W813" s="312"/>
      <c r="X813" s="312"/>
      <c r="Y813" s="312"/>
      <c r="Z813" s="312"/>
    </row>
    <row r="814" spans="1:26" ht="15.75" customHeight="1">
      <c r="A814" s="312"/>
      <c r="B814" s="312"/>
      <c r="C814" s="312"/>
      <c r="D814" s="312"/>
      <c r="E814" s="312"/>
      <c r="F814" s="312"/>
      <c r="G814" s="312"/>
      <c r="H814" s="312"/>
      <c r="I814" s="312"/>
      <c r="J814" s="312"/>
      <c r="K814" s="312"/>
      <c r="L814" s="312"/>
      <c r="M814" s="312"/>
      <c r="N814" s="312"/>
      <c r="O814" s="312"/>
      <c r="P814" s="312"/>
      <c r="Q814" s="312"/>
      <c r="R814" s="312"/>
      <c r="S814" s="312"/>
      <c r="T814" s="312"/>
      <c r="U814" s="312"/>
      <c r="V814" s="312"/>
      <c r="W814" s="312"/>
      <c r="X814" s="312"/>
      <c r="Y814" s="312"/>
      <c r="Z814" s="312"/>
    </row>
    <row r="815" spans="1:26" ht="15.75" customHeight="1">
      <c r="A815" s="312"/>
      <c r="B815" s="312"/>
      <c r="C815" s="312"/>
      <c r="D815" s="312"/>
      <c r="E815" s="312"/>
      <c r="F815" s="312"/>
      <c r="G815" s="312"/>
      <c r="H815" s="312"/>
      <c r="I815" s="312"/>
      <c r="J815" s="312"/>
      <c r="K815" s="312"/>
      <c r="L815" s="312"/>
      <c r="M815" s="312"/>
      <c r="N815" s="312"/>
      <c r="O815" s="312"/>
      <c r="P815" s="312"/>
      <c r="Q815" s="312"/>
      <c r="R815" s="312"/>
      <c r="S815" s="312"/>
      <c r="T815" s="312"/>
      <c r="U815" s="312"/>
      <c r="V815" s="312"/>
      <c r="W815" s="312"/>
      <c r="X815" s="312"/>
      <c r="Y815" s="312"/>
      <c r="Z815" s="312"/>
    </row>
    <row r="816" spans="1:26" ht="15.75" customHeight="1">
      <c r="A816" s="312"/>
      <c r="B816" s="312"/>
      <c r="C816" s="312"/>
      <c r="D816" s="312"/>
      <c r="E816" s="312"/>
      <c r="F816" s="312"/>
      <c r="G816" s="312"/>
      <c r="H816" s="312"/>
      <c r="I816" s="312"/>
      <c r="J816" s="312"/>
      <c r="K816" s="312"/>
      <c r="L816" s="312"/>
      <c r="M816" s="312"/>
      <c r="N816" s="312"/>
      <c r="O816" s="312"/>
      <c r="P816" s="312"/>
      <c r="Q816" s="312"/>
      <c r="R816" s="312"/>
      <c r="S816" s="312"/>
      <c r="T816" s="312"/>
      <c r="U816" s="312"/>
      <c r="V816" s="312"/>
      <c r="W816" s="312"/>
      <c r="X816" s="312"/>
      <c r="Y816" s="312"/>
      <c r="Z816" s="312"/>
    </row>
    <row r="817" spans="1:26" ht="15.75" customHeight="1">
      <c r="A817" s="312"/>
      <c r="B817" s="312"/>
      <c r="C817" s="312"/>
      <c r="D817" s="312"/>
      <c r="E817" s="312"/>
      <c r="F817" s="312"/>
      <c r="G817" s="312"/>
      <c r="H817" s="312"/>
      <c r="I817" s="312"/>
      <c r="J817" s="312"/>
      <c r="K817" s="312"/>
      <c r="L817" s="312"/>
      <c r="M817" s="312"/>
      <c r="N817" s="312"/>
      <c r="O817" s="312"/>
      <c r="P817" s="312"/>
      <c r="Q817" s="312"/>
      <c r="R817" s="312"/>
      <c r="S817" s="312"/>
      <c r="T817" s="312"/>
      <c r="U817" s="312"/>
      <c r="V817" s="312"/>
      <c r="W817" s="312"/>
      <c r="X817" s="312"/>
      <c r="Y817" s="312"/>
      <c r="Z817" s="312"/>
    </row>
    <row r="818" spans="1:26" ht="15.75" customHeight="1">
      <c r="A818" s="312"/>
      <c r="B818" s="312"/>
      <c r="C818" s="312"/>
      <c r="D818" s="312"/>
      <c r="E818" s="312"/>
      <c r="F818" s="312"/>
      <c r="G818" s="312"/>
      <c r="H818" s="312"/>
      <c r="I818" s="312"/>
      <c r="J818" s="312"/>
      <c r="K818" s="312"/>
      <c r="L818" s="312"/>
      <c r="M818" s="312"/>
      <c r="N818" s="312"/>
      <c r="O818" s="312"/>
      <c r="P818" s="312"/>
      <c r="Q818" s="312"/>
      <c r="R818" s="312"/>
      <c r="S818" s="312"/>
      <c r="T818" s="312"/>
      <c r="U818" s="312"/>
      <c r="V818" s="312"/>
      <c r="W818" s="312"/>
      <c r="X818" s="312"/>
      <c r="Y818" s="312"/>
      <c r="Z818" s="312"/>
    </row>
    <row r="819" spans="1:26" ht="15.75" customHeight="1">
      <c r="A819" s="312"/>
      <c r="B819" s="312"/>
      <c r="C819" s="312"/>
      <c r="D819" s="312"/>
      <c r="E819" s="312"/>
      <c r="F819" s="312"/>
      <c r="G819" s="312"/>
      <c r="H819" s="312"/>
      <c r="I819" s="312"/>
      <c r="J819" s="312"/>
      <c r="K819" s="312"/>
      <c r="L819" s="312"/>
      <c r="M819" s="312"/>
      <c r="N819" s="312"/>
      <c r="O819" s="312"/>
      <c r="P819" s="312"/>
      <c r="Q819" s="312"/>
      <c r="R819" s="312"/>
      <c r="S819" s="312"/>
      <c r="T819" s="312"/>
      <c r="U819" s="312"/>
      <c r="V819" s="312"/>
      <c r="W819" s="312"/>
      <c r="X819" s="312"/>
      <c r="Y819" s="312"/>
      <c r="Z819" s="312"/>
    </row>
    <row r="820" spans="1:26" ht="15.75" customHeight="1">
      <c r="A820" s="312"/>
      <c r="B820" s="312"/>
      <c r="C820" s="312"/>
      <c r="D820" s="312"/>
      <c r="E820" s="312"/>
      <c r="F820" s="312"/>
      <c r="G820" s="312"/>
      <c r="H820" s="312"/>
      <c r="I820" s="312"/>
      <c r="J820" s="312"/>
      <c r="K820" s="312"/>
      <c r="L820" s="312"/>
      <c r="M820" s="312"/>
      <c r="N820" s="312"/>
      <c r="O820" s="312"/>
      <c r="P820" s="312"/>
      <c r="Q820" s="312"/>
      <c r="R820" s="312"/>
      <c r="S820" s="312"/>
      <c r="T820" s="312"/>
      <c r="U820" s="312"/>
      <c r="V820" s="312"/>
      <c r="W820" s="312"/>
      <c r="X820" s="312"/>
      <c r="Y820" s="312"/>
      <c r="Z820" s="312"/>
    </row>
    <row r="821" spans="1:26" ht="15.75" customHeight="1">
      <c r="A821" s="312"/>
      <c r="B821" s="312"/>
      <c r="C821" s="312"/>
      <c r="D821" s="312"/>
      <c r="E821" s="312"/>
      <c r="F821" s="312"/>
      <c r="G821" s="312"/>
      <c r="H821" s="312"/>
      <c r="I821" s="312"/>
      <c r="J821" s="312"/>
      <c r="K821" s="312"/>
      <c r="L821" s="312"/>
      <c r="M821" s="312"/>
      <c r="N821" s="312"/>
      <c r="O821" s="312"/>
      <c r="P821" s="312"/>
      <c r="Q821" s="312"/>
      <c r="R821" s="312"/>
      <c r="S821" s="312"/>
      <c r="T821" s="312"/>
      <c r="U821" s="312"/>
      <c r="V821" s="312"/>
      <c r="W821" s="312"/>
      <c r="X821" s="312"/>
      <c r="Y821" s="312"/>
      <c r="Z821" s="312"/>
    </row>
    <row r="822" spans="1:26" ht="15.75" customHeight="1">
      <c r="A822" s="312"/>
      <c r="B822" s="312"/>
      <c r="C822" s="312"/>
      <c r="D822" s="312"/>
      <c r="E822" s="312"/>
      <c r="F822" s="312"/>
      <c r="G822" s="312"/>
      <c r="H822" s="312"/>
      <c r="I822" s="312"/>
      <c r="J822" s="312"/>
      <c r="K822" s="312"/>
      <c r="L822" s="312"/>
      <c r="M822" s="312"/>
      <c r="N822" s="312"/>
      <c r="O822" s="312"/>
      <c r="P822" s="312"/>
      <c r="Q822" s="312"/>
      <c r="R822" s="312"/>
      <c r="S822" s="312"/>
      <c r="T822" s="312"/>
      <c r="U822" s="312"/>
      <c r="V822" s="312"/>
      <c r="W822" s="312"/>
      <c r="X822" s="312"/>
      <c r="Y822" s="312"/>
      <c r="Z822" s="312"/>
    </row>
    <row r="823" spans="1:26" ht="15.75" customHeight="1">
      <c r="A823" s="312"/>
      <c r="B823" s="312"/>
      <c r="C823" s="312"/>
      <c r="D823" s="312"/>
      <c r="E823" s="312"/>
      <c r="F823" s="312"/>
      <c r="G823" s="312"/>
      <c r="H823" s="312"/>
      <c r="I823" s="312"/>
      <c r="J823" s="312"/>
      <c r="K823" s="312"/>
      <c r="L823" s="312"/>
      <c r="M823" s="312"/>
      <c r="N823" s="312"/>
      <c r="O823" s="312"/>
      <c r="P823" s="312"/>
      <c r="Q823" s="312"/>
      <c r="R823" s="312"/>
      <c r="S823" s="312"/>
      <c r="T823" s="312"/>
      <c r="U823" s="312"/>
      <c r="V823" s="312"/>
      <c r="W823" s="312"/>
      <c r="X823" s="312"/>
      <c r="Y823" s="312"/>
      <c r="Z823" s="312"/>
    </row>
    <row r="824" spans="1:26" ht="15.75" customHeight="1">
      <c r="A824" s="312"/>
      <c r="B824" s="312"/>
      <c r="C824" s="312"/>
      <c r="D824" s="312"/>
      <c r="E824" s="312"/>
      <c r="F824" s="312"/>
      <c r="G824" s="312"/>
      <c r="H824" s="312"/>
      <c r="I824" s="312"/>
      <c r="J824" s="312"/>
      <c r="K824" s="312"/>
      <c r="L824" s="312"/>
      <c r="M824" s="312"/>
      <c r="N824" s="312"/>
      <c r="O824" s="312"/>
      <c r="P824" s="312"/>
      <c r="Q824" s="312"/>
      <c r="R824" s="312"/>
      <c r="S824" s="312"/>
      <c r="T824" s="312"/>
      <c r="U824" s="312"/>
      <c r="V824" s="312"/>
      <c r="W824" s="312"/>
      <c r="X824" s="312"/>
      <c r="Y824" s="312"/>
      <c r="Z824" s="312"/>
    </row>
    <row r="825" spans="1:26" ht="15.75" customHeight="1">
      <c r="A825" s="312"/>
      <c r="B825" s="312"/>
      <c r="C825" s="312"/>
      <c r="D825" s="312"/>
      <c r="E825" s="312"/>
      <c r="F825" s="312"/>
      <c r="G825" s="312"/>
      <c r="H825" s="312"/>
      <c r="I825" s="312"/>
      <c r="J825" s="312"/>
      <c r="K825" s="312"/>
      <c r="L825" s="312"/>
      <c r="M825" s="312"/>
      <c r="N825" s="312"/>
      <c r="O825" s="312"/>
      <c r="P825" s="312"/>
      <c r="Q825" s="312"/>
      <c r="R825" s="312"/>
      <c r="S825" s="312"/>
      <c r="T825" s="312"/>
      <c r="U825" s="312"/>
      <c r="V825" s="312"/>
      <c r="W825" s="312"/>
      <c r="X825" s="312"/>
      <c r="Y825" s="312"/>
      <c r="Z825" s="312"/>
    </row>
    <row r="826" spans="1:26" ht="15.75" customHeight="1">
      <c r="A826" s="312"/>
      <c r="B826" s="312"/>
      <c r="C826" s="312"/>
      <c r="D826" s="312"/>
      <c r="E826" s="312"/>
      <c r="F826" s="312"/>
      <c r="G826" s="312"/>
      <c r="H826" s="312"/>
      <c r="I826" s="312"/>
      <c r="J826" s="312"/>
      <c r="K826" s="312"/>
      <c r="L826" s="312"/>
      <c r="M826" s="312"/>
      <c r="N826" s="312"/>
      <c r="O826" s="312"/>
      <c r="P826" s="312"/>
      <c r="Q826" s="312"/>
      <c r="R826" s="312"/>
      <c r="S826" s="312"/>
      <c r="T826" s="312"/>
      <c r="U826" s="312"/>
      <c r="V826" s="312"/>
      <c r="W826" s="312"/>
      <c r="X826" s="312"/>
      <c r="Y826" s="312"/>
      <c r="Z826" s="312"/>
    </row>
    <row r="827" spans="1:26" ht="15.75" customHeight="1">
      <c r="A827" s="312"/>
      <c r="B827" s="312"/>
      <c r="C827" s="312"/>
      <c r="D827" s="312"/>
      <c r="E827" s="312"/>
      <c r="F827" s="312"/>
      <c r="G827" s="312"/>
      <c r="H827" s="312"/>
      <c r="I827" s="312"/>
      <c r="J827" s="312"/>
      <c r="K827" s="312"/>
      <c r="L827" s="312"/>
      <c r="M827" s="312"/>
      <c r="N827" s="312"/>
      <c r="O827" s="312"/>
      <c r="P827" s="312"/>
      <c r="Q827" s="312"/>
      <c r="R827" s="312"/>
      <c r="S827" s="312"/>
      <c r="T827" s="312"/>
      <c r="U827" s="312"/>
      <c r="V827" s="312"/>
      <c r="W827" s="312"/>
      <c r="X827" s="312"/>
      <c r="Y827" s="312"/>
      <c r="Z827" s="312"/>
    </row>
    <row r="828" spans="1:26" ht="15.75" customHeight="1">
      <c r="A828" s="312"/>
      <c r="B828" s="312"/>
      <c r="C828" s="312"/>
      <c r="D828" s="312"/>
      <c r="E828" s="312"/>
      <c r="F828" s="312"/>
      <c r="G828" s="312"/>
      <c r="H828" s="312"/>
      <c r="I828" s="312"/>
      <c r="J828" s="312"/>
      <c r="K828" s="312"/>
      <c r="L828" s="312"/>
      <c r="M828" s="312"/>
      <c r="N828" s="312"/>
      <c r="O828" s="312"/>
      <c r="P828" s="312"/>
      <c r="Q828" s="312"/>
      <c r="R828" s="312"/>
      <c r="S828" s="312"/>
      <c r="T828" s="312"/>
      <c r="U828" s="312"/>
      <c r="V828" s="312"/>
      <c r="W828" s="312"/>
      <c r="X828" s="312"/>
      <c r="Y828" s="312"/>
      <c r="Z828" s="312"/>
    </row>
    <row r="829" spans="1:26" ht="15.75" customHeight="1">
      <c r="A829" s="312"/>
      <c r="B829" s="312"/>
      <c r="C829" s="312"/>
      <c r="D829" s="312"/>
      <c r="E829" s="312"/>
      <c r="F829" s="312"/>
      <c r="G829" s="312"/>
      <c r="H829" s="312"/>
      <c r="I829" s="312"/>
      <c r="J829" s="312"/>
      <c r="K829" s="312"/>
      <c r="L829" s="312"/>
      <c r="M829" s="312"/>
      <c r="N829" s="312"/>
      <c r="O829" s="312"/>
      <c r="P829" s="312"/>
      <c r="Q829" s="312"/>
      <c r="R829" s="312"/>
      <c r="S829" s="312"/>
      <c r="T829" s="312"/>
      <c r="U829" s="312"/>
      <c r="V829" s="312"/>
      <c r="W829" s="312"/>
      <c r="X829" s="312"/>
      <c r="Y829" s="312"/>
      <c r="Z829" s="312"/>
    </row>
    <row r="830" spans="1:26" ht="15.75" customHeight="1">
      <c r="A830" s="312"/>
      <c r="B830" s="312"/>
      <c r="C830" s="312"/>
      <c r="D830" s="312"/>
      <c r="E830" s="312"/>
      <c r="F830" s="312"/>
      <c r="G830" s="312"/>
      <c r="H830" s="312"/>
      <c r="I830" s="312"/>
      <c r="J830" s="312"/>
      <c r="K830" s="312"/>
      <c r="L830" s="312"/>
      <c r="M830" s="312"/>
      <c r="N830" s="312"/>
      <c r="O830" s="312"/>
      <c r="P830" s="312"/>
      <c r="Q830" s="312"/>
      <c r="R830" s="312"/>
      <c r="S830" s="312"/>
      <c r="T830" s="312"/>
      <c r="U830" s="312"/>
      <c r="V830" s="312"/>
      <c r="W830" s="312"/>
      <c r="X830" s="312"/>
      <c r="Y830" s="312"/>
      <c r="Z830" s="312"/>
    </row>
    <row r="831" spans="1:26" ht="15.75" customHeight="1">
      <c r="A831" s="312"/>
      <c r="B831" s="312"/>
      <c r="C831" s="312"/>
      <c r="D831" s="312"/>
      <c r="E831" s="312"/>
      <c r="F831" s="312"/>
      <c r="G831" s="312"/>
      <c r="H831" s="312"/>
      <c r="I831" s="312"/>
      <c r="J831" s="312"/>
      <c r="K831" s="312"/>
      <c r="L831" s="312"/>
      <c r="M831" s="312"/>
      <c r="N831" s="312"/>
      <c r="O831" s="312"/>
      <c r="P831" s="312"/>
      <c r="Q831" s="312"/>
      <c r="R831" s="312"/>
      <c r="S831" s="312"/>
      <c r="T831" s="312"/>
      <c r="U831" s="312"/>
      <c r="V831" s="312"/>
      <c r="W831" s="312"/>
      <c r="X831" s="312"/>
      <c r="Y831" s="312"/>
      <c r="Z831" s="312"/>
    </row>
    <row r="832" spans="1:26" ht="15.75" customHeight="1">
      <c r="A832" s="312"/>
      <c r="B832" s="312"/>
      <c r="C832" s="312"/>
      <c r="D832" s="312"/>
      <c r="E832" s="312"/>
      <c r="F832" s="312"/>
      <c r="G832" s="312"/>
      <c r="H832" s="312"/>
      <c r="I832" s="312"/>
      <c r="J832" s="312"/>
      <c r="K832" s="312"/>
      <c r="L832" s="312"/>
      <c r="M832" s="312"/>
      <c r="N832" s="312"/>
      <c r="O832" s="312"/>
      <c r="P832" s="312"/>
      <c r="Q832" s="312"/>
      <c r="R832" s="312"/>
      <c r="S832" s="312"/>
      <c r="T832" s="312"/>
      <c r="U832" s="312"/>
      <c r="V832" s="312"/>
      <c r="W832" s="312"/>
      <c r="X832" s="312"/>
      <c r="Y832" s="312"/>
      <c r="Z832" s="312"/>
    </row>
    <row r="833" spans="1:26" ht="15.75" customHeight="1">
      <c r="A833" s="312"/>
      <c r="B833" s="312"/>
      <c r="C833" s="312"/>
      <c r="D833" s="312"/>
      <c r="E833" s="312"/>
      <c r="F833" s="312"/>
      <c r="G833" s="312"/>
      <c r="H833" s="312"/>
      <c r="I833" s="312"/>
      <c r="J833" s="312"/>
      <c r="K833" s="312"/>
      <c r="L833" s="312"/>
      <c r="M833" s="312"/>
      <c r="N833" s="312"/>
      <c r="O833" s="312"/>
      <c r="P833" s="312"/>
      <c r="Q833" s="312"/>
      <c r="R833" s="312"/>
      <c r="S833" s="312"/>
      <c r="T833" s="312"/>
      <c r="U833" s="312"/>
      <c r="V833" s="312"/>
      <c r="W833" s="312"/>
      <c r="X833" s="312"/>
      <c r="Y833" s="312"/>
      <c r="Z833" s="312"/>
    </row>
    <row r="834" spans="1:26" ht="15.75" customHeight="1">
      <c r="A834" s="312"/>
      <c r="B834" s="312"/>
      <c r="C834" s="312"/>
      <c r="D834" s="312"/>
      <c r="E834" s="312"/>
      <c r="F834" s="312"/>
      <c r="G834" s="312"/>
      <c r="H834" s="312"/>
      <c r="I834" s="312"/>
      <c r="J834" s="312"/>
      <c r="K834" s="312"/>
      <c r="L834" s="312"/>
      <c r="M834" s="312"/>
      <c r="N834" s="312"/>
      <c r="O834" s="312"/>
      <c r="P834" s="312"/>
      <c r="Q834" s="312"/>
      <c r="R834" s="312"/>
      <c r="S834" s="312"/>
      <c r="T834" s="312"/>
      <c r="U834" s="312"/>
      <c r="V834" s="312"/>
      <c r="W834" s="312"/>
      <c r="X834" s="312"/>
      <c r="Y834" s="312"/>
      <c r="Z834" s="312"/>
    </row>
    <row r="835" spans="1:26" ht="15.75" customHeight="1">
      <c r="A835" s="312"/>
      <c r="B835" s="312"/>
      <c r="C835" s="312"/>
      <c r="D835" s="312"/>
      <c r="E835" s="312"/>
      <c r="F835" s="312"/>
      <c r="G835" s="312"/>
      <c r="H835" s="312"/>
      <c r="I835" s="312"/>
      <c r="J835" s="312"/>
      <c r="K835" s="312"/>
      <c r="L835" s="312"/>
      <c r="M835" s="312"/>
      <c r="N835" s="312"/>
      <c r="O835" s="312"/>
      <c r="P835" s="312"/>
      <c r="Q835" s="312"/>
      <c r="R835" s="312"/>
      <c r="S835" s="312"/>
      <c r="T835" s="312"/>
      <c r="U835" s="312"/>
      <c r="V835" s="312"/>
      <c r="W835" s="312"/>
      <c r="X835" s="312"/>
      <c r="Y835" s="312"/>
      <c r="Z835" s="312"/>
    </row>
    <row r="836" spans="1:26" ht="15.75" customHeight="1">
      <c r="A836" s="312"/>
      <c r="B836" s="312"/>
      <c r="C836" s="312"/>
      <c r="D836" s="312"/>
      <c r="E836" s="312"/>
      <c r="F836" s="312"/>
      <c r="G836" s="312"/>
      <c r="H836" s="312"/>
      <c r="I836" s="312"/>
      <c r="J836" s="312"/>
      <c r="K836" s="312"/>
      <c r="L836" s="312"/>
      <c r="M836" s="312"/>
      <c r="N836" s="312"/>
      <c r="O836" s="312"/>
      <c r="P836" s="312"/>
      <c r="Q836" s="312"/>
      <c r="R836" s="312"/>
      <c r="S836" s="312"/>
      <c r="T836" s="312"/>
      <c r="U836" s="312"/>
      <c r="V836" s="312"/>
      <c r="W836" s="312"/>
      <c r="X836" s="312"/>
      <c r="Y836" s="312"/>
      <c r="Z836" s="312"/>
    </row>
    <row r="837" spans="1:26" ht="15.75" customHeight="1">
      <c r="A837" s="312"/>
      <c r="B837" s="312"/>
      <c r="C837" s="312"/>
      <c r="D837" s="312"/>
      <c r="E837" s="312"/>
      <c r="F837" s="312"/>
      <c r="G837" s="312"/>
      <c r="H837" s="312"/>
      <c r="I837" s="312"/>
      <c r="J837" s="312"/>
      <c r="K837" s="312"/>
      <c r="L837" s="312"/>
      <c r="M837" s="312"/>
      <c r="N837" s="312"/>
      <c r="O837" s="312"/>
      <c r="P837" s="312"/>
      <c r="Q837" s="312"/>
      <c r="R837" s="312"/>
      <c r="S837" s="312"/>
      <c r="T837" s="312"/>
      <c r="U837" s="312"/>
      <c r="V837" s="312"/>
      <c r="W837" s="312"/>
      <c r="X837" s="312"/>
      <c r="Y837" s="312"/>
      <c r="Z837" s="312"/>
    </row>
    <row r="838" spans="1:26" ht="15.75" customHeight="1">
      <c r="A838" s="312"/>
      <c r="B838" s="312"/>
      <c r="C838" s="312"/>
      <c r="D838" s="312"/>
      <c r="E838" s="312"/>
      <c r="F838" s="312"/>
      <c r="G838" s="312"/>
      <c r="H838" s="312"/>
      <c r="I838" s="312"/>
      <c r="J838" s="312"/>
      <c r="K838" s="312"/>
      <c r="L838" s="312"/>
      <c r="M838" s="312"/>
      <c r="N838" s="312"/>
      <c r="O838" s="312"/>
      <c r="P838" s="312"/>
      <c r="Q838" s="312"/>
      <c r="R838" s="312"/>
      <c r="S838" s="312"/>
      <c r="T838" s="312"/>
      <c r="U838" s="312"/>
      <c r="V838" s="312"/>
      <c r="W838" s="312"/>
      <c r="X838" s="312"/>
      <c r="Y838" s="312"/>
      <c r="Z838" s="312"/>
    </row>
    <row r="839" spans="1:26" ht="15.75" customHeight="1">
      <c r="A839" s="312"/>
      <c r="B839" s="312"/>
      <c r="C839" s="312"/>
      <c r="D839" s="312"/>
      <c r="E839" s="312"/>
      <c r="F839" s="312"/>
      <c r="G839" s="312"/>
      <c r="H839" s="312"/>
      <c r="I839" s="312"/>
      <c r="J839" s="312"/>
      <c r="K839" s="312"/>
      <c r="L839" s="312"/>
      <c r="M839" s="312"/>
      <c r="N839" s="312"/>
      <c r="O839" s="312"/>
      <c r="P839" s="312"/>
      <c r="Q839" s="312"/>
      <c r="R839" s="312"/>
      <c r="S839" s="312"/>
      <c r="T839" s="312"/>
      <c r="U839" s="312"/>
      <c r="V839" s="312"/>
      <c r="W839" s="312"/>
      <c r="X839" s="312"/>
      <c r="Y839" s="312"/>
      <c r="Z839" s="312"/>
    </row>
    <row r="840" spans="1:26" ht="15.75" customHeight="1">
      <c r="A840" s="312"/>
      <c r="B840" s="312"/>
      <c r="C840" s="312"/>
      <c r="D840" s="312"/>
      <c r="E840" s="312"/>
      <c r="F840" s="312"/>
      <c r="G840" s="312"/>
      <c r="H840" s="312"/>
      <c r="I840" s="312"/>
      <c r="J840" s="312"/>
      <c r="K840" s="312"/>
      <c r="L840" s="312"/>
      <c r="M840" s="312"/>
      <c r="N840" s="312"/>
      <c r="O840" s="312"/>
      <c r="P840" s="312"/>
      <c r="Q840" s="312"/>
      <c r="R840" s="312"/>
      <c r="S840" s="312"/>
      <c r="T840" s="312"/>
      <c r="U840" s="312"/>
      <c r="V840" s="312"/>
      <c r="W840" s="312"/>
      <c r="X840" s="312"/>
      <c r="Y840" s="312"/>
      <c r="Z840" s="312"/>
    </row>
    <row r="841" spans="1:26" ht="15.75" customHeight="1">
      <c r="A841" s="312"/>
      <c r="B841" s="312"/>
      <c r="C841" s="312"/>
      <c r="D841" s="312"/>
      <c r="E841" s="312"/>
      <c r="F841" s="312"/>
      <c r="G841" s="312"/>
      <c r="H841" s="312"/>
      <c r="I841" s="312"/>
      <c r="J841" s="312"/>
      <c r="K841" s="312"/>
      <c r="L841" s="312"/>
      <c r="M841" s="312"/>
      <c r="N841" s="312"/>
      <c r="O841" s="312"/>
      <c r="P841" s="312"/>
      <c r="Q841" s="312"/>
      <c r="R841" s="312"/>
      <c r="S841" s="312"/>
      <c r="T841" s="312"/>
      <c r="U841" s="312"/>
      <c r="V841" s="312"/>
      <c r="W841" s="312"/>
      <c r="X841" s="312"/>
      <c r="Y841" s="312"/>
      <c r="Z841" s="312"/>
    </row>
    <row r="842" spans="1:26" ht="15.75" customHeight="1">
      <c r="A842" s="312"/>
      <c r="B842" s="312"/>
      <c r="C842" s="312"/>
      <c r="D842" s="312"/>
      <c r="E842" s="312"/>
      <c r="F842" s="312"/>
      <c r="G842" s="312"/>
      <c r="H842" s="312"/>
      <c r="I842" s="312"/>
      <c r="J842" s="312"/>
      <c r="K842" s="312"/>
      <c r="L842" s="312"/>
      <c r="M842" s="312"/>
      <c r="N842" s="312"/>
      <c r="O842" s="312"/>
      <c r="P842" s="312"/>
      <c r="Q842" s="312"/>
      <c r="R842" s="312"/>
      <c r="S842" s="312"/>
      <c r="T842" s="312"/>
      <c r="U842" s="312"/>
      <c r="V842" s="312"/>
      <c r="W842" s="312"/>
      <c r="X842" s="312"/>
      <c r="Y842" s="312"/>
      <c r="Z842" s="312"/>
    </row>
    <row r="843" spans="1:26" ht="15.75" customHeight="1">
      <c r="A843" s="312"/>
      <c r="B843" s="312"/>
      <c r="C843" s="312"/>
      <c r="D843" s="312"/>
      <c r="E843" s="312"/>
      <c r="F843" s="312"/>
      <c r="G843" s="312"/>
      <c r="H843" s="312"/>
      <c r="I843" s="312"/>
      <c r="J843" s="312"/>
      <c r="K843" s="312"/>
      <c r="L843" s="312"/>
      <c r="M843" s="312"/>
      <c r="N843" s="312"/>
      <c r="O843" s="312"/>
      <c r="P843" s="312"/>
      <c r="Q843" s="312"/>
      <c r="R843" s="312"/>
      <c r="S843" s="312"/>
      <c r="T843" s="312"/>
      <c r="U843" s="312"/>
      <c r="V843" s="312"/>
      <c r="W843" s="312"/>
      <c r="X843" s="312"/>
      <c r="Y843" s="312"/>
      <c r="Z843" s="312"/>
    </row>
    <row r="844" spans="1:26" ht="15.75" customHeight="1">
      <c r="A844" s="312"/>
      <c r="B844" s="312"/>
      <c r="C844" s="312"/>
      <c r="D844" s="312"/>
      <c r="E844" s="312"/>
      <c r="F844" s="312"/>
      <c r="G844" s="312"/>
      <c r="H844" s="312"/>
      <c r="I844" s="312"/>
      <c r="J844" s="312"/>
      <c r="K844" s="312"/>
      <c r="L844" s="312"/>
      <c r="M844" s="312"/>
      <c r="N844" s="312"/>
      <c r="O844" s="312"/>
      <c r="P844" s="312"/>
      <c r="Q844" s="312"/>
      <c r="R844" s="312"/>
      <c r="S844" s="312"/>
      <c r="T844" s="312"/>
      <c r="U844" s="312"/>
      <c r="V844" s="312"/>
      <c r="W844" s="312"/>
      <c r="X844" s="312"/>
      <c r="Y844" s="312"/>
      <c r="Z844" s="312"/>
    </row>
    <row r="845" spans="1:26" ht="15.75" customHeight="1">
      <c r="A845" s="312"/>
      <c r="B845" s="312"/>
      <c r="C845" s="312"/>
      <c r="D845" s="312"/>
      <c r="E845" s="312"/>
      <c r="F845" s="312"/>
      <c r="G845" s="312"/>
      <c r="H845" s="312"/>
      <c r="I845" s="312"/>
      <c r="J845" s="312"/>
      <c r="K845" s="312"/>
      <c r="L845" s="312"/>
      <c r="M845" s="312"/>
      <c r="N845" s="312"/>
      <c r="O845" s="312"/>
      <c r="P845" s="312"/>
      <c r="Q845" s="312"/>
      <c r="R845" s="312"/>
      <c r="S845" s="312"/>
      <c r="T845" s="312"/>
      <c r="U845" s="312"/>
      <c r="V845" s="312"/>
      <c r="W845" s="312"/>
      <c r="X845" s="312"/>
      <c r="Y845" s="312"/>
      <c r="Z845" s="312"/>
    </row>
    <row r="846" spans="1:26" ht="15.75" customHeight="1">
      <c r="A846" s="312"/>
      <c r="B846" s="312"/>
      <c r="C846" s="312"/>
      <c r="D846" s="312"/>
      <c r="E846" s="312"/>
      <c r="F846" s="312"/>
      <c r="G846" s="312"/>
      <c r="H846" s="312"/>
      <c r="I846" s="312"/>
      <c r="J846" s="312"/>
      <c r="K846" s="312"/>
      <c r="L846" s="312"/>
      <c r="M846" s="312"/>
      <c r="N846" s="312"/>
      <c r="O846" s="312"/>
      <c r="P846" s="312"/>
      <c r="Q846" s="312"/>
      <c r="R846" s="312"/>
      <c r="S846" s="312"/>
      <c r="T846" s="312"/>
      <c r="U846" s="312"/>
      <c r="V846" s="312"/>
      <c r="W846" s="312"/>
      <c r="X846" s="312"/>
      <c r="Y846" s="312"/>
      <c r="Z846" s="312"/>
    </row>
    <row r="847" spans="1:26" ht="15.75" customHeight="1">
      <c r="A847" s="312"/>
      <c r="B847" s="312"/>
      <c r="C847" s="312"/>
      <c r="D847" s="312"/>
      <c r="E847" s="312"/>
      <c r="F847" s="312"/>
      <c r="G847" s="312"/>
      <c r="H847" s="312"/>
      <c r="I847" s="312"/>
      <c r="J847" s="312"/>
      <c r="K847" s="312"/>
      <c r="L847" s="312"/>
      <c r="M847" s="312"/>
      <c r="N847" s="312"/>
      <c r="O847" s="312"/>
      <c r="P847" s="312"/>
      <c r="Q847" s="312"/>
      <c r="R847" s="312"/>
      <c r="S847" s="312"/>
      <c r="T847" s="312"/>
      <c r="U847" s="312"/>
      <c r="V847" s="312"/>
      <c r="W847" s="312"/>
      <c r="X847" s="312"/>
      <c r="Y847" s="312"/>
      <c r="Z847" s="312"/>
    </row>
    <row r="848" spans="1:26" ht="15.75" customHeight="1">
      <c r="A848" s="312"/>
      <c r="B848" s="312"/>
      <c r="C848" s="312"/>
      <c r="D848" s="312"/>
      <c r="E848" s="312"/>
      <c r="F848" s="312"/>
      <c r="G848" s="312"/>
      <c r="H848" s="312"/>
      <c r="I848" s="312"/>
      <c r="J848" s="312"/>
      <c r="K848" s="312"/>
      <c r="L848" s="312"/>
      <c r="M848" s="312"/>
      <c r="N848" s="312"/>
      <c r="O848" s="312"/>
      <c r="P848" s="312"/>
      <c r="Q848" s="312"/>
      <c r="R848" s="312"/>
      <c r="S848" s="312"/>
      <c r="T848" s="312"/>
      <c r="U848" s="312"/>
      <c r="V848" s="312"/>
      <c r="W848" s="312"/>
      <c r="X848" s="312"/>
      <c r="Y848" s="312"/>
      <c r="Z848" s="312"/>
    </row>
    <row r="849" spans="1:26" ht="15.75" customHeight="1">
      <c r="A849" s="312"/>
      <c r="B849" s="312"/>
      <c r="C849" s="312"/>
      <c r="D849" s="312"/>
      <c r="E849" s="312"/>
      <c r="F849" s="312"/>
      <c r="G849" s="312"/>
      <c r="H849" s="312"/>
      <c r="I849" s="312"/>
      <c r="J849" s="312"/>
      <c r="K849" s="312"/>
      <c r="L849" s="312"/>
      <c r="M849" s="312"/>
      <c r="N849" s="312"/>
      <c r="O849" s="312"/>
      <c r="P849" s="312"/>
      <c r="Q849" s="312"/>
      <c r="R849" s="312"/>
      <c r="S849" s="312"/>
      <c r="T849" s="312"/>
      <c r="U849" s="312"/>
      <c r="V849" s="312"/>
      <c r="W849" s="312"/>
      <c r="X849" s="312"/>
      <c r="Y849" s="312"/>
      <c r="Z849" s="312"/>
    </row>
    <row r="850" spans="1:26" ht="15.75" customHeight="1">
      <c r="A850" s="312"/>
      <c r="B850" s="312"/>
      <c r="C850" s="312"/>
      <c r="D850" s="312"/>
      <c r="E850" s="312"/>
      <c r="F850" s="312"/>
      <c r="G850" s="312"/>
      <c r="H850" s="312"/>
      <c r="I850" s="312"/>
      <c r="J850" s="312"/>
      <c r="K850" s="312"/>
      <c r="L850" s="312"/>
      <c r="M850" s="312"/>
      <c r="N850" s="312"/>
      <c r="O850" s="312"/>
      <c r="P850" s="312"/>
      <c r="Q850" s="312"/>
      <c r="R850" s="312"/>
      <c r="S850" s="312"/>
      <c r="T850" s="312"/>
      <c r="U850" s="312"/>
      <c r="V850" s="312"/>
      <c r="W850" s="312"/>
      <c r="X850" s="312"/>
      <c r="Y850" s="312"/>
      <c r="Z850" s="312"/>
    </row>
    <row r="851" spans="1:26" ht="15.75" customHeight="1">
      <c r="A851" s="312"/>
      <c r="B851" s="312"/>
      <c r="C851" s="312"/>
      <c r="D851" s="312"/>
      <c r="E851" s="312"/>
      <c r="F851" s="312"/>
      <c r="G851" s="312"/>
      <c r="H851" s="312"/>
      <c r="I851" s="312"/>
      <c r="J851" s="312"/>
      <c r="K851" s="312"/>
      <c r="L851" s="312"/>
      <c r="M851" s="312"/>
      <c r="N851" s="312"/>
      <c r="O851" s="312"/>
      <c r="P851" s="312"/>
      <c r="Q851" s="312"/>
      <c r="R851" s="312"/>
      <c r="S851" s="312"/>
      <c r="T851" s="312"/>
      <c r="U851" s="312"/>
      <c r="V851" s="312"/>
      <c r="W851" s="312"/>
      <c r="X851" s="312"/>
      <c r="Y851" s="312"/>
      <c r="Z851" s="312"/>
    </row>
    <row r="852" spans="1:26" ht="15.75" customHeight="1">
      <c r="A852" s="312"/>
      <c r="B852" s="312"/>
      <c r="C852" s="312"/>
      <c r="D852" s="312"/>
      <c r="E852" s="312"/>
      <c r="F852" s="312"/>
      <c r="G852" s="312"/>
      <c r="H852" s="312"/>
      <c r="I852" s="312"/>
      <c r="J852" s="312"/>
      <c r="K852" s="312"/>
      <c r="L852" s="312"/>
      <c r="M852" s="312"/>
      <c r="N852" s="312"/>
      <c r="O852" s="312"/>
      <c r="P852" s="312"/>
      <c r="Q852" s="312"/>
      <c r="R852" s="312"/>
      <c r="S852" s="312"/>
      <c r="T852" s="312"/>
      <c r="U852" s="312"/>
      <c r="V852" s="312"/>
      <c r="W852" s="312"/>
      <c r="X852" s="312"/>
      <c r="Y852" s="312"/>
      <c r="Z852" s="312"/>
    </row>
    <row r="853" spans="1:26" ht="15.75" customHeight="1">
      <c r="A853" s="312"/>
      <c r="B853" s="312"/>
      <c r="C853" s="312"/>
      <c r="D853" s="312"/>
      <c r="E853" s="312"/>
      <c r="F853" s="312"/>
      <c r="G853" s="312"/>
      <c r="H853" s="312"/>
      <c r="I853" s="312"/>
      <c r="J853" s="312"/>
      <c r="K853" s="312"/>
      <c r="L853" s="312"/>
      <c r="M853" s="312"/>
      <c r="N853" s="312"/>
      <c r="O853" s="312"/>
      <c r="P853" s="312"/>
      <c r="Q853" s="312"/>
      <c r="R853" s="312"/>
      <c r="S853" s="312"/>
      <c r="T853" s="312"/>
      <c r="U853" s="312"/>
      <c r="V853" s="312"/>
      <c r="W853" s="312"/>
      <c r="X853" s="312"/>
      <c r="Y853" s="312"/>
      <c r="Z853" s="312"/>
    </row>
    <row r="854" spans="1:26" ht="15.75" customHeight="1">
      <c r="A854" s="312"/>
      <c r="B854" s="312"/>
      <c r="C854" s="312"/>
      <c r="D854" s="312"/>
      <c r="E854" s="312"/>
      <c r="F854" s="312"/>
      <c r="G854" s="312"/>
      <c r="H854" s="312"/>
      <c r="I854" s="312"/>
      <c r="J854" s="312"/>
      <c r="K854" s="312"/>
      <c r="L854" s="312"/>
      <c r="M854" s="312"/>
      <c r="N854" s="312"/>
      <c r="O854" s="312"/>
      <c r="P854" s="312"/>
      <c r="Q854" s="312"/>
      <c r="R854" s="312"/>
      <c r="S854" s="312"/>
      <c r="T854" s="312"/>
      <c r="U854" s="312"/>
      <c r="V854" s="312"/>
      <c r="W854" s="312"/>
      <c r="X854" s="312"/>
      <c r="Y854" s="312"/>
      <c r="Z854" s="312"/>
    </row>
    <row r="855" spans="1:26" ht="15.75" customHeight="1">
      <c r="A855" s="312"/>
      <c r="B855" s="312"/>
      <c r="C855" s="312"/>
      <c r="D855" s="312"/>
      <c r="E855" s="312"/>
      <c r="F855" s="312"/>
      <c r="G855" s="312"/>
      <c r="H855" s="312"/>
      <c r="I855" s="312"/>
      <c r="J855" s="312"/>
      <c r="K855" s="312"/>
      <c r="L855" s="312"/>
      <c r="M855" s="312"/>
      <c r="N855" s="312"/>
      <c r="O855" s="312"/>
      <c r="P855" s="312"/>
      <c r="Q855" s="312"/>
      <c r="R855" s="312"/>
      <c r="S855" s="312"/>
      <c r="T855" s="312"/>
      <c r="U855" s="312"/>
      <c r="V855" s="312"/>
      <c r="W855" s="312"/>
      <c r="X855" s="312"/>
      <c r="Y855" s="312"/>
      <c r="Z855" s="312"/>
    </row>
    <row r="856" spans="1:26" ht="15.75" customHeight="1">
      <c r="A856" s="312"/>
      <c r="B856" s="312"/>
      <c r="C856" s="312"/>
      <c r="D856" s="312"/>
      <c r="E856" s="312"/>
      <c r="F856" s="312"/>
      <c r="G856" s="312"/>
      <c r="H856" s="312"/>
      <c r="I856" s="312"/>
      <c r="J856" s="312"/>
      <c r="K856" s="312"/>
      <c r="L856" s="312"/>
      <c r="M856" s="312"/>
      <c r="N856" s="312"/>
      <c r="O856" s="312"/>
      <c r="P856" s="312"/>
      <c r="Q856" s="312"/>
      <c r="R856" s="312"/>
      <c r="S856" s="312"/>
      <c r="T856" s="312"/>
      <c r="U856" s="312"/>
      <c r="V856" s="312"/>
      <c r="W856" s="312"/>
      <c r="X856" s="312"/>
      <c r="Y856" s="312"/>
      <c r="Z856" s="312"/>
    </row>
    <row r="857" spans="1:26" ht="15.75" customHeight="1">
      <c r="A857" s="312"/>
      <c r="B857" s="312"/>
      <c r="C857" s="312"/>
      <c r="D857" s="312"/>
      <c r="E857" s="312"/>
      <c r="F857" s="312"/>
      <c r="G857" s="312"/>
      <c r="H857" s="312"/>
      <c r="I857" s="312"/>
      <c r="J857" s="312"/>
      <c r="K857" s="312"/>
      <c r="L857" s="312"/>
      <c r="M857" s="312"/>
      <c r="N857" s="312"/>
      <c r="O857" s="312"/>
      <c r="P857" s="312"/>
      <c r="Q857" s="312"/>
      <c r="R857" s="312"/>
      <c r="S857" s="312"/>
      <c r="T857" s="312"/>
      <c r="U857" s="312"/>
      <c r="V857" s="312"/>
      <c r="W857" s="312"/>
      <c r="X857" s="312"/>
      <c r="Y857" s="312"/>
      <c r="Z857" s="312"/>
    </row>
    <row r="858" spans="1:26" ht="15.75" customHeight="1">
      <c r="A858" s="312"/>
      <c r="B858" s="312"/>
      <c r="C858" s="312"/>
      <c r="D858" s="312"/>
      <c r="E858" s="312"/>
      <c r="F858" s="312"/>
      <c r="G858" s="312"/>
      <c r="H858" s="312"/>
      <c r="I858" s="312"/>
      <c r="J858" s="312"/>
      <c r="K858" s="312"/>
      <c r="L858" s="312"/>
      <c r="M858" s="312"/>
      <c r="N858" s="312"/>
      <c r="O858" s="312"/>
      <c r="P858" s="312"/>
      <c r="Q858" s="312"/>
      <c r="R858" s="312"/>
      <c r="S858" s="312"/>
      <c r="T858" s="312"/>
      <c r="U858" s="312"/>
      <c r="V858" s="312"/>
      <c r="W858" s="312"/>
      <c r="X858" s="312"/>
      <c r="Y858" s="312"/>
      <c r="Z858" s="312"/>
    </row>
    <row r="859" spans="1:26" ht="15.75" customHeight="1">
      <c r="A859" s="312"/>
      <c r="B859" s="312"/>
      <c r="C859" s="312"/>
      <c r="D859" s="312"/>
      <c r="E859" s="312"/>
      <c r="F859" s="312"/>
      <c r="G859" s="312"/>
      <c r="H859" s="312"/>
      <c r="I859" s="312"/>
      <c r="J859" s="312"/>
      <c r="K859" s="312"/>
      <c r="L859" s="312"/>
      <c r="M859" s="312"/>
      <c r="N859" s="312"/>
      <c r="O859" s="312"/>
      <c r="P859" s="312"/>
      <c r="Q859" s="312"/>
      <c r="R859" s="312"/>
      <c r="S859" s="312"/>
      <c r="T859" s="312"/>
      <c r="U859" s="312"/>
      <c r="V859" s="312"/>
      <c r="W859" s="312"/>
      <c r="X859" s="312"/>
      <c r="Y859" s="312"/>
      <c r="Z859" s="312"/>
    </row>
    <row r="860" spans="1:26" ht="15.75" customHeight="1">
      <c r="A860" s="312"/>
      <c r="B860" s="312"/>
      <c r="C860" s="312"/>
      <c r="D860" s="312"/>
      <c r="E860" s="312"/>
      <c r="F860" s="312"/>
      <c r="G860" s="312"/>
      <c r="H860" s="312"/>
      <c r="I860" s="312"/>
      <c r="J860" s="312"/>
      <c r="K860" s="312"/>
      <c r="L860" s="312"/>
      <c r="M860" s="312"/>
      <c r="N860" s="312"/>
      <c r="O860" s="312"/>
      <c r="P860" s="312"/>
      <c r="Q860" s="312"/>
      <c r="R860" s="312"/>
      <c r="S860" s="312"/>
      <c r="T860" s="312"/>
      <c r="U860" s="312"/>
      <c r="V860" s="312"/>
      <c r="W860" s="312"/>
      <c r="X860" s="312"/>
      <c r="Y860" s="312"/>
      <c r="Z860" s="312"/>
    </row>
    <row r="861" spans="1:26" ht="15.75" customHeight="1">
      <c r="A861" s="312"/>
      <c r="B861" s="312"/>
      <c r="C861" s="312"/>
      <c r="D861" s="312"/>
      <c r="E861" s="312"/>
      <c r="F861" s="312"/>
      <c r="G861" s="312"/>
      <c r="H861" s="312"/>
      <c r="I861" s="312"/>
      <c r="J861" s="312"/>
      <c r="K861" s="312"/>
      <c r="L861" s="312"/>
      <c r="M861" s="312"/>
      <c r="N861" s="312"/>
      <c r="O861" s="312"/>
      <c r="P861" s="312"/>
      <c r="Q861" s="312"/>
      <c r="R861" s="312"/>
      <c r="S861" s="312"/>
      <c r="T861" s="312"/>
      <c r="U861" s="312"/>
      <c r="V861" s="312"/>
      <c r="W861" s="312"/>
      <c r="X861" s="312"/>
      <c r="Y861" s="312"/>
      <c r="Z861" s="312"/>
    </row>
    <row r="862" spans="1:26" ht="15.75" customHeight="1">
      <c r="A862" s="312"/>
      <c r="B862" s="312"/>
      <c r="C862" s="312"/>
      <c r="D862" s="312"/>
      <c r="E862" s="312"/>
      <c r="F862" s="312"/>
      <c r="G862" s="312"/>
      <c r="H862" s="312"/>
      <c r="I862" s="312"/>
      <c r="J862" s="312"/>
      <c r="K862" s="312"/>
      <c r="L862" s="312"/>
      <c r="M862" s="312"/>
      <c r="N862" s="312"/>
      <c r="O862" s="312"/>
      <c r="P862" s="312"/>
      <c r="Q862" s="312"/>
      <c r="R862" s="312"/>
      <c r="S862" s="312"/>
      <c r="T862" s="312"/>
      <c r="U862" s="312"/>
      <c r="V862" s="312"/>
      <c r="W862" s="312"/>
      <c r="X862" s="312"/>
      <c r="Y862" s="312"/>
      <c r="Z862" s="312"/>
    </row>
    <row r="863" spans="1:26" ht="15.75" customHeight="1">
      <c r="A863" s="312"/>
      <c r="B863" s="312"/>
      <c r="C863" s="312"/>
      <c r="D863" s="312"/>
      <c r="E863" s="312"/>
      <c r="F863" s="312"/>
      <c r="G863" s="312"/>
      <c r="H863" s="312"/>
      <c r="I863" s="312"/>
      <c r="J863" s="312"/>
      <c r="K863" s="312"/>
      <c r="L863" s="312"/>
      <c r="M863" s="312"/>
      <c r="N863" s="312"/>
      <c r="O863" s="312"/>
      <c r="P863" s="312"/>
      <c r="Q863" s="312"/>
      <c r="R863" s="312"/>
      <c r="S863" s="312"/>
      <c r="T863" s="312"/>
      <c r="U863" s="312"/>
      <c r="V863" s="312"/>
      <c r="W863" s="312"/>
      <c r="X863" s="312"/>
      <c r="Y863" s="312"/>
      <c r="Z863" s="312"/>
    </row>
    <row r="864" spans="1:26" ht="15.75" customHeight="1">
      <c r="A864" s="312"/>
      <c r="B864" s="312"/>
      <c r="C864" s="312"/>
      <c r="D864" s="312"/>
      <c r="E864" s="312"/>
      <c r="F864" s="312"/>
      <c r="G864" s="312"/>
      <c r="H864" s="312"/>
      <c r="I864" s="312"/>
      <c r="J864" s="312"/>
      <c r="K864" s="312"/>
      <c r="L864" s="312"/>
      <c r="M864" s="312"/>
      <c r="N864" s="312"/>
      <c r="O864" s="312"/>
      <c r="P864" s="312"/>
      <c r="Q864" s="312"/>
      <c r="R864" s="312"/>
      <c r="S864" s="312"/>
      <c r="T864" s="312"/>
      <c r="U864" s="312"/>
      <c r="V864" s="312"/>
      <c r="W864" s="312"/>
      <c r="X864" s="312"/>
      <c r="Y864" s="312"/>
      <c r="Z864" s="312"/>
    </row>
    <row r="865" spans="1:26" ht="15.75" customHeight="1">
      <c r="A865" s="312"/>
      <c r="B865" s="312"/>
      <c r="C865" s="312"/>
      <c r="D865" s="312"/>
      <c r="E865" s="312"/>
      <c r="F865" s="312"/>
      <c r="G865" s="312"/>
      <c r="H865" s="312"/>
      <c r="I865" s="312"/>
      <c r="J865" s="312"/>
      <c r="K865" s="312"/>
      <c r="L865" s="312"/>
      <c r="M865" s="312"/>
      <c r="N865" s="312"/>
      <c r="O865" s="312"/>
      <c r="P865" s="312"/>
      <c r="Q865" s="312"/>
      <c r="R865" s="312"/>
      <c r="S865" s="312"/>
      <c r="T865" s="312"/>
      <c r="U865" s="312"/>
      <c r="V865" s="312"/>
      <c r="W865" s="312"/>
      <c r="X865" s="312"/>
      <c r="Y865" s="312"/>
      <c r="Z865" s="312"/>
    </row>
    <row r="866" spans="1:26" ht="15.75" customHeight="1">
      <c r="A866" s="312"/>
      <c r="B866" s="312"/>
      <c r="C866" s="312"/>
      <c r="D866" s="312"/>
      <c r="E866" s="312"/>
      <c r="F866" s="312"/>
      <c r="G866" s="312"/>
      <c r="H866" s="312"/>
      <c r="I866" s="312"/>
      <c r="J866" s="312"/>
      <c r="K866" s="312"/>
      <c r="L866" s="312"/>
      <c r="M866" s="312"/>
      <c r="N866" s="312"/>
      <c r="O866" s="312"/>
      <c r="P866" s="312"/>
      <c r="Q866" s="312"/>
      <c r="R866" s="312"/>
      <c r="S866" s="312"/>
      <c r="T866" s="312"/>
      <c r="U866" s="312"/>
      <c r="V866" s="312"/>
      <c r="W866" s="312"/>
      <c r="X866" s="312"/>
      <c r="Y866" s="312"/>
      <c r="Z866" s="312"/>
    </row>
    <row r="867" spans="1:26" ht="15.75" customHeight="1">
      <c r="A867" s="312"/>
      <c r="B867" s="312"/>
      <c r="C867" s="312"/>
      <c r="D867" s="312"/>
      <c r="E867" s="312"/>
      <c r="F867" s="312"/>
      <c r="G867" s="312"/>
      <c r="H867" s="312"/>
      <c r="I867" s="312"/>
      <c r="J867" s="312"/>
      <c r="K867" s="312"/>
      <c r="L867" s="312"/>
      <c r="M867" s="312"/>
      <c r="N867" s="312"/>
      <c r="O867" s="312"/>
      <c r="P867" s="312"/>
      <c r="Q867" s="312"/>
      <c r="R867" s="312"/>
      <c r="S867" s="312"/>
      <c r="T867" s="312"/>
      <c r="U867" s="312"/>
      <c r="V867" s="312"/>
      <c r="W867" s="312"/>
      <c r="X867" s="312"/>
      <c r="Y867" s="312"/>
      <c r="Z867" s="312"/>
    </row>
    <row r="868" spans="1:26" ht="15.75" customHeight="1">
      <c r="A868" s="312"/>
      <c r="B868" s="312"/>
      <c r="C868" s="312"/>
      <c r="D868" s="312"/>
      <c r="E868" s="312"/>
      <c r="F868" s="312"/>
      <c r="G868" s="312"/>
      <c r="H868" s="312"/>
      <c r="I868" s="312"/>
      <c r="J868" s="312"/>
      <c r="K868" s="312"/>
      <c r="L868" s="312"/>
      <c r="M868" s="312"/>
      <c r="N868" s="312"/>
      <c r="O868" s="312"/>
      <c r="P868" s="312"/>
      <c r="Q868" s="312"/>
      <c r="R868" s="312"/>
      <c r="S868" s="312"/>
      <c r="T868" s="312"/>
      <c r="U868" s="312"/>
      <c r="V868" s="312"/>
      <c r="W868" s="312"/>
      <c r="X868" s="312"/>
      <c r="Y868" s="312"/>
      <c r="Z868" s="312"/>
    </row>
    <row r="869" spans="1:26" ht="15.75" customHeight="1">
      <c r="A869" s="312"/>
      <c r="B869" s="312"/>
      <c r="C869" s="312"/>
      <c r="D869" s="312"/>
      <c r="E869" s="312"/>
      <c r="F869" s="312"/>
      <c r="G869" s="312"/>
      <c r="H869" s="312"/>
      <c r="I869" s="312"/>
      <c r="J869" s="312"/>
      <c r="K869" s="312"/>
      <c r="L869" s="312"/>
      <c r="M869" s="312"/>
      <c r="N869" s="312"/>
      <c r="O869" s="312"/>
      <c r="P869" s="312"/>
      <c r="Q869" s="312"/>
      <c r="R869" s="312"/>
      <c r="S869" s="312"/>
      <c r="T869" s="312"/>
      <c r="U869" s="312"/>
      <c r="V869" s="312"/>
      <c r="W869" s="312"/>
      <c r="X869" s="312"/>
      <c r="Y869" s="312"/>
      <c r="Z869" s="312"/>
    </row>
    <row r="870" spans="1:26" ht="15.75" customHeight="1">
      <c r="A870" s="312"/>
      <c r="B870" s="312"/>
      <c r="C870" s="312"/>
      <c r="D870" s="312"/>
      <c r="E870" s="312"/>
      <c r="F870" s="312"/>
      <c r="G870" s="312"/>
      <c r="H870" s="312"/>
      <c r="I870" s="312"/>
      <c r="J870" s="312"/>
      <c r="K870" s="312"/>
      <c r="L870" s="312"/>
      <c r="M870" s="312"/>
      <c r="N870" s="312"/>
      <c r="O870" s="312"/>
      <c r="P870" s="312"/>
      <c r="Q870" s="312"/>
      <c r="R870" s="312"/>
      <c r="S870" s="312"/>
      <c r="T870" s="312"/>
      <c r="U870" s="312"/>
      <c r="V870" s="312"/>
      <c r="W870" s="312"/>
      <c r="X870" s="312"/>
      <c r="Y870" s="312"/>
      <c r="Z870" s="312"/>
    </row>
    <row r="871" spans="1:26" ht="15.75" customHeight="1">
      <c r="A871" s="312"/>
      <c r="B871" s="312"/>
      <c r="C871" s="312"/>
      <c r="D871" s="312"/>
      <c r="E871" s="312"/>
      <c r="F871" s="312"/>
      <c r="G871" s="312"/>
      <c r="H871" s="312"/>
      <c r="I871" s="312"/>
      <c r="J871" s="312"/>
      <c r="K871" s="312"/>
      <c r="L871" s="312"/>
      <c r="M871" s="312"/>
      <c r="N871" s="312"/>
      <c r="O871" s="312"/>
      <c r="P871" s="312"/>
      <c r="Q871" s="312"/>
      <c r="R871" s="312"/>
      <c r="S871" s="312"/>
      <c r="T871" s="312"/>
      <c r="U871" s="312"/>
      <c r="V871" s="312"/>
      <c r="W871" s="312"/>
      <c r="X871" s="312"/>
      <c r="Y871" s="312"/>
      <c r="Z871" s="312"/>
    </row>
    <row r="872" spans="1:26" ht="15.75" customHeight="1">
      <c r="A872" s="312"/>
      <c r="B872" s="312"/>
      <c r="C872" s="312"/>
      <c r="D872" s="312"/>
      <c r="E872" s="312"/>
      <c r="F872" s="312"/>
      <c r="G872" s="312"/>
      <c r="H872" s="312"/>
      <c r="I872" s="312"/>
      <c r="J872" s="312"/>
      <c r="K872" s="312"/>
      <c r="L872" s="312"/>
      <c r="M872" s="312"/>
      <c r="N872" s="312"/>
      <c r="O872" s="312"/>
      <c r="P872" s="312"/>
      <c r="Q872" s="312"/>
      <c r="R872" s="312"/>
      <c r="S872" s="312"/>
      <c r="T872" s="312"/>
      <c r="U872" s="312"/>
      <c r="V872" s="312"/>
      <c r="W872" s="312"/>
      <c r="X872" s="312"/>
      <c r="Y872" s="312"/>
      <c r="Z872" s="312"/>
    </row>
    <row r="873" spans="1:26" ht="15.75" customHeight="1">
      <c r="A873" s="312"/>
      <c r="B873" s="312"/>
      <c r="C873" s="312"/>
      <c r="D873" s="312"/>
      <c r="E873" s="312"/>
      <c r="F873" s="312"/>
      <c r="G873" s="312"/>
      <c r="H873" s="312"/>
      <c r="I873" s="312"/>
      <c r="J873" s="312"/>
      <c r="K873" s="312"/>
      <c r="L873" s="312"/>
      <c r="M873" s="312"/>
      <c r="N873" s="312"/>
      <c r="O873" s="312"/>
      <c r="P873" s="312"/>
      <c r="Q873" s="312"/>
      <c r="R873" s="312"/>
      <c r="S873" s="312"/>
      <c r="T873" s="312"/>
      <c r="U873" s="312"/>
      <c r="V873" s="312"/>
      <c r="W873" s="312"/>
      <c r="X873" s="312"/>
      <c r="Y873" s="312"/>
      <c r="Z873" s="312"/>
    </row>
    <row r="874" spans="1:26" ht="15.75" customHeight="1">
      <c r="A874" s="312"/>
      <c r="B874" s="312"/>
      <c r="C874" s="312"/>
      <c r="D874" s="312"/>
      <c r="E874" s="312"/>
      <c r="F874" s="312"/>
      <c r="G874" s="312"/>
      <c r="H874" s="312"/>
      <c r="I874" s="312"/>
      <c r="J874" s="312"/>
      <c r="K874" s="312"/>
      <c r="L874" s="312"/>
      <c r="M874" s="312"/>
      <c r="N874" s="312"/>
      <c r="O874" s="312"/>
      <c r="P874" s="312"/>
      <c r="Q874" s="312"/>
      <c r="R874" s="312"/>
      <c r="S874" s="312"/>
      <c r="T874" s="312"/>
      <c r="U874" s="312"/>
      <c r="V874" s="312"/>
      <c r="W874" s="312"/>
      <c r="X874" s="312"/>
      <c r="Y874" s="312"/>
      <c r="Z874" s="312"/>
    </row>
    <row r="875" spans="1:26" ht="15.75" customHeight="1">
      <c r="A875" s="312"/>
      <c r="B875" s="312"/>
      <c r="C875" s="312"/>
      <c r="D875" s="312"/>
      <c r="E875" s="312"/>
      <c r="F875" s="312"/>
      <c r="G875" s="312"/>
      <c r="H875" s="312"/>
      <c r="I875" s="312"/>
      <c r="J875" s="312"/>
      <c r="K875" s="312"/>
      <c r="L875" s="312"/>
      <c r="M875" s="312"/>
      <c r="N875" s="312"/>
      <c r="O875" s="312"/>
      <c r="P875" s="312"/>
      <c r="Q875" s="312"/>
      <c r="R875" s="312"/>
      <c r="S875" s="312"/>
      <c r="T875" s="312"/>
      <c r="U875" s="312"/>
      <c r="V875" s="312"/>
      <c r="W875" s="312"/>
      <c r="X875" s="312"/>
      <c r="Y875" s="312"/>
      <c r="Z875" s="312"/>
    </row>
    <row r="876" spans="1:26" ht="15.75" customHeight="1">
      <c r="A876" s="312"/>
      <c r="B876" s="312"/>
      <c r="C876" s="312"/>
      <c r="D876" s="312"/>
      <c r="E876" s="312"/>
      <c r="F876" s="312"/>
      <c r="G876" s="312"/>
      <c r="H876" s="312"/>
      <c r="I876" s="312"/>
      <c r="J876" s="312"/>
      <c r="K876" s="312"/>
      <c r="L876" s="312"/>
      <c r="M876" s="312"/>
      <c r="N876" s="312"/>
      <c r="O876" s="312"/>
      <c r="P876" s="312"/>
      <c r="Q876" s="312"/>
      <c r="R876" s="312"/>
      <c r="S876" s="312"/>
      <c r="T876" s="312"/>
      <c r="U876" s="312"/>
      <c r="V876" s="312"/>
      <c r="W876" s="312"/>
      <c r="X876" s="312"/>
      <c r="Y876" s="312"/>
      <c r="Z876" s="312"/>
    </row>
    <row r="877" spans="1:26" ht="15.75" customHeight="1">
      <c r="A877" s="312"/>
      <c r="B877" s="312"/>
      <c r="C877" s="312"/>
      <c r="D877" s="312"/>
      <c r="E877" s="312"/>
      <c r="F877" s="312"/>
      <c r="G877" s="312"/>
      <c r="H877" s="312"/>
      <c r="I877" s="312"/>
      <c r="J877" s="312"/>
      <c r="K877" s="312"/>
      <c r="L877" s="312"/>
      <c r="M877" s="312"/>
      <c r="N877" s="312"/>
      <c r="O877" s="312"/>
      <c r="P877" s="312"/>
      <c r="Q877" s="312"/>
      <c r="R877" s="312"/>
      <c r="S877" s="312"/>
      <c r="T877" s="312"/>
      <c r="U877" s="312"/>
      <c r="V877" s="312"/>
      <c r="W877" s="312"/>
      <c r="X877" s="312"/>
      <c r="Y877" s="312"/>
      <c r="Z877" s="312"/>
    </row>
    <row r="878" spans="1:26" ht="15.75" customHeight="1">
      <c r="A878" s="312"/>
      <c r="B878" s="312"/>
      <c r="C878" s="312"/>
      <c r="D878" s="312"/>
      <c r="E878" s="312"/>
      <c r="F878" s="312"/>
      <c r="G878" s="312"/>
      <c r="H878" s="312"/>
      <c r="I878" s="312"/>
      <c r="J878" s="312"/>
      <c r="K878" s="312"/>
      <c r="L878" s="312"/>
      <c r="M878" s="312"/>
      <c r="N878" s="312"/>
      <c r="O878" s="312"/>
      <c r="P878" s="312"/>
      <c r="Q878" s="312"/>
      <c r="R878" s="312"/>
      <c r="S878" s="312"/>
      <c r="T878" s="312"/>
      <c r="U878" s="312"/>
      <c r="V878" s="312"/>
      <c r="W878" s="312"/>
      <c r="X878" s="312"/>
      <c r="Y878" s="312"/>
      <c r="Z878" s="312"/>
    </row>
    <row r="879" spans="1:26" ht="15.75" customHeight="1">
      <c r="A879" s="312"/>
      <c r="B879" s="312"/>
      <c r="C879" s="312"/>
      <c r="D879" s="312"/>
      <c r="E879" s="312"/>
      <c r="F879" s="312"/>
      <c r="G879" s="312"/>
      <c r="H879" s="312"/>
      <c r="I879" s="312"/>
      <c r="J879" s="312"/>
      <c r="K879" s="312"/>
      <c r="L879" s="312"/>
      <c r="M879" s="312"/>
      <c r="N879" s="312"/>
      <c r="O879" s="312"/>
      <c r="P879" s="312"/>
      <c r="Q879" s="312"/>
      <c r="R879" s="312"/>
      <c r="S879" s="312"/>
      <c r="T879" s="312"/>
      <c r="U879" s="312"/>
      <c r="V879" s="312"/>
      <c r="W879" s="312"/>
      <c r="X879" s="312"/>
      <c r="Y879" s="312"/>
      <c r="Z879" s="312"/>
    </row>
    <row r="880" spans="1:26" ht="15.75" customHeight="1">
      <c r="A880" s="312"/>
      <c r="B880" s="312"/>
      <c r="C880" s="312"/>
      <c r="D880" s="312"/>
      <c r="E880" s="312"/>
      <c r="F880" s="312"/>
      <c r="G880" s="312"/>
      <c r="H880" s="312"/>
      <c r="I880" s="312"/>
      <c r="J880" s="312"/>
      <c r="K880" s="312"/>
      <c r="L880" s="312"/>
      <c r="M880" s="312"/>
      <c r="N880" s="312"/>
      <c r="O880" s="312"/>
      <c r="P880" s="312"/>
      <c r="Q880" s="312"/>
      <c r="R880" s="312"/>
      <c r="S880" s="312"/>
      <c r="T880" s="312"/>
      <c r="U880" s="312"/>
      <c r="V880" s="312"/>
      <c r="W880" s="312"/>
      <c r="X880" s="312"/>
      <c r="Y880" s="312"/>
      <c r="Z880" s="312"/>
    </row>
    <row r="881" spans="1:26" ht="15.75" customHeight="1">
      <c r="A881" s="312"/>
      <c r="B881" s="312"/>
      <c r="C881" s="312"/>
      <c r="D881" s="312"/>
      <c r="E881" s="312"/>
      <c r="F881" s="312"/>
      <c r="G881" s="312"/>
      <c r="H881" s="312"/>
      <c r="I881" s="312"/>
      <c r="J881" s="312"/>
      <c r="K881" s="312"/>
      <c r="L881" s="312"/>
      <c r="M881" s="312"/>
      <c r="N881" s="312"/>
      <c r="O881" s="312"/>
      <c r="P881" s="312"/>
      <c r="Q881" s="312"/>
      <c r="R881" s="312"/>
      <c r="S881" s="312"/>
      <c r="T881" s="312"/>
      <c r="U881" s="312"/>
      <c r="V881" s="312"/>
      <c r="W881" s="312"/>
      <c r="X881" s="312"/>
      <c r="Y881" s="312"/>
      <c r="Z881" s="312"/>
    </row>
    <row r="882" spans="1:26" ht="15.75" customHeight="1">
      <c r="A882" s="312"/>
      <c r="B882" s="312"/>
      <c r="C882" s="312"/>
      <c r="D882" s="312"/>
      <c r="E882" s="312"/>
      <c r="F882" s="312"/>
      <c r="G882" s="312"/>
      <c r="H882" s="312"/>
      <c r="I882" s="312"/>
      <c r="J882" s="312"/>
      <c r="K882" s="312"/>
      <c r="L882" s="312"/>
      <c r="M882" s="312"/>
      <c r="N882" s="312"/>
      <c r="O882" s="312"/>
      <c r="P882" s="312"/>
      <c r="Q882" s="312"/>
      <c r="R882" s="312"/>
      <c r="S882" s="312"/>
      <c r="T882" s="312"/>
      <c r="U882" s="312"/>
      <c r="V882" s="312"/>
      <c r="W882" s="312"/>
      <c r="X882" s="312"/>
      <c r="Y882" s="312"/>
      <c r="Z882" s="312"/>
    </row>
    <row r="883" spans="1:26" ht="15.75" customHeight="1">
      <c r="A883" s="312"/>
      <c r="B883" s="312"/>
      <c r="C883" s="312"/>
      <c r="D883" s="312"/>
      <c r="E883" s="312"/>
      <c r="F883" s="312"/>
      <c r="G883" s="312"/>
      <c r="H883" s="312"/>
      <c r="I883" s="312"/>
      <c r="J883" s="312"/>
      <c r="K883" s="312"/>
      <c r="L883" s="312"/>
      <c r="M883" s="312"/>
      <c r="N883" s="312"/>
      <c r="O883" s="312"/>
      <c r="P883" s="312"/>
      <c r="Q883" s="312"/>
      <c r="R883" s="312"/>
      <c r="S883" s="312"/>
      <c r="T883" s="312"/>
      <c r="U883" s="312"/>
      <c r="V883" s="312"/>
      <c r="W883" s="312"/>
      <c r="X883" s="312"/>
      <c r="Y883" s="312"/>
      <c r="Z883" s="312"/>
    </row>
    <row r="884" spans="1:26" ht="15.75" customHeight="1">
      <c r="A884" s="312"/>
      <c r="B884" s="312"/>
      <c r="C884" s="312"/>
      <c r="D884" s="312"/>
      <c r="E884" s="312"/>
      <c r="F884" s="312"/>
      <c r="G884" s="312"/>
      <c r="H884" s="312"/>
      <c r="I884" s="312"/>
      <c r="J884" s="312"/>
      <c r="K884" s="312"/>
      <c r="L884" s="312"/>
      <c r="M884" s="312"/>
      <c r="N884" s="312"/>
      <c r="O884" s="312"/>
      <c r="P884" s="312"/>
      <c r="Q884" s="312"/>
      <c r="R884" s="312"/>
      <c r="S884" s="312"/>
      <c r="T884" s="312"/>
      <c r="U884" s="312"/>
      <c r="V884" s="312"/>
      <c r="W884" s="312"/>
      <c r="X884" s="312"/>
      <c r="Y884" s="312"/>
      <c r="Z884" s="312"/>
    </row>
    <row r="885" spans="1:26" ht="15.75" customHeight="1">
      <c r="A885" s="312"/>
      <c r="B885" s="312"/>
      <c r="C885" s="312"/>
      <c r="D885" s="312"/>
      <c r="E885" s="312"/>
      <c r="F885" s="312"/>
      <c r="G885" s="312"/>
      <c r="H885" s="312"/>
      <c r="I885" s="312"/>
      <c r="J885" s="312"/>
      <c r="K885" s="312"/>
      <c r="L885" s="312"/>
      <c r="M885" s="312"/>
      <c r="N885" s="312"/>
      <c r="O885" s="312"/>
      <c r="P885" s="312"/>
      <c r="Q885" s="312"/>
      <c r="R885" s="312"/>
      <c r="S885" s="312"/>
      <c r="T885" s="312"/>
      <c r="U885" s="312"/>
      <c r="V885" s="312"/>
      <c r="W885" s="312"/>
      <c r="X885" s="312"/>
      <c r="Y885" s="312"/>
      <c r="Z885" s="312"/>
    </row>
    <row r="886" spans="1:26" ht="15.75" customHeight="1">
      <c r="A886" s="312"/>
      <c r="B886" s="312"/>
      <c r="C886" s="312"/>
      <c r="D886" s="312"/>
      <c r="E886" s="312"/>
      <c r="F886" s="312"/>
      <c r="G886" s="312"/>
      <c r="H886" s="312"/>
      <c r="I886" s="312"/>
      <c r="J886" s="312"/>
      <c r="K886" s="312"/>
      <c r="L886" s="312"/>
      <c r="M886" s="312"/>
      <c r="N886" s="312"/>
      <c r="O886" s="312"/>
      <c r="P886" s="312"/>
      <c r="Q886" s="312"/>
      <c r="R886" s="312"/>
      <c r="S886" s="312"/>
      <c r="T886" s="312"/>
      <c r="U886" s="312"/>
      <c r="V886" s="312"/>
      <c r="W886" s="312"/>
      <c r="X886" s="312"/>
      <c r="Y886" s="312"/>
      <c r="Z886" s="312"/>
    </row>
    <row r="887" spans="1:26" ht="15.75" customHeight="1">
      <c r="A887" s="312"/>
      <c r="B887" s="312"/>
      <c r="C887" s="312"/>
      <c r="D887" s="312"/>
      <c r="E887" s="312"/>
      <c r="F887" s="312"/>
      <c r="G887" s="312"/>
      <c r="H887" s="312"/>
      <c r="I887" s="312"/>
      <c r="J887" s="312"/>
      <c r="K887" s="312"/>
      <c r="L887" s="312"/>
      <c r="M887" s="312"/>
      <c r="N887" s="312"/>
      <c r="O887" s="312"/>
      <c r="P887" s="312"/>
      <c r="Q887" s="312"/>
      <c r="R887" s="312"/>
      <c r="S887" s="312"/>
      <c r="T887" s="312"/>
      <c r="U887" s="312"/>
      <c r="V887" s="312"/>
      <c r="W887" s="312"/>
      <c r="X887" s="312"/>
      <c r="Y887" s="312"/>
      <c r="Z887" s="312"/>
    </row>
    <row r="888" spans="1:26" ht="15.75" customHeight="1">
      <c r="A888" s="312"/>
      <c r="B888" s="312"/>
      <c r="C888" s="312"/>
      <c r="D888" s="312"/>
      <c r="E888" s="312"/>
      <c r="F888" s="312"/>
      <c r="G888" s="312"/>
      <c r="H888" s="312"/>
      <c r="I888" s="312"/>
      <c r="J888" s="312"/>
      <c r="K888" s="312"/>
      <c r="L888" s="312"/>
      <c r="M888" s="312"/>
      <c r="N888" s="312"/>
      <c r="O888" s="312"/>
      <c r="P888" s="312"/>
      <c r="Q888" s="312"/>
      <c r="R888" s="312"/>
      <c r="S888" s="312"/>
      <c r="T888" s="312"/>
      <c r="U888" s="312"/>
      <c r="V888" s="312"/>
      <c r="W888" s="312"/>
      <c r="X888" s="312"/>
      <c r="Y888" s="312"/>
      <c r="Z888" s="312"/>
    </row>
    <row r="889" spans="1:26" ht="15.75" customHeight="1">
      <c r="A889" s="312"/>
      <c r="B889" s="312"/>
      <c r="C889" s="312"/>
      <c r="D889" s="312"/>
      <c r="E889" s="312"/>
      <c r="F889" s="312"/>
      <c r="G889" s="312"/>
      <c r="H889" s="312"/>
      <c r="I889" s="312"/>
      <c r="J889" s="312"/>
      <c r="K889" s="312"/>
      <c r="L889" s="312"/>
      <c r="M889" s="312"/>
      <c r="N889" s="312"/>
      <c r="O889" s="312"/>
      <c r="P889" s="312"/>
      <c r="Q889" s="312"/>
      <c r="R889" s="312"/>
      <c r="S889" s="312"/>
      <c r="T889" s="312"/>
      <c r="U889" s="312"/>
      <c r="V889" s="312"/>
      <c r="W889" s="312"/>
      <c r="X889" s="312"/>
      <c r="Y889" s="312"/>
      <c r="Z889" s="312"/>
    </row>
    <row r="890" spans="1:26" ht="15.75" customHeight="1">
      <c r="A890" s="312"/>
      <c r="B890" s="312"/>
      <c r="C890" s="312"/>
      <c r="D890" s="312"/>
      <c r="E890" s="312"/>
      <c r="F890" s="312"/>
      <c r="G890" s="312"/>
      <c r="H890" s="312"/>
      <c r="I890" s="312"/>
      <c r="J890" s="312"/>
      <c r="K890" s="312"/>
      <c r="L890" s="312"/>
      <c r="M890" s="312"/>
      <c r="N890" s="312"/>
      <c r="O890" s="312"/>
      <c r="P890" s="312"/>
      <c r="Q890" s="312"/>
      <c r="R890" s="312"/>
      <c r="S890" s="312"/>
      <c r="T890" s="312"/>
      <c r="U890" s="312"/>
      <c r="V890" s="312"/>
      <c r="W890" s="312"/>
      <c r="X890" s="312"/>
      <c r="Y890" s="312"/>
      <c r="Z890" s="312"/>
    </row>
    <row r="891" spans="1:26" ht="15.75" customHeight="1">
      <c r="A891" s="312"/>
      <c r="B891" s="312"/>
      <c r="C891" s="312"/>
      <c r="D891" s="312"/>
      <c r="E891" s="312"/>
      <c r="F891" s="312"/>
      <c r="G891" s="312"/>
      <c r="H891" s="312"/>
      <c r="I891" s="312"/>
      <c r="J891" s="312"/>
      <c r="K891" s="312"/>
      <c r="L891" s="312"/>
      <c r="M891" s="312"/>
      <c r="N891" s="312"/>
      <c r="O891" s="312"/>
      <c r="P891" s="312"/>
      <c r="Q891" s="312"/>
      <c r="R891" s="312"/>
      <c r="S891" s="312"/>
      <c r="T891" s="312"/>
      <c r="U891" s="312"/>
      <c r="V891" s="312"/>
      <c r="W891" s="312"/>
      <c r="X891" s="312"/>
      <c r="Y891" s="312"/>
      <c r="Z891" s="312"/>
    </row>
    <row r="892" spans="1:26" ht="15.75" customHeight="1">
      <c r="A892" s="312"/>
      <c r="B892" s="312"/>
      <c r="C892" s="312"/>
      <c r="D892" s="312"/>
      <c r="E892" s="312"/>
      <c r="F892" s="312"/>
      <c r="G892" s="312"/>
      <c r="H892" s="312"/>
      <c r="I892" s="312"/>
      <c r="J892" s="312"/>
      <c r="K892" s="312"/>
      <c r="L892" s="312"/>
      <c r="M892" s="312"/>
      <c r="N892" s="312"/>
      <c r="O892" s="312"/>
      <c r="P892" s="312"/>
      <c r="Q892" s="312"/>
      <c r="R892" s="312"/>
      <c r="S892" s="312"/>
      <c r="T892" s="312"/>
      <c r="U892" s="312"/>
      <c r="V892" s="312"/>
      <c r="W892" s="312"/>
      <c r="X892" s="312"/>
      <c r="Y892" s="312"/>
      <c r="Z892" s="312"/>
    </row>
    <row r="893" spans="1:26" ht="15.75" customHeight="1">
      <c r="A893" s="312"/>
      <c r="B893" s="312"/>
      <c r="C893" s="312"/>
      <c r="D893" s="312"/>
      <c r="E893" s="312"/>
      <c r="F893" s="312"/>
      <c r="G893" s="312"/>
      <c r="H893" s="312"/>
      <c r="I893" s="312"/>
      <c r="J893" s="312"/>
      <c r="K893" s="312"/>
      <c r="L893" s="312"/>
      <c r="M893" s="312"/>
      <c r="N893" s="312"/>
      <c r="O893" s="312"/>
      <c r="P893" s="312"/>
      <c r="Q893" s="312"/>
      <c r="R893" s="312"/>
      <c r="S893" s="312"/>
      <c r="T893" s="312"/>
      <c r="U893" s="312"/>
      <c r="V893" s="312"/>
      <c r="W893" s="312"/>
      <c r="X893" s="312"/>
      <c r="Y893" s="312"/>
      <c r="Z893" s="312"/>
    </row>
    <row r="894" spans="1:26" ht="15.75" customHeight="1">
      <c r="A894" s="312"/>
      <c r="B894" s="312"/>
      <c r="C894" s="312"/>
      <c r="D894" s="312"/>
      <c r="E894" s="312"/>
      <c r="F894" s="312"/>
      <c r="G894" s="312"/>
      <c r="H894" s="312"/>
      <c r="I894" s="312"/>
      <c r="J894" s="312"/>
      <c r="K894" s="312"/>
      <c r="L894" s="312"/>
      <c r="M894" s="312"/>
      <c r="N894" s="312"/>
      <c r="O894" s="312"/>
      <c r="P894" s="312"/>
      <c r="Q894" s="312"/>
      <c r="R894" s="312"/>
      <c r="S894" s="312"/>
      <c r="T894" s="312"/>
      <c r="U894" s="312"/>
      <c r="V894" s="312"/>
      <c r="W894" s="312"/>
      <c r="X894" s="312"/>
      <c r="Y894" s="312"/>
      <c r="Z894" s="312"/>
    </row>
    <row r="895" spans="1:26" ht="15.75" customHeight="1">
      <c r="A895" s="312"/>
      <c r="B895" s="312"/>
      <c r="C895" s="312"/>
      <c r="D895" s="312"/>
      <c r="E895" s="312"/>
      <c r="F895" s="312"/>
      <c r="G895" s="312"/>
      <c r="H895" s="312"/>
      <c r="I895" s="312"/>
      <c r="J895" s="312"/>
      <c r="K895" s="312"/>
      <c r="L895" s="312"/>
      <c r="M895" s="312"/>
      <c r="N895" s="312"/>
      <c r="O895" s="312"/>
      <c r="P895" s="312"/>
      <c r="Q895" s="312"/>
      <c r="R895" s="312"/>
      <c r="S895" s="312"/>
      <c r="T895" s="312"/>
      <c r="U895" s="312"/>
      <c r="V895" s="312"/>
      <c r="W895" s="312"/>
      <c r="X895" s="312"/>
      <c r="Y895" s="312"/>
      <c r="Z895" s="312"/>
    </row>
    <row r="896" spans="1:26" ht="15.75" customHeight="1">
      <c r="A896" s="312"/>
      <c r="B896" s="312"/>
      <c r="C896" s="312"/>
      <c r="D896" s="312"/>
      <c r="E896" s="312"/>
      <c r="F896" s="312"/>
      <c r="G896" s="312"/>
      <c r="H896" s="312"/>
      <c r="I896" s="312"/>
      <c r="J896" s="312"/>
      <c r="K896" s="312"/>
      <c r="L896" s="312"/>
      <c r="M896" s="312"/>
      <c r="N896" s="312"/>
      <c r="O896" s="312"/>
      <c r="P896" s="312"/>
      <c r="Q896" s="312"/>
      <c r="R896" s="312"/>
      <c r="S896" s="312"/>
      <c r="T896" s="312"/>
      <c r="U896" s="312"/>
      <c r="V896" s="312"/>
      <c r="W896" s="312"/>
      <c r="X896" s="312"/>
      <c r="Y896" s="312"/>
      <c r="Z896" s="312"/>
    </row>
    <row r="897" spans="1:26" ht="15.75" customHeight="1">
      <c r="A897" s="312"/>
      <c r="B897" s="312"/>
      <c r="C897" s="312"/>
      <c r="D897" s="312"/>
      <c r="E897" s="312"/>
      <c r="F897" s="312"/>
      <c r="G897" s="312"/>
      <c r="H897" s="312"/>
      <c r="I897" s="312"/>
      <c r="J897" s="312"/>
      <c r="K897" s="312"/>
      <c r="L897" s="312"/>
      <c r="M897" s="312"/>
      <c r="N897" s="312"/>
      <c r="O897" s="312"/>
      <c r="P897" s="312"/>
      <c r="Q897" s="312"/>
      <c r="R897" s="312"/>
      <c r="S897" s="312"/>
      <c r="T897" s="312"/>
      <c r="U897" s="312"/>
      <c r="V897" s="312"/>
      <c r="W897" s="312"/>
      <c r="X897" s="312"/>
      <c r="Y897" s="312"/>
      <c r="Z897" s="312"/>
    </row>
    <row r="898" spans="1:26" ht="15.75" customHeight="1">
      <c r="A898" s="312"/>
      <c r="B898" s="312"/>
      <c r="C898" s="312"/>
      <c r="D898" s="312"/>
      <c r="E898" s="312"/>
      <c r="F898" s="312"/>
      <c r="G898" s="312"/>
      <c r="H898" s="312"/>
      <c r="I898" s="312"/>
      <c r="J898" s="312"/>
      <c r="K898" s="312"/>
      <c r="L898" s="312"/>
      <c r="M898" s="312"/>
      <c r="N898" s="312"/>
      <c r="O898" s="312"/>
      <c r="P898" s="312"/>
      <c r="Q898" s="312"/>
      <c r="R898" s="312"/>
      <c r="S898" s="312"/>
      <c r="T898" s="312"/>
      <c r="U898" s="312"/>
      <c r="V898" s="312"/>
      <c r="W898" s="312"/>
      <c r="X898" s="312"/>
      <c r="Y898" s="312"/>
      <c r="Z898" s="312"/>
    </row>
    <row r="899" spans="1:26" ht="15.75" customHeight="1">
      <c r="A899" s="312"/>
      <c r="B899" s="312"/>
      <c r="C899" s="312"/>
      <c r="D899" s="312"/>
      <c r="E899" s="312"/>
      <c r="F899" s="312"/>
      <c r="G899" s="312"/>
      <c r="H899" s="312"/>
      <c r="I899" s="312"/>
      <c r="J899" s="312"/>
      <c r="K899" s="312"/>
      <c r="L899" s="312"/>
      <c r="M899" s="312"/>
      <c r="N899" s="312"/>
      <c r="O899" s="312"/>
      <c r="P899" s="312"/>
      <c r="Q899" s="312"/>
      <c r="R899" s="312"/>
      <c r="S899" s="312"/>
      <c r="T899" s="312"/>
      <c r="U899" s="312"/>
      <c r="V899" s="312"/>
      <c r="W899" s="312"/>
      <c r="X899" s="312"/>
      <c r="Y899" s="312"/>
      <c r="Z899" s="312"/>
    </row>
    <row r="900" spans="1:26" ht="15.75" customHeight="1">
      <c r="A900" s="312"/>
      <c r="B900" s="312"/>
      <c r="C900" s="312"/>
      <c r="D900" s="312"/>
      <c r="E900" s="312"/>
      <c r="F900" s="312"/>
      <c r="G900" s="312"/>
      <c r="H900" s="312"/>
      <c r="I900" s="312"/>
      <c r="J900" s="312"/>
      <c r="K900" s="312"/>
      <c r="L900" s="312"/>
      <c r="M900" s="312"/>
      <c r="N900" s="312"/>
      <c r="O900" s="312"/>
      <c r="P900" s="312"/>
      <c r="Q900" s="312"/>
      <c r="R900" s="312"/>
      <c r="S900" s="312"/>
      <c r="T900" s="312"/>
      <c r="U900" s="312"/>
      <c r="V900" s="312"/>
      <c r="W900" s="312"/>
      <c r="X900" s="312"/>
      <c r="Y900" s="312"/>
      <c r="Z900" s="312"/>
    </row>
    <row r="901" spans="1:26" ht="15.75" customHeight="1">
      <c r="A901" s="312"/>
      <c r="B901" s="312"/>
      <c r="C901" s="312"/>
      <c r="D901" s="312"/>
      <c r="E901" s="312"/>
      <c r="F901" s="312"/>
      <c r="G901" s="312"/>
      <c r="H901" s="312"/>
      <c r="I901" s="312"/>
      <c r="J901" s="312"/>
      <c r="K901" s="312"/>
      <c r="L901" s="312"/>
      <c r="M901" s="312"/>
      <c r="N901" s="312"/>
      <c r="O901" s="312"/>
      <c r="P901" s="312"/>
      <c r="Q901" s="312"/>
      <c r="R901" s="312"/>
      <c r="S901" s="312"/>
      <c r="T901" s="312"/>
      <c r="U901" s="312"/>
      <c r="V901" s="312"/>
      <c r="W901" s="312"/>
      <c r="X901" s="312"/>
      <c r="Y901" s="312"/>
      <c r="Z901" s="312"/>
    </row>
    <row r="902" spans="1:26" ht="15.75" customHeight="1">
      <c r="A902" s="312"/>
      <c r="B902" s="312"/>
      <c r="C902" s="312"/>
      <c r="D902" s="312"/>
      <c r="E902" s="312"/>
      <c r="F902" s="312"/>
      <c r="G902" s="312"/>
      <c r="H902" s="312"/>
      <c r="I902" s="312"/>
      <c r="J902" s="312"/>
      <c r="K902" s="312"/>
      <c r="L902" s="312"/>
      <c r="M902" s="312"/>
      <c r="N902" s="312"/>
      <c r="O902" s="312"/>
      <c r="P902" s="312"/>
      <c r="Q902" s="312"/>
      <c r="R902" s="312"/>
      <c r="S902" s="312"/>
      <c r="T902" s="312"/>
      <c r="U902" s="312"/>
      <c r="V902" s="312"/>
      <c r="W902" s="312"/>
      <c r="X902" s="312"/>
      <c r="Y902" s="312"/>
      <c r="Z902" s="312"/>
    </row>
    <row r="903" spans="1:26" ht="15.75" customHeight="1">
      <c r="A903" s="312"/>
      <c r="B903" s="312"/>
      <c r="C903" s="312"/>
      <c r="D903" s="312"/>
      <c r="E903" s="312"/>
      <c r="F903" s="312"/>
      <c r="G903" s="312"/>
      <c r="H903" s="312"/>
      <c r="I903" s="312"/>
      <c r="J903" s="312"/>
      <c r="K903" s="312"/>
      <c r="L903" s="312"/>
      <c r="M903" s="312"/>
      <c r="N903" s="312"/>
      <c r="O903" s="312"/>
      <c r="P903" s="312"/>
      <c r="Q903" s="312"/>
      <c r="R903" s="312"/>
      <c r="S903" s="312"/>
      <c r="T903" s="312"/>
      <c r="U903" s="312"/>
      <c r="V903" s="312"/>
      <c r="W903" s="312"/>
      <c r="X903" s="312"/>
      <c r="Y903" s="312"/>
      <c r="Z903" s="312"/>
    </row>
    <row r="904" spans="1:26" ht="15.75" customHeight="1">
      <c r="A904" s="312"/>
      <c r="B904" s="312"/>
      <c r="C904" s="312"/>
      <c r="D904" s="312"/>
      <c r="E904" s="312"/>
      <c r="F904" s="312"/>
      <c r="G904" s="312"/>
      <c r="H904" s="312"/>
      <c r="I904" s="312"/>
      <c r="J904" s="312"/>
      <c r="K904" s="312"/>
      <c r="L904" s="312"/>
      <c r="M904" s="312"/>
      <c r="N904" s="312"/>
      <c r="O904" s="312"/>
      <c r="P904" s="312"/>
      <c r="Q904" s="312"/>
      <c r="R904" s="312"/>
      <c r="S904" s="312"/>
      <c r="T904" s="312"/>
      <c r="U904" s="312"/>
      <c r="V904" s="312"/>
      <c r="W904" s="312"/>
      <c r="X904" s="312"/>
      <c r="Y904" s="312"/>
      <c r="Z904" s="312"/>
    </row>
    <row r="905" spans="1:26" ht="15.75" customHeight="1">
      <c r="A905" s="312"/>
      <c r="B905" s="312"/>
      <c r="C905" s="312"/>
      <c r="D905" s="312"/>
      <c r="E905" s="312"/>
      <c r="F905" s="312"/>
      <c r="G905" s="312"/>
      <c r="H905" s="312"/>
      <c r="I905" s="312"/>
      <c r="J905" s="312"/>
      <c r="K905" s="312"/>
      <c r="L905" s="312"/>
      <c r="M905" s="312"/>
      <c r="N905" s="312"/>
      <c r="O905" s="312"/>
      <c r="P905" s="312"/>
      <c r="Q905" s="312"/>
      <c r="R905" s="312"/>
      <c r="S905" s="312"/>
      <c r="T905" s="312"/>
      <c r="U905" s="312"/>
      <c r="V905" s="312"/>
      <c r="W905" s="312"/>
      <c r="X905" s="312"/>
      <c r="Y905" s="312"/>
      <c r="Z905" s="312"/>
    </row>
    <row r="906" spans="1:26" ht="15.75" customHeight="1">
      <c r="A906" s="312"/>
      <c r="B906" s="312"/>
      <c r="C906" s="312"/>
      <c r="D906" s="312"/>
      <c r="E906" s="312"/>
      <c r="F906" s="312"/>
      <c r="G906" s="312"/>
      <c r="H906" s="312"/>
      <c r="I906" s="312"/>
      <c r="J906" s="312"/>
      <c r="K906" s="312"/>
      <c r="L906" s="312"/>
      <c r="M906" s="312"/>
      <c r="N906" s="312"/>
      <c r="O906" s="312"/>
      <c r="P906" s="312"/>
      <c r="Q906" s="312"/>
      <c r="R906" s="312"/>
      <c r="S906" s="312"/>
      <c r="T906" s="312"/>
      <c r="U906" s="312"/>
      <c r="V906" s="312"/>
      <c r="W906" s="312"/>
      <c r="X906" s="312"/>
      <c r="Y906" s="312"/>
      <c r="Z906" s="312"/>
    </row>
    <row r="907" spans="1:26" ht="15.75" customHeight="1">
      <c r="A907" s="312"/>
      <c r="B907" s="312"/>
      <c r="C907" s="312"/>
      <c r="D907" s="312"/>
      <c r="E907" s="312"/>
      <c r="F907" s="312"/>
      <c r="G907" s="312"/>
      <c r="H907" s="312"/>
      <c r="I907" s="312"/>
      <c r="J907" s="312"/>
      <c r="K907" s="312"/>
      <c r="L907" s="312"/>
      <c r="M907" s="312"/>
      <c r="N907" s="312"/>
      <c r="O907" s="312"/>
      <c r="P907" s="312"/>
      <c r="Q907" s="312"/>
      <c r="R907" s="312"/>
      <c r="S907" s="312"/>
      <c r="T907" s="312"/>
      <c r="U907" s="312"/>
      <c r="V907" s="312"/>
      <c r="W907" s="312"/>
      <c r="X907" s="312"/>
      <c r="Y907" s="312"/>
      <c r="Z907" s="312"/>
    </row>
    <row r="908" spans="1:26" ht="15.75" customHeight="1">
      <c r="A908" s="312"/>
      <c r="B908" s="312"/>
      <c r="C908" s="312"/>
      <c r="D908" s="312"/>
      <c r="E908" s="312"/>
      <c r="F908" s="312"/>
      <c r="G908" s="312"/>
      <c r="H908" s="312"/>
      <c r="I908" s="312"/>
      <c r="J908" s="312"/>
      <c r="K908" s="312"/>
      <c r="L908" s="312"/>
      <c r="M908" s="312"/>
      <c r="N908" s="312"/>
      <c r="O908" s="312"/>
      <c r="P908" s="312"/>
      <c r="Q908" s="312"/>
      <c r="R908" s="312"/>
      <c r="S908" s="312"/>
      <c r="T908" s="312"/>
      <c r="U908" s="312"/>
      <c r="V908" s="312"/>
      <c r="W908" s="312"/>
      <c r="X908" s="312"/>
      <c r="Y908" s="312"/>
      <c r="Z908" s="312"/>
    </row>
    <row r="909" spans="1:26" ht="15.75" customHeight="1">
      <c r="A909" s="312"/>
      <c r="B909" s="312"/>
      <c r="C909" s="312"/>
      <c r="D909" s="312"/>
      <c r="E909" s="312"/>
      <c r="F909" s="312"/>
      <c r="G909" s="312"/>
      <c r="H909" s="312"/>
      <c r="I909" s="312"/>
      <c r="J909" s="312"/>
      <c r="K909" s="312"/>
      <c r="L909" s="312"/>
      <c r="M909" s="312"/>
      <c r="N909" s="312"/>
      <c r="O909" s="312"/>
      <c r="P909" s="312"/>
      <c r="Q909" s="312"/>
      <c r="R909" s="312"/>
      <c r="S909" s="312"/>
      <c r="T909" s="312"/>
      <c r="U909" s="312"/>
      <c r="V909" s="312"/>
      <c r="W909" s="312"/>
      <c r="X909" s="312"/>
      <c r="Y909" s="312"/>
      <c r="Z909" s="312"/>
    </row>
    <row r="910" spans="1:26" ht="15.75" customHeight="1">
      <c r="A910" s="312"/>
      <c r="B910" s="312"/>
      <c r="C910" s="312"/>
      <c r="D910" s="312"/>
      <c r="E910" s="312"/>
      <c r="F910" s="312"/>
      <c r="G910" s="312"/>
      <c r="H910" s="312"/>
      <c r="I910" s="312"/>
      <c r="J910" s="312"/>
      <c r="K910" s="312"/>
      <c r="L910" s="312"/>
      <c r="M910" s="312"/>
      <c r="N910" s="312"/>
      <c r="O910" s="312"/>
      <c r="P910" s="312"/>
      <c r="Q910" s="312"/>
      <c r="R910" s="312"/>
      <c r="S910" s="312"/>
      <c r="T910" s="312"/>
      <c r="U910" s="312"/>
      <c r="V910" s="312"/>
      <c r="W910" s="312"/>
      <c r="X910" s="312"/>
      <c r="Y910" s="312"/>
      <c r="Z910" s="312"/>
    </row>
    <row r="911" spans="1:26" ht="15.75" customHeight="1">
      <c r="A911" s="312"/>
      <c r="B911" s="312"/>
      <c r="C911" s="312"/>
      <c r="D911" s="312"/>
      <c r="E911" s="312"/>
      <c r="F911" s="312"/>
      <c r="G911" s="312"/>
      <c r="H911" s="312"/>
      <c r="I911" s="312"/>
      <c r="J911" s="312"/>
      <c r="K911" s="312"/>
      <c r="L911" s="312"/>
      <c r="M911" s="312"/>
      <c r="N911" s="312"/>
      <c r="O911" s="312"/>
      <c r="P911" s="312"/>
      <c r="Q911" s="312"/>
      <c r="R911" s="312"/>
      <c r="S911" s="312"/>
      <c r="T911" s="312"/>
      <c r="U911" s="312"/>
      <c r="V911" s="312"/>
      <c r="W911" s="312"/>
      <c r="X911" s="312"/>
      <c r="Y911" s="312"/>
      <c r="Z911" s="312"/>
    </row>
    <row r="912" spans="1:26" ht="15.75" customHeight="1">
      <c r="A912" s="312"/>
      <c r="B912" s="312"/>
      <c r="C912" s="312"/>
      <c r="D912" s="312"/>
      <c r="E912" s="312"/>
      <c r="F912" s="312"/>
      <c r="G912" s="312"/>
      <c r="H912" s="312"/>
      <c r="I912" s="312"/>
      <c r="J912" s="312"/>
      <c r="K912" s="312"/>
      <c r="L912" s="312"/>
      <c r="M912" s="312"/>
      <c r="N912" s="312"/>
      <c r="O912" s="312"/>
      <c r="P912" s="312"/>
      <c r="Q912" s="312"/>
      <c r="R912" s="312"/>
      <c r="S912" s="312"/>
      <c r="T912" s="312"/>
      <c r="U912" s="312"/>
      <c r="V912" s="312"/>
      <c r="W912" s="312"/>
      <c r="X912" s="312"/>
      <c r="Y912" s="312"/>
      <c r="Z912" s="312"/>
    </row>
    <row r="913" spans="1:26" ht="15.75" customHeight="1">
      <c r="A913" s="312"/>
      <c r="B913" s="312"/>
      <c r="C913" s="312"/>
      <c r="D913" s="312"/>
      <c r="E913" s="312"/>
      <c r="F913" s="312"/>
      <c r="G913" s="312"/>
      <c r="H913" s="312"/>
      <c r="I913" s="312"/>
      <c r="J913" s="312"/>
      <c r="K913" s="312"/>
      <c r="L913" s="312"/>
      <c r="M913" s="312"/>
      <c r="N913" s="312"/>
      <c r="O913" s="312"/>
      <c r="P913" s="312"/>
      <c r="Q913" s="312"/>
      <c r="R913" s="312"/>
      <c r="S913" s="312"/>
      <c r="T913" s="312"/>
      <c r="U913" s="312"/>
      <c r="V913" s="312"/>
      <c r="W913" s="312"/>
      <c r="X913" s="312"/>
      <c r="Y913" s="312"/>
      <c r="Z913" s="312"/>
    </row>
    <row r="914" spans="1:26" ht="15.75" customHeight="1">
      <c r="A914" s="312"/>
      <c r="B914" s="312"/>
      <c r="C914" s="312"/>
      <c r="D914" s="312"/>
      <c r="E914" s="312"/>
      <c r="F914" s="312"/>
      <c r="G914" s="312"/>
      <c r="H914" s="312"/>
      <c r="I914" s="312"/>
      <c r="J914" s="312"/>
      <c r="K914" s="312"/>
      <c r="L914" s="312"/>
      <c r="M914" s="312"/>
      <c r="N914" s="312"/>
      <c r="O914" s="312"/>
      <c r="P914" s="312"/>
      <c r="Q914" s="312"/>
      <c r="R914" s="312"/>
      <c r="S914" s="312"/>
      <c r="T914" s="312"/>
      <c r="U914" s="312"/>
      <c r="V914" s="312"/>
      <c r="W914" s="312"/>
      <c r="X914" s="312"/>
      <c r="Y914" s="312"/>
      <c r="Z914" s="312"/>
    </row>
    <row r="915" spans="1:26" ht="15.75" customHeight="1">
      <c r="A915" s="312"/>
      <c r="B915" s="312"/>
      <c r="C915" s="312"/>
      <c r="D915" s="312"/>
      <c r="E915" s="312"/>
      <c r="F915" s="312"/>
      <c r="G915" s="312"/>
      <c r="H915" s="312"/>
      <c r="I915" s="312"/>
      <c r="J915" s="312"/>
      <c r="K915" s="312"/>
      <c r="L915" s="312"/>
      <c r="M915" s="312"/>
      <c r="N915" s="312"/>
      <c r="O915" s="312"/>
      <c r="P915" s="312"/>
      <c r="Q915" s="312"/>
      <c r="R915" s="312"/>
      <c r="S915" s="312"/>
      <c r="T915" s="312"/>
      <c r="U915" s="312"/>
      <c r="V915" s="312"/>
      <c r="W915" s="312"/>
      <c r="X915" s="312"/>
      <c r="Y915" s="312"/>
      <c r="Z915" s="312"/>
    </row>
    <row r="916" spans="1:26" ht="15.75" customHeight="1">
      <c r="A916" s="312"/>
      <c r="B916" s="312"/>
      <c r="C916" s="312"/>
      <c r="D916" s="312"/>
      <c r="E916" s="312"/>
      <c r="F916" s="312"/>
      <c r="G916" s="312"/>
      <c r="H916" s="312"/>
      <c r="I916" s="312"/>
      <c r="J916" s="312"/>
      <c r="K916" s="312"/>
      <c r="L916" s="312"/>
      <c r="M916" s="312"/>
      <c r="N916" s="312"/>
      <c r="O916" s="312"/>
      <c r="P916" s="312"/>
      <c r="Q916" s="312"/>
      <c r="R916" s="312"/>
      <c r="S916" s="312"/>
      <c r="T916" s="312"/>
      <c r="U916" s="312"/>
      <c r="V916" s="312"/>
      <c r="W916" s="312"/>
      <c r="X916" s="312"/>
      <c r="Y916" s="312"/>
      <c r="Z916" s="312"/>
    </row>
    <row r="917" spans="1:26" ht="15.75" customHeight="1">
      <c r="A917" s="312"/>
      <c r="B917" s="312"/>
      <c r="C917" s="312"/>
      <c r="D917" s="312"/>
      <c r="E917" s="312"/>
      <c r="F917" s="312"/>
      <c r="G917" s="312"/>
      <c r="H917" s="312"/>
      <c r="I917" s="312"/>
      <c r="J917" s="312"/>
      <c r="K917" s="312"/>
      <c r="L917" s="312"/>
      <c r="M917" s="312"/>
      <c r="N917" s="312"/>
      <c r="O917" s="312"/>
      <c r="P917" s="312"/>
      <c r="Q917" s="312"/>
      <c r="R917" s="312"/>
      <c r="S917" s="312"/>
      <c r="T917" s="312"/>
      <c r="U917" s="312"/>
      <c r="V917" s="312"/>
      <c r="W917" s="312"/>
      <c r="X917" s="312"/>
      <c r="Y917" s="312"/>
      <c r="Z917" s="312"/>
    </row>
    <row r="918" spans="1:26" ht="15.75" customHeight="1">
      <c r="A918" s="312"/>
      <c r="B918" s="312"/>
      <c r="C918" s="312"/>
      <c r="D918" s="312"/>
      <c r="E918" s="312"/>
      <c r="F918" s="312"/>
      <c r="G918" s="312"/>
      <c r="H918" s="312"/>
      <c r="I918" s="312"/>
      <c r="J918" s="312"/>
      <c r="K918" s="312"/>
      <c r="L918" s="312"/>
      <c r="M918" s="312"/>
      <c r="N918" s="312"/>
      <c r="O918" s="312"/>
      <c r="P918" s="312"/>
      <c r="Q918" s="312"/>
      <c r="R918" s="312"/>
      <c r="S918" s="312"/>
      <c r="T918" s="312"/>
      <c r="U918" s="312"/>
      <c r="V918" s="312"/>
      <c r="W918" s="312"/>
      <c r="X918" s="312"/>
      <c r="Y918" s="312"/>
      <c r="Z918" s="312"/>
    </row>
    <row r="919" spans="1:26" ht="15.75" customHeight="1">
      <c r="A919" s="312"/>
      <c r="B919" s="312"/>
      <c r="C919" s="312"/>
      <c r="D919" s="312"/>
      <c r="E919" s="312"/>
      <c r="F919" s="312"/>
      <c r="G919" s="312"/>
      <c r="H919" s="312"/>
      <c r="I919" s="312"/>
      <c r="J919" s="312"/>
      <c r="K919" s="312"/>
      <c r="L919" s="312"/>
      <c r="M919" s="312"/>
      <c r="N919" s="312"/>
      <c r="O919" s="312"/>
      <c r="P919" s="312"/>
      <c r="Q919" s="312"/>
      <c r="R919" s="312"/>
      <c r="S919" s="312"/>
      <c r="T919" s="312"/>
      <c r="U919" s="312"/>
      <c r="V919" s="312"/>
      <c r="W919" s="312"/>
      <c r="X919" s="312"/>
      <c r="Y919" s="312"/>
      <c r="Z919" s="312"/>
    </row>
    <row r="920" spans="1:26" ht="15.75" customHeight="1">
      <c r="A920" s="312"/>
      <c r="B920" s="312"/>
      <c r="C920" s="312"/>
      <c r="D920" s="312"/>
      <c r="E920" s="312"/>
      <c r="F920" s="312"/>
      <c r="G920" s="312"/>
      <c r="H920" s="312"/>
      <c r="I920" s="312"/>
      <c r="J920" s="312"/>
      <c r="K920" s="312"/>
      <c r="L920" s="312"/>
      <c r="M920" s="312"/>
      <c r="N920" s="312"/>
      <c r="O920" s="312"/>
      <c r="P920" s="312"/>
      <c r="Q920" s="312"/>
      <c r="R920" s="312"/>
      <c r="S920" s="312"/>
      <c r="T920" s="312"/>
      <c r="U920" s="312"/>
      <c r="V920" s="312"/>
      <c r="W920" s="312"/>
      <c r="X920" s="312"/>
      <c r="Y920" s="312"/>
      <c r="Z920" s="312"/>
    </row>
    <row r="921" spans="1:26" ht="15.75" customHeight="1">
      <c r="A921" s="312"/>
      <c r="B921" s="312"/>
      <c r="C921" s="312"/>
      <c r="D921" s="312"/>
      <c r="E921" s="312"/>
      <c r="F921" s="312"/>
      <c r="G921" s="312"/>
      <c r="H921" s="312"/>
      <c r="I921" s="312"/>
      <c r="J921" s="312"/>
      <c r="K921" s="312"/>
      <c r="L921" s="312"/>
      <c r="M921" s="312"/>
      <c r="N921" s="312"/>
      <c r="O921" s="312"/>
      <c r="P921" s="312"/>
      <c r="Q921" s="312"/>
      <c r="R921" s="312"/>
      <c r="S921" s="312"/>
      <c r="T921" s="312"/>
      <c r="U921" s="312"/>
      <c r="V921" s="312"/>
      <c r="W921" s="312"/>
      <c r="X921" s="312"/>
      <c r="Y921" s="312"/>
      <c r="Z921" s="312"/>
    </row>
    <row r="922" spans="1:26" ht="15.75" customHeight="1">
      <c r="A922" s="312"/>
      <c r="B922" s="312"/>
      <c r="C922" s="312"/>
      <c r="D922" s="312"/>
      <c r="E922" s="312"/>
      <c r="F922" s="312"/>
      <c r="G922" s="312"/>
      <c r="H922" s="312"/>
      <c r="I922" s="312"/>
      <c r="J922" s="312"/>
      <c r="K922" s="312"/>
      <c r="L922" s="312"/>
      <c r="M922" s="312"/>
      <c r="N922" s="312"/>
      <c r="O922" s="312"/>
      <c r="P922" s="312"/>
      <c r="Q922" s="312"/>
      <c r="R922" s="312"/>
      <c r="S922" s="312"/>
      <c r="T922" s="312"/>
      <c r="U922" s="312"/>
      <c r="V922" s="312"/>
      <c r="W922" s="312"/>
      <c r="X922" s="312"/>
      <c r="Y922" s="312"/>
      <c r="Z922" s="312"/>
    </row>
    <row r="923" spans="1:26" ht="15.75" customHeight="1">
      <c r="A923" s="312"/>
      <c r="B923" s="312"/>
      <c r="C923" s="312"/>
      <c r="D923" s="312"/>
      <c r="E923" s="312"/>
      <c r="F923" s="312"/>
      <c r="G923" s="312"/>
      <c r="H923" s="312"/>
      <c r="I923" s="312"/>
      <c r="J923" s="312"/>
      <c r="K923" s="312"/>
      <c r="L923" s="312"/>
      <c r="M923" s="312"/>
      <c r="N923" s="312"/>
      <c r="O923" s="312"/>
      <c r="P923" s="312"/>
      <c r="Q923" s="312"/>
      <c r="R923" s="312"/>
      <c r="S923" s="312"/>
      <c r="T923" s="312"/>
      <c r="U923" s="312"/>
      <c r="V923" s="312"/>
      <c r="W923" s="312"/>
      <c r="X923" s="312"/>
      <c r="Y923" s="312"/>
      <c r="Z923" s="312"/>
    </row>
    <row r="924" spans="1:26" ht="15.75" customHeight="1">
      <c r="A924" s="312"/>
      <c r="B924" s="312"/>
      <c r="C924" s="312"/>
      <c r="D924" s="312"/>
      <c r="E924" s="312"/>
      <c r="F924" s="312"/>
      <c r="G924" s="312"/>
      <c r="H924" s="312"/>
      <c r="I924" s="312"/>
      <c r="J924" s="312"/>
      <c r="K924" s="312"/>
      <c r="L924" s="312"/>
      <c r="M924" s="312"/>
      <c r="N924" s="312"/>
      <c r="O924" s="312"/>
      <c r="P924" s="312"/>
      <c r="Q924" s="312"/>
      <c r="R924" s="312"/>
      <c r="S924" s="312"/>
      <c r="T924" s="312"/>
      <c r="U924" s="312"/>
      <c r="V924" s="312"/>
      <c r="W924" s="312"/>
      <c r="X924" s="312"/>
      <c r="Y924" s="312"/>
      <c r="Z924" s="312"/>
    </row>
    <row r="925" spans="1:26" ht="15.75" customHeight="1">
      <c r="A925" s="312"/>
      <c r="B925" s="312"/>
      <c r="C925" s="312"/>
      <c r="D925" s="312"/>
      <c r="E925" s="312"/>
      <c r="F925" s="312"/>
      <c r="G925" s="312"/>
      <c r="H925" s="312"/>
      <c r="I925" s="312"/>
      <c r="J925" s="312"/>
      <c r="K925" s="312"/>
      <c r="L925" s="312"/>
      <c r="M925" s="312"/>
      <c r="N925" s="312"/>
      <c r="O925" s="312"/>
      <c r="P925" s="312"/>
      <c r="Q925" s="312"/>
      <c r="R925" s="312"/>
      <c r="S925" s="312"/>
      <c r="T925" s="312"/>
      <c r="U925" s="312"/>
      <c r="V925" s="312"/>
      <c r="W925" s="312"/>
      <c r="X925" s="312"/>
      <c r="Y925" s="312"/>
      <c r="Z925" s="312"/>
    </row>
    <row r="926" spans="1:26" ht="15.75" customHeight="1">
      <c r="A926" s="312"/>
      <c r="B926" s="312"/>
      <c r="C926" s="312"/>
      <c r="D926" s="312"/>
      <c r="E926" s="312"/>
      <c r="F926" s="312"/>
      <c r="G926" s="312"/>
      <c r="H926" s="312"/>
      <c r="I926" s="312"/>
      <c r="J926" s="312"/>
      <c r="K926" s="312"/>
      <c r="L926" s="312"/>
      <c r="M926" s="312"/>
      <c r="N926" s="312"/>
      <c r="O926" s="312"/>
      <c r="P926" s="312"/>
      <c r="Q926" s="312"/>
      <c r="R926" s="312"/>
      <c r="S926" s="312"/>
      <c r="T926" s="312"/>
      <c r="U926" s="312"/>
      <c r="V926" s="312"/>
      <c r="W926" s="312"/>
      <c r="X926" s="312"/>
      <c r="Y926" s="312"/>
      <c r="Z926" s="312"/>
    </row>
    <row r="927" spans="1:26" ht="15.75" customHeight="1">
      <c r="A927" s="312"/>
      <c r="B927" s="312"/>
      <c r="C927" s="312"/>
      <c r="D927" s="312"/>
      <c r="E927" s="312"/>
      <c r="F927" s="312"/>
      <c r="G927" s="312"/>
      <c r="H927" s="312"/>
      <c r="I927" s="312"/>
      <c r="J927" s="312"/>
      <c r="K927" s="312"/>
      <c r="L927" s="312"/>
      <c r="M927" s="312"/>
      <c r="N927" s="312"/>
      <c r="O927" s="312"/>
      <c r="P927" s="312"/>
      <c r="Q927" s="312"/>
      <c r="R927" s="312"/>
      <c r="S927" s="312"/>
      <c r="T927" s="312"/>
      <c r="U927" s="312"/>
      <c r="V927" s="312"/>
      <c r="W927" s="312"/>
      <c r="X927" s="312"/>
      <c r="Y927" s="312"/>
      <c r="Z927" s="312"/>
    </row>
    <row r="928" spans="1:26" ht="15.75" customHeight="1">
      <c r="A928" s="312"/>
      <c r="B928" s="312"/>
      <c r="C928" s="312"/>
      <c r="D928" s="312"/>
      <c r="E928" s="312"/>
      <c r="F928" s="312"/>
      <c r="G928" s="312"/>
      <c r="H928" s="312"/>
      <c r="I928" s="312"/>
      <c r="J928" s="312"/>
      <c r="K928" s="312"/>
      <c r="L928" s="312"/>
      <c r="M928" s="312"/>
      <c r="N928" s="312"/>
      <c r="O928" s="312"/>
      <c r="P928" s="312"/>
      <c r="Q928" s="312"/>
      <c r="R928" s="312"/>
      <c r="S928" s="312"/>
      <c r="T928" s="312"/>
      <c r="U928" s="312"/>
      <c r="V928" s="312"/>
      <c r="W928" s="312"/>
      <c r="X928" s="312"/>
      <c r="Y928" s="312"/>
      <c r="Z928" s="312"/>
    </row>
    <row r="929" spans="1:26" ht="15.75" customHeight="1">
      <c r="A929" s="312"/>
      <c r="B929" s="312"/>
      <c r="C929" s="312"/>
      <c r="D929" s="312"/>
      <c r="E929" s="312"/>
      <c r="F929" s="312"/>
      <c r="G929" s="312"/>
      <c r="H929" s="312"/>
      <c r="I929" s="312"/>
      <c r="J929" s="312"/>
      <c r="K929" s="312"/>
      <c r="L929" s="312"/>
      <c r="M929" s="312"/>
      <c r="N929" s="312"/>
      <c r="O929" s="312"/>
      <c r="P929" s="312"/>
      <c r="Q929" s="312"/>
      <c r="R929" s="312"/>
      <c r="S929" s="312"/>
      <c r="T929" s="312"/>
      <c r="U929" s="312"/>
      <c r="V929" s="312"/>
      <c r="W929" s="312"/>
      <c r="X929" s="312"/>
      <c r="Y929" s="312"/>
      <c r="Z929" s="312"/>
    </row>
    <row r="930" spans="1:26" ht="15.75" customHeight="1">
      <c r="A930" s="312"/>
      <c r="B930" s="312"/>
      <c r="C930" s="312"/>
      <c r="D930" s="312"/>
      <c r="E930" s="312"/>
      <c r="F930" s="312"/>
      <c r="G930" s="312"/>
      <c r="H930" s="312"/>
      <c r="I930" s="312"/>
      <c r="J930" s="312"/>
      <c r="K930" s="312"/>
      <c r="L930" s="312"/>
      <c r="M930" s="312"/>
      <c r="N930" s="312"/>
      <c r="O930" s="312"/>
      <c r="P930" s="312"/>
      <c r="Q930" s="312"/>
      <c r="R930" s="312"/>
      <c r="S930" s="312"/>
      <c r="T930" s="312"/>
      <c r="U930" s="312"/>
      <c r="V930" s="312"/>
      <c r="W930" s="312"/>
      <c r="X930" s="312"/>
      <c r="Y930" s="312"/>
      <c r="Z930" s="312"/>
    </row>
    <row r="931" spans="1:26" ht="15.75" customHeight="1">
      <c r="A931" s="312"/>
      <c r="B931" s="312"/>
      <c r="C931" s="312"/>
      <c r="D931" s="312"/>
      <c r="E931" s="312"/>
      <c r="F931" s="312"/>
      <c r="G931" s="312"/>
      <c r="H931" s="312"/>
      <c r="I931" s="312"/>
      <c r="J931" s="312"/>
      <c r="K931" s="312"/>
      <c r="L931" s="312"/>
      <c r="M931" s="312"/>
      <c r="N931" s="312"/>
      <c r="O931" s="312"/>
      <c r="P931" s="312"/>
      <c r="Q931" s="312"/>
      <c r="R931" s="312"/>
      <c r="S931" s="312"/>
      <c r="T931" s="312"/>
      <c r="U931" s="312"/>
      <c r="V931" s="312"/>
      <c r="W931" s="312"/>
      <c r="X931" s="312"/>
      <c r="Y931" s="312"/>
      <c r="Z931" s="312"/>
    </row>
    <row r="932" spans="1:26" ht="15.75" customHeight="1">
      <c r="A932" s="312"/>
      <c r="B932" s="312"/>
      <c r="C932" s="312"/>
      <c r="D932" s="312"/>
      <c r="E932" s="312"/>
      <c r="F932" s="312"/>
      <c r="G932" s="312"/>
      <c r="H932" s="312"/>
      <c r="I932" s="312"/>
      <c r="J932" s="312"/>
      <c r="K932" s="312"/>
      <c r="L932" s="312"/>
      <c r="M932" s="312"/>
      <c r="N932" s="312"/>
      <c r="O932" s="312"/>
      <c r="P932" s="312"/>
      <c r="Q932" s="312"/>
      <c r="R932" s="312"/>
      <c r="S932" s="312"/>
      <c r="T932" s="312"/>
      <c r="U932" s="312"/>
      <c r="V932" s="312"/>
      <c r="W932" s="312"/>
      <c r="X932" s="312"/>
      <c r="Y932" s="312"/>
      <c r="Z932" s="312"/>
    </row>
    <row r="933" spans="1:26" ht="15.75" customHeight="1">
      <c r="A933" s="312"/>
      <c r="B933" s="312"/>
      <c r="C933" s="312"/>
      <c r="D933" s="312"/>
      <c r="E933" s="312"/>
      <c r="F933" s="312"/>
      <c r="G933" s="312"/>
      <c r="H933" s="312"/>
      <c r="I933" s="312"/>
      <c r="J933" s="312"/>
      <c r="K933" s="312"/>
      <c r="L933" s="312"/>
      <c r="M933" s="312"/>
      <c r="N933" s="312"/>
      <c r="O933" s="312"/>
      <c r="P933" s="312"/>
      <c r="Q933" s="312"/>
      <c r="R933" s="312"/>
      <c r="S933" s="312"/>
      <c r="T933" s="312"/>
      <c r="U933" s="312"/>
      <c r="V933" s="312"/>
      <c r="W933" s="312"/>
      <c r="X933" s="312"/>
      <c r="Y933" s="312"/>
      <c r="Z933" s="312"/>
    </row>
    <row r="934" spans="1:26" ht="15.75" customHeight="1">
      <c r="A934" s="312"/>
      <c r="B934" s="312"/>
      <c r="C934" s="312"/>
      <c r="D934" s="312"/>
      <c r="E934" s="312"/>
      <c r="F934" s="312"/>
      <c r="G934" s="312"/>
      <c r="H934" s="312"/>
      <c r="I934" s="312"/>
      <c r="J934" s="312"/>
      <c r="K934" s="312"/>
      <c r="L934" s="312"/>
      <c r="M934" s="312"/>
      <c r="N934" s="312"/>
      <c r="O934" s="312"/>
      <c r="P934" s="312"/>
      <c r="Q934" s="312"/>
      <c r="R934" s="312"/>
      <c r="S934" s="312"/>
      <c r="T934" s="312"/>
      <c r="U934" s="312"/>
      <c r="V934" s="312"/>
      <c r="W934" s="312"/>
      <c r="X934" s="312"/>
      <c r="Y934" s="312"/>
      <c r="Z934" s="312"/>
    </row>
    <row r="935" spans="1:26" ht="15.75" customHeight="1">
      <c r="A935" s="312"/>
      <c r="B935" s="312"/>
      <c r="C935" s="312"/>
      <c r="D935" s="312"/>
      <c r="E935" s="312"/>
      <c r="F935" s="312"/>
      <c r="G935" s="312"/>
      <c r="H935" s="312"/>
      <c r="I935" s="312"/>
      <c r="J935" s="312"/>
      <c r="K935" s="312"/>
      <c r="L935" s="312"/>
      <c r="M935" s="312"/>
      <c r="N935" s="312"/>
      <c r="O935" s="312"/>
      <c r="P935" s="312"/>
      <c r="Q935" s="312"/>
      <c r="R935" s="312"/>
      <c r="S935" s="312"/>
      <c r="T935" s="312"/>
      <c r="U935" s="312"/>
      <c r="V935" s="312"/>
      <c r="W935" s="312"/>
      <c r="X935" s="312"/>
      <c r="Y935" s="312"/>
      <c r="Z935" s="312"/>
    </row>
    <row r="936" spans="1:26" ht="15.75" customHeight="1">
      <c r="A936" s="312"/>
      <c r="B936" s="312"/>
      <c r="C936" s="312"/>
      <c r="D936" s="312"/>
      <c r="E936" s="312"/>
      <c r="F936" s="312"/>
      <c r="G936" s="312"/>
      <c r="H936" s="312"/>
      <c r="I936" s="312"/>
      <c r="J936" s="312"/>
      <c r="K936" s="312"/>
      <c r="L936" s="312"/>
      <c r="M936" s="312"/>
      <c r="N936" s="312"/>
      <c r="O936" s="312"/>
      <c r="P936" s="312"/>
      <c r="Q936" s="312"/>
      <c r="R936" s="312"/>
      <c r="S936" s="312"/>
      <c r="T936" s="312"/>
      <c r="U936" s="312"/>
      <c r="V936" s="312"/>
      <c r="W936" s="312"/>
      <c r="X936" s="312"/>
      <c r="Y936" s="312"/>
      <c r="Z936" s="312"/>
    </row>
    <row r="937" spans="1:26" ht="15.75" customHeight="1">
      <c r="A937" s="312"/>
      <c r="B937" s="312"/>
      <c r="C937" s="312"/>
      <c r="D937" s="312"/>
      <c r="E937" s="312"/>
      <c r="F937" s="312"/>
      <c r="G937" s="312"/>
      <c r="H937" s="312"/>
      <c r="I937" s="312"/>
      <c r="J937" s="312"/>
      <c r="K937" s="312"/>
      <c r="L937" s="312"/>
      <c r="M937" s="312"/>
      <c r="N937" s="312"/>
      <c r="O937" s="312"/>
      <c r="P937" s="312"/>
      <c r="Q937" s="312"/>
      <c r="R937" s="312"/>
      <c r="S937" s="312"/>
      <c r="T937" s="312"/>
      <c r="U937" s="312"/>
      <c r="V937" s="312"/>
      <c r="W937" s="312"/>
      <c r="X937" s="312"/>
      <c r="Y937" s="312"/>
      <c r="Z937" s="312"/>
    </row>
    <row r="938" spans="1:26" ht="15.75" customHeight="1">
      <c r="A938" s="312"/>
      <c r="B938" s="312"/>
      <c r="C938" s="312"/>
      <c r="D938" s="312"/>
      <c r="E938" s="312"/>
      <c r="F938" s="312"/>
      <c r="G938" s="312"/>
      <c r="H938" s="312"/>
      <c r="I938" s="312"/>
      <c r="J938" s="312"/>
      <c r="K938" s="312"/>
      <c r="L938" s="312"/>
      <c r="M938" s="312"/>
      <c r="N938" s="312"/>
      <c r="O938" s="312"/>
      <c r="P938" s="312"/>
      <c r="Q938" s="312"/>
      <c r="R938" s="312"/>
      <c r="S938" s="312"/>
      <c r="T938" s="312"/>
      <c r="U938" s="312"/>
      <c r="V938" s="312"/>
      <c r="W938" s="312"/>
      <c r="X938" s="312"/>
      <c r="Y938" s="312"/>
      <c r="Z938" s="312"/>
    </row>
    <row r="939" spans="1:26" ht="15.75" customHeight="1">
      <c r="A939" s="312"/>
      <c r="B939" s="312"/>
      <c r="C939" s="312"/>
      <c r="D939" s="312"/>
      <c r="E939" s="312"/>
      <c r="F939" s="312"/>
      <c r="G939" s="312"/>
      <c r="H939" s="312"/>
      <c r="I939" s="312"/>
      <c r="J939" s="312"/>
      <c r="K939" s="312"/>
      <c r="L939" s="312"/>
      <c r="M939" s="312"/>
      <c r="N939" s="312"/>
      <c r="O939" s="312"/>
      <c r="P939" s="312"/>
      <c r="Q939" s="312"/>
      <c r="R939" s="312"/>
      <c r="S939" s="312"/>
      <c r="T939" s="312"/>
      <c r="U939" s="312"/>
      <c r="V939" s="312"/>
      <c r="W939" s="312"/>
      <c r="X939" s="312"/>
      <c r="Y939" s="312"/>
      <c r="Z939" s="312"/>
    </row>
    <row r="940" spans="1:26" ht="15.75" customHeight="1">
      <c r="A940" s="312"/>
      <c r="B940" s="312"/>
      <c r="C940" s="312"/>
      <c r="D940" s="312"/>
      <c r="E940" s="312"/>
      <c r="F940" s="312"/>
      <c r="G940" s="312"/>
      <c r="H940" s="312"/>
      <c r="I940" s="312"/>
      <c r="J940" s="312"/>
      <c r="K940" s="312"/>
      <c r="L940" s="312"/>
      <c r="M940" s="312"/>
      <c r="N940" s="312"/>
      <c r="O940" s="312"/>
      <c r="P940" s="312"/>
      <c r="Q940" s="312"/>
      <c r="R940" s="312"/>
      <c r="S940" s="312"/>
      <c r="T940" s="312"/>
      <c r="U940" s="312"/>
      <c r="V940" s="312"/>
      <c r="W940" s="312"/>
      <c r="X940" s="312"/>
      <c r="Y940" s="312"/>
      <c r="Z940" s="312"/>
    </row>
    <row r="941" spans="1:26" ht="15.75" customHeight="1">
      <c r="A941" s="312"/>
      <c r="B941" s="312"/>
      <c r="C941" s="312"/>
      <c r="D941" s="312"/>
      <c r="E941" s="312"/>
      <c r="F941" s="312"/>
      <c r="G941" s="312"/>
      <c r="H941" s="312"/>
      <c r="I941" s="312"/>
      <c r="J941" s="312"/>
      <c r="K941" s="312"/>
      <c r="L941" s="312"/>
      <c r="M941" s="312"/>
      <c r="N941" s="312"/>
      <c r="O941" s="312"/>
      <c r="P941" s="312"/>
      <c r="Q941" s="312"/>
      <c r="R941" s="312"/>
      <c r="S941" s="312"/>
      <c r="T941" s="312"/>
      <c r="U941" s="312"/>
      <c r="V941" s="312"/>
      <c r="W941" s="312"/>
      <c r="X941" s="312"/>
      <c r="Y941" s="312"/>
      <c r="Z941" s="312"/>
    </row>
    <row r="942" spans="1:26" ht="15.75" customHeight="1">
      <c r="A942" s="312"/>
      <c r="B942" s="312"/>
      <c r="C942" s="312"/>
      <c r="D942" s="312"/>
      <c r="E942" s="312"/>
      <c r="F942" s="312"/>
      <c r="G942" s="312"/>
      <c r="H942" s="312"/>
      <c r="I942" s="312"/>
      <c r="J942" s="312"/>
      <c r="K942" s="312"/>
      <c r="L942" s="312"/>
      <c r="M942" s="312"/>
      <c r="N942" s="312"/>
      <c r="O942" s="312"/>
      <c r="P942" s="312"/>
      <c r="Q942" s="312"/>
      <c r="R942" s="312"/>
      <c r="S942" s="312"/>
      <c r="T942" s="312"/>
      <c r="U942" s="312"/>
      <c r="V942" s="312"/>
      <c r="W942" s="312"/>
      <c r="X942" s="312"/>
      <c r="Y942" s="312"/>
      <c r="Z942" s="312"/>
    </row>
    <row r="943" spans="1:26" ht="15.75" customHeight="1">
      <c r="A943" s="312"/>
      <c r="B943" s="312"/>
      <c r="C943" s="312"/>
      <c r="D943" s="312"/>
      <c r="E943" s="312"/>
      <c r="F943" s="312"/>
      <c r="G943" s="312"/>
      <c r="H943" s="312"/>
      <c r="I943" s="312"/>
      <c r="J943" s="312"/>
      <c r="K943" s="312"/>
      <c r="L943" s="312"/>
      <c r="M943" s="312"/>
      <c r="N943" s="312"/>
      <c r="O943" s="312"/>
      <c r="P943" s="312"/>
      <c r="Q943" s="312"/>
      <c r="R943" s="312"/>
      <c r="S943" s="312"/>
      <c r="T943" s="312"/>
      <c r="U943" s="312"/>
      <c r="V943" s="312"/>
      <c r="W943" s="312"/>
      <c r="X943" s="312"/>
      <c r="Y943" s="312"/>
      <c r="Z943" s="312"/>
    </row>
    <row r="944" spans="1:26" ht="15.75" customHeight="1">
      <c r="A944" s="312"/>
      <c r="B944" s="312"/>
      <c r="C944" s="312"/>
      <c r="D944" s="312"/>
      <c r="E944" s="312"/>
      <c r="F944" s="312"/>
      <c r="G944" s="312"/>
      <c r="H944" s="312"/>
      <c r="I944" s="312"/>
      <c r="J944" s="312"/>
      <c r="K944" s="312"/>
      <c r="L944" s="312"/>
      <c r="M944" s="312"/>
      <c r="N944" s="312"/>
      <c r="O944" s="312"/>
      <c r="P944" s="312"/>
      <c r="Q944" s="312"/>
      <c r="R944" s="312"/>
      <c r="S944" s="312"/>
      <c r="T944" s="312"/>
      <c r="U944" s="312"/>
      <c r="V944" s="312"/>
      <c r="W944" s="312"/>
      <c r="X944" s="312"/>
      <c r="Y944" s="312"/>
      <c r="Z944" s="312"/>
    </row>
    <row r="945" spans="1:26" ht="15.75" customHeight="1">
      <c r="A945" s="312"/>
      <c r="B945" s="312"/>
      <c r="C945" s="312"/>
      <c r="D945" s="312"/>
      <c r="E945" s="312"/>
      <c r="F945" s="312"/>
      <c r="G945" s="312"/>
      <c r="H945" s="312"/>
      <c r="I945" s="312"/>
      <c r="J945" s="312"/>
      <c r="K945" s="312"/>
      <c r="L945" s="312"/>
      <c r="M945" s="312"/>
      <c r="N945" s="312"/>
      <c r="O945" s="312"/>
      <c r="P945" s="312"/>
      <c r="Q945" s="312"/>
      <c r="R945" s="312"/>
      <c r="S945" s="312"/>
      <c r="T945" s="312"/>
      <c r="U945" s="312"/>
      <c r="V945" s="312"/>
      <c r="W945" s="312"/>
      <c r="X945" s="312"/>
      <c r="Y945" s="312"/>
      <c r="Z945" s="312"/>
    </row>
    <row r="946" spans="1:26" ht="15.75" customHeight="1">
      <c r="A946" s="312"/>
      <c r="B946" s="312"/>
      <c r="C946" s="312"/>
      <c r="D946" s="312"/>
      <c r="E946" s="312"/>
      <c r="F946" s="312"/>
      <c r="G946" s="312"/>
      <c r="H946" s="312"/>
      <c r="I946" s="312"/>
      <c r="J946" s="312"/>
      <c r="K946" s="312"/>
      <c r="L946" s="312"/>
      <c r="M946" s="312"/>
      <c r="N946" s="312"/>
      <c r="O946" s="312"/>
      <c r="P946" s="312"/>
      <c r="Q946" s="312"/>
      <c r="R946" s="312"/>
      <c r="S946" s="312"/>
      <c r="T946" s="312"/>
      <c r="U946" s="312"/>
      <c r="V946" s="312"/>
      <c r="W946" s="312"/>
      <c r="X946" s="312"/>
      <c r="Y946" s="312"/>
      <c r="Z946" s="312"/>
    </row>
    <row r="947" spans="1:26" ht="15.75" customHeight="1">
      <c r="A947" s="312"/>
      <c r="B947" s="312"/>
      <c r="C947" s="312"/>
      <c r="D947" s="312"/>
      <c r="E947" s="312"/>
      <c r="F947" s="312"/>
      <c r="G947" s="312"/>
      <c r="H947" s="312"/>
      <c r="I947" s="312"/>
      <c r="J947" s="312"/>
      <c r="K947" s="312"/>
      <c r="L947" s="312"/>
      <c r="M947" s="312"/>
      <c r="N947" s="312"/>
      <c r="O947" s="312"/>
      <c r="P947" s="312"/>
      <c r="Q947" s="312"/>
      <c r="R947" s="312"/>
      <c r="S947" s="312"/>
      <c r="T947" s="312"/>
      <c r="U947" s="312"/>
      <c r="V947" s="312"/>
      <c r="W947" s="312"/>
      <c r="X947" s="312"/>
      <c r="Y947" s="312"/>
      <c r="Z947" s="312"/>
    </row>
    <row r="948" spans="1:26" ht="15.75" customHeight="1">
      <c r="A948" s="312"/>
      <c r="B948" s="312"/>
      <c r="C948" s="312"/>
      <c r="D948" s="312"/>
      <c r="E948" s="312"/>
      <c r="F948" s="312"/>
      <c r="G948" s="312"/>
      <c r="H948" s="312"/>
      <c r="I948" s="312"/>
      <c r="J948" s="312"/>
      <c r="K948" s="312"/>
      <c r="L948" s="312"/>
      <c r="M948" s="312"/>
      <c r="N948" s="312"/>
      <c r="O948" s="312"/>
      <c r="P948" s="312"/>
      <c r="Q948" s="312"/>
      <c r="R948" s="312"/>
      <c r="S948" s="312"/>
      <c r="T948" s="312"/>
      <c r="U948" s="312"/>
      <c r="V948" s="312"/>
      <c r="W948" s="312"/>
      <c r="X948" s="312"/>
      <c r="Y948" s="312"/>
      <c r="Z948" s="312"/>
    </row>
    <row r="949" spans="1:26" ht="15.75" customHeight="1">
      <c r="A949" s="312"/>
      <c r="B949" s="312"/>
      <c r="C949" s="312"/>
      <c r="D949" s="312"/>
      <c r="E949" s="312"/>
      <c r="F949" s="312"/>
      <c r="G949" s="312"/>
      <c r="H949" s="312"/>
      <c r="I949" s="312"/>
      <c r="J949" s="312"/>
      <c r="K949" s="312"/>
      <c r="L949" s="312"/>
      <c r="M949" s="312"/>
      <c r="N949" s="312"/>
      <c r="O949" s="312"/>
      <c r="P949" s="312"/>
      <c r="Q949" s="312"/>
      <c r="R949" s="312"/>
      <c r="S949" s="312"/>
      <c r="T949" s="312"/>
      <c r="U949" s="312"/>
      <c r="V949" s="312"/>
      <c r="W949" s="312"/>
      <c r="X949" s="312"/>
      <c r="Y949" s="312"/>
      <c r="Z949" s="312"/>
    </row>
    <row r="950" spans="1:26" ht="15.75" customHeight="1">
      <c r="A950" s="312"/>
      <c r="B950" s="312"/>
      <c r="C950" s="312"/>
      <c r="D950" s="312"/>
      <c r="E950" s="312"/>
      <c r="F950" s="312"/>
      <c r="G950" s="312"/>
      <c r="H950" s="312"/>
      <c r="I950" s="312"/>
      <c r="J950" s="312"/>
      <c r="K950" s="312"/>
      <c r="L950" s="312"/>
      <c r="M950" s="312"/>
      <c r="N950" s="312"/>
      <c r="O950" s="312"/>
      <c r="P950" s="312"/>
      <c r="Q950" s="312"/>
      <c r="R950" s="312"/>
      <c r="S950" s="312"/>
      <c r="T950" s="312"/>
      <c r="U950" s="312"/>
      <c r="V950" s="312"/>
      <c r="W950" s="312"/>
      <c r="X950" s="312"/>
      <c r="Y950" s="312"/>
      <c r="Z950" s="312"/>
    </row>
    <row r="951" spans="1:26" ht="15.75" customHeight="1">
      <c r="A951" s="312"/>
      <c r="B951" s="312"/>
      <c r="C951" s="312"/>
      <c r="D951" s="312"/>
      <c r="E951" s="312"/>
      <c r="F951" s="312"/>
      <c r="G951" s="312"/>
      <c r="H951" s="312"/>
      <c r="I951" s="312"/>
      <c r="J951" s="312"/>
      <c r="K951" s="312"/>
      <c r="L951" s="312"/>
      <c r="M951" s="312"/>
      <c r="N951" s="312"/>
      <c r="O951" s="312"/>
      <c r="P951" s="312"/>
      <c r="Q951" s="312"/>
      <c r="R951" s="312"/>
      <c r="S951" s="312"/>
      <c r="T951" s="312"/>
      <c r="U951" s="312"/>
      <c r="V951" s="312"/>
      <c r="W951" s="312"/>
      <c r="X951" s="312"/>
      <c r="Y951" s="312"/>
      <c r="Z951" s="312"/>
    </row>
  </sheetData>
  <mergeCells count="359">
    <mergeCell ref="AH24:AH25"/>
    <mergeCell ref="AI24:AI25"/>
    <mergeCell ref="AJ24:AJ25"/>
    <mergeCell ref="Y24:Y25"/>
    <mergeCell ref="Z24:Z25"/>
    <mergeCell ref="AA24:AA25"/>
    <mergeCell ref="AB24:AB25"/>
    <mergeCell ref="AC24:AC25"/>
    <mergeCell ref="AD24:AD25"/>
    <mergeCell ref="AE24:AE25"/>
    <mergeCell ref="AF24:AF25"/>
    <mergeCell ref="AG24:AG25"/>
    <mergeCell ref="AH22:AH23"/>
    <mergeCell ref="AI22:AI23"/>
    <mergeCell ref="AJ22:AJ23"/>
    <mergeCell ref="Y11:Y12"/>
    <mergeCell ref="Z11:Z12"/>
    <mergeCell ref="AA11:AA12"/>
    <mergeCell ref="AB11:AB12"/>
    <mergeCell ref="AC11:AC12"/>
    <mergeCell ref="AD11:AD12"/>
    <mergeCell ref="AE11:AE12"/>
    <mergeCell ref="AF11:AF12"/>
    <mergeCell ref="AG11:AG12"/>
    <mergeCell ref="AH11:AH12"/>
    <mergeCell ref="AI11:AI12"/>
    <mergeCell ref="AJ11:AJ12"/>
    <mergeCell ref="Y13:AJ13"/>
    <mergeCell ref="Y22:Y23"/>
    <mergeCell ref="Z22:Z23"/>
    <mergeCell ref="AA22:AA23"/>
    <mergeCell ref="AB22:AB23"/>
    <mergeCell ref="AC22:AC23"/>
    <mergeCell ref="AD22:AD23"/>
    <mergeCell ref="AE22:AE23"/>
    <mergeCell ref="AF22:AF23"/>
    <mergeCell ref="AG22:AG23"/>
    <mergeCell ref="AH18:AH19"/>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Y18:Y19"/>
    <mergeCell ref="Z18:Z19"/>
    <mergeCell ref="AA18:AA19"/>
    <mergeCell ref="AB18:AB19"/>
    <mergeCell ref="AC18:AC19"/>
    <mergeCell ref="AD18:AD19"/>
    <mergeCell ref="AE18:AE19"/>
    <mergeCell ref="AF18:AF19"/>
    <mergeCell ref="AG18:AG19"/>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E14:AE15"/>
    <mergeCell ref="AF14:AF15"/>
    <mergeCell ref="AG14:AG15"/>
    <mergeCell ref="Y1:AJ7"/>
    <mergeCell ref="Y9:Y10"/>
    <mergeCell ref="Z9:Z10"/>
    <mergeCell ref="AA9:AA10"/>
    <mergeCell ref="AB9:AB10"/>
    <mergeCell ref="AC9:AC10"/>
    <mergeCell ref="AD9:AD10"/>
    <mergeCell ref="AE9:AE10"/>
    <mergeCell ref="AF9:AF10"/>
    <mergeCell ref="AG9:AG10"/>
    <mergeCell ref="AH9:AH10"/>
    <mergeCell ref="AI9:AI10"/>
    <mergeCell ref="AJ9:AJ10"/>
    <mergeCell ref="G33:G34"/>
    <mergeCell ref="D33:D34"/>
    <mergeCell ref="E31:E32"/>
    <mergeCell ref="B38:B39"/>
    <mergeCell ref="B42:B43"/>
    <mergeCell ref="B59:B60"/>
    <mergeCell ref="B33:B34"/>
    <mergeCell ref="A31:A43"/>
    <mergeCell ref="B31:B32"/>
    <mergeCell ref="B36:B37"/>
    <mergeCell ref="A44:F45"/>
    <mergeCell ref="B47:B48"/>
    <mergeCell ref="C42:F43"/>
    <mergeCell ref="C52:F53"/>
    <mergeCell ref="F59:F60"/>
    <mergeCell ref="E59:E60"/>
    <mergeCell ref="G59:G60"/>
    <mergeCell ref="D47:D48"/>
    <mergeCell ref="E47:E48"/>
    <mergeCell ref="C40:F41"/>
    <mergeCell ref="W24:W25"/>
    <mergeCell ref="W26:W27"/>
    <mergeCell ref="C35:X35"/>
    <mergeCell ref="C49:X49"/>
    <mergeCell ref="C61:X61"/>
    <mergeCell ref="H46:I46"/>
    <mergeCell ref="F33:F34"/>
    <mergeCell ref="G74:G75"/>
    <mergeCell ref="H78:H79"/>
    <mergeCell ref="G24:G25"/>
    <mergeCell ref="G26:G27"/>
    <mergeCell ref="G38:G39"/>
    <mergeCell ref="C59:C60"/>
    <mergeCell ref="H74:H75"/>
    <mergeCell ref="H68:H69"/>
    <mergeCell ref="H70:I70"/>
    <mergeCell ref="G66:G67"/>
    <mergeCell ref="F31:F32"/>
    <mergeCell ref="E33:E34"/>
    <mergeCell ref="C31:C32"/>
    <mergeCell ref="C36:F37"/>
    <mergeCell ref="D31:D32"/>
    <mergeCell ref="C38:F39"/>
    <mergeCell ref="G42:G43"/>
    <mergeCell ref="W62:W63"/>
    <mergeCell ref="W86:W87"/>
    <mergeCell ref="W81:W82"/>
    <mergeCell ref="W84:W85"/>
    <mergeCell ref="C83:X83"/>
    <mergeCell ref="G84:G85"/>
    <mergeCell ref="H62:H63"/>
    <mergeCell ref="D59:D60"/>
    <mergeCell ref="H59:I59"/>
    <mergeCell ref="H60:I60"/>
    <mergeCell ref="H64:H65"/>
    <mergeCell ref="H32:I32"/>
    <mergeCell ref="H31:I31"/>
    <mergeCell ref="G31:G32"/>
    <mergeCell ref="H33:I33"/>
    <mergeCell ref="C33:C34"/>
    <mergeCell ref="W47:W48"/>
    <mergeCell ref="W44:W45"/>
    <mergeCell ref="W71:W72"/>
    <mergeCell ref="W74:W75"/>
    <mergeCell ref="G62:G63"/>
    <mergeCell ref="W59:W60"/>
    <mergeCell ref="W68:W69"/>
    <mergeCell ref="W64:W65"/>
    <mergeCell ref="W66:W67"/>
    <mergeCell ref="W31:W32"/>
    <mergeCell ref="W50:W51"/>
    <mergeCell ref="W56:W57"/>
    <mergeCell ref="W54:W55"/>
    <mergeCell ref="W52:W53"/>
    <mergeCell ref="W33:W34"/>
    <mergeCell ref="W38:W39"/>
    <mergeCell ref="W36:W37"/>
    <mergeCell ref="W40:W41"/>
    <mergeCell ref="W42:W43"/>
    <mergeCell ref="H48:I48"/>
    <mergeCell ref="H47:I47"/>
    <mergeCell ref="E81:E82"/>
    <mergeCell ref="B68:F69"/>
    <mergeCell ref="F71:F72"/>
    <mergeCell ref="D71:D72"/>
    <mergeCell ref="E71:E72"/>
    <mergeCell ref="C71:C72"/>
    <mergeCell ref="B81:B82"/>
    <mergeCell ref="C81:C82"/>
    <mergeCell ref="B64:B65"/>
    <mergeCell ref="B62:B63"/>
    <mergeCell ref="C64:F65"/>
    <mergeCell ref="B74:B75"/>
    <mergeCell ref="G64:G65"/>
    <mergeCell ref="G81:G82"/>
    <mergeCell ref="H80:I80"/>
    <mergeCell ref="H82:I82"/>
    <mergeCell ref="H81:I81"/>
    <mergeCell ref="H71:I71"/>
    <mergeCell ref="G71:G72"/>
    <mergeCell ref="F47:F48"/>
    <mergeCell ref="C47:C48"/>
    <mergeCell ref="C62:F63"/>
    <mergeCell ref="A1:B7"/>
    <mergeCell ref="B11:B12"/>
    <mergeCell ref="B9:B10"/>
    <mergeCell ref="G11:G12"/>
    <mergeCell ref="G9:G10"/>
    <mergeCell ref="W2:X3"/>
    <mergeCell ref="V2:V3"/>
    <mergeCell ref="F2:S3"/>
    <mergeCell ref="C1:X1"/>
    <mergeCell ref="H10:I10"/>
    <mergeCell ref="H11:I11"/>
    <mergeCell ref="T2:U2"/>
    <mergeCell ref="T3:U3"/>
    <mergeCell ref="C4:K4"/>
    <mergeCell ref="C2:E3"/>
    <mergeCell ref="C5:K5"/>
    <mergeCell ref="C6:K6"/>
    <mergeCell ref="C9:C10"/>
    <mergeCell ref="H9:I9"/>
    <mergeCell ref="W4:W5"/>
    <mergeCell ref="X9:X10"/>
    <mergeCell ref="X11:X12"/>
    <mergeCell ref="H8:I8"/>
    <mergeCell ref="F9:F10"/>
    <mergeCell ref="E9:E10"/>
    <mergeCell ref="W16:W17"/>
    <mergeCell ref="W14:W15"/>
    <mergeCell ref="C11:C12"/>
    <mergeCell ref="B14:B15"/>
    <mergeCell ref="B18:B19"/>
    <mergeCell ref="D9:D10"/>
    <mergeCell ref="W9:W10"/>
    <mergeCell ref="B20:B21"/>
    <mergeCell ref="W18:W19"/>
    <mergeCell ref="W22:W23"/>
    <mergeCell ref="W20:W21"/>
    <mergeCell ref="F11:F12"/>
    <mergeCell ref="E11:E12"/>
    <mergeCell ref="D11:D12"/>
    <mergeCell ref="C13:X13"/>
    <mergeCell ref="H12:I12"/>
    <mergeCell ref="G16:G17"/>
    <mergeCell ref="H20:H21"/>
    <mergeCell ref="G22:G23"/>
    <mergeCell ref="G20:G21"/>
    <mergeCell ref="W11:W12"/>
    <mergeCell ref="C14:F15"/>
    <mergeCell ref="C96:F97"/>
    <mergeCell ref="B98:F99"/>
    <mergeCell ref="B96:B97"/>
    <mergeCell ref="H98:H99"/>
    <mergeCell ref="W98:W99"/>
    <mergeCell ref="G92:G93"/>
    <mergeCell ref="H92:H93"/>
    <mergeCell ref="G90:G91"/>
    <mergeCell ref="H90:H91"/>
    <mergeCell ref="C90:F91"/>
    <mergeCell ref="G94:G95"/>
    <mergeCell ref="G96:G97"/>
    <mergeCell ref="C94:F95"/>
    <mergeCell ref="H96:H97"/>
    <mergeCell ref="W96:W97"/>
    <mergeCell ref="H94:H95"/>
    <mergeCell ref="W92:W93"/>
    <mergeCell ref="W94:W95"/>
    <mergeCell ref="W90:W91"/>
    <mergeCell ref="B84:B85"/>
    <mergeCell ref="B90:B91"/>
    <mergeCell ref="B92:B93"/>
    <mergeCell ref="B76:B77"/>
    <mergeCell ref="C66:F67"/>
    <mergeCell ref="C74:F75"/>
    <mergeCell ref="C92:F93"/>
    <mergeCell ref="B66:B67"/>
    <mergeCell ref="D81:D82"/>
    <mergeCell ref="C73:X73"/>
    <mergeCell ref="W88:W89"/>
    <mergeCell ref="H72:I72"/>
    <mergeCell ref="C88:F89"/>
    <mergeCell ref="G88:G89"/>
    <mergeCell ref="H76:H77"/>
    <mergeCell ref="G76:G77"/>
    <mergeCell ref="H88:H89"/>
    <mergeCell ref="H84:H85"/>
    <mergeCell ref="G86:G87"/>
    <mergeCell ref="H86:H87"/>
    <mergeCell ref="W78:W79"/>
    <mergeCell ref="W76:W77"/>
    <mergeCell ref="H66:H67"/>
    <mergeCell ref="X6:X7"/>
    <mergeCell ref="W6:W7"/>
    <mergeCell ref="L4:U4"/>
    <mergeCell ref="L5:U5"/>
    <mergeCell ref="X4:X5"/>
    <mergeCell ref="L6:U6"/>
    <mergeCell ref="V5:V7"/>
    <mergeCell ref="G47:G48"/>
    <mergeCell ref="G52:G53"/>
    <mergeCell ref="G28:G29"/>
    <mergeCell ref="H14:H15"/>
    <mergeCell ref="L7:U7"/>
    <mergeCell ref="G14:G15"/>
    <mergeCell ref="H28:H29"/>
    <mergeCell ref="H34:I34"/>
    <mergeCell ref="H30:I30"/>
    <mergeCell ref="H38:H39"/>
    <mergeCell ref="H40:H41"/>
    <mergeCell ref="H36:H37"/>
    <mergeCell ref="H44:H45"/>
    <mergeCell ref="H42:H43"/>
    <mergeCell ref="G40:G41"/>
    <mergeCell ref="G36:G37"/>
    <mergeCell ref="C7:K7"/>
    <mergeCell ref="H54:H55"/>
    <mergeCell ref="H56:H57"/>
    <mergeCell ref="H58:I58"/>
    <mergeCell ref="G50:G51"/>
    <mergeCell ref="C54:F55"/>
    <mergeCell ref="G54:G55"/>
    <mergeCell ref="H52:H53"/>
    <mergeCell ref="H50:H51"/>
    <mergeCell ref="C50:F51"/>
    <mergeCell ref="C26:F27"/>
    <mergeCell ref="C22:F23"/>
    <mergeCell ref="C24:F25"/>
    <mergeCell ref="C20:F21"/>
    <mergeCell ref="C18:F19"/>
    <mergeCell ref="C16:F17"/>
    <mergeCell ref="H16:H17"/>
    <mergeCell ref="H18:H19"/>
    <mergeCell ref="H24:H25"/>
    <mergeCell ref="H22:H23"/>
    <mergeCell ref="H26:H27"/>
    <mergeCell ref="G18:G19"/>
    <mergeCell ref="B26:B27"/>
    <mergeCell ref="B24:B25"/>
    <mergeCell ref="A9:A27"/>
    <mergeCell ref="B16:B17"/>
    <mergeCell ref="B22:B23"/>
    <mergeCell ref="B88:B89"/>
    <mergeCell ref="B86:B87"/>
    <mergeCell ref="A81:A99"/>
    <mergeCell ref="A71:A79"/>
    <mergeCell ref="B71:B72"/>
    <mergeCell ref="B94:B95"/>
    <mergeCell ref="A59:A69"/>
    <mergeCell ref="B40:B41"/>
    <mergeCell ref="B50:B51"/>
    <mergeCell ref="B52:B53"/>
    <mergeCell ref="B56:F57"/>
    <mergeCell ref="A47:A57"/>
    <mergeCell ref="B54:B55"/>
    <mergeCell ref="A28:F29"/>
    <mergeCell ref="F81:F82"/>
    <mergeCell ref="C86:F87"/>
    <mergeCell ref="C76:F77"/>
    <mergeCell ref="B78:F79"/>
    <mergeCell ref="C84:F85"/>
  </mergeCells>
  <pageMargins left="0.7" right="0.7" top="0.75" bottom="0.75" header="0" footer="0"/>
  <pageSetup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Z1000"/>
  <sheetViews>
    <sheetView workbookViewId="0">
      <selection sqref="A1:B7"/>
    </sheetView>
  </sheetViews>
  <sheetFormatPr baseColWidth="10" defaultColWidth="14.42578125" defaultRowHeight="15" customHeight="1"/>
  <cols>
    <col min="1" max="1" width="16.85546875" customWidth="1"/>
    <col min="2" max="2" width="23.28515625" customWidth="1"/>
    <col min="3" max="6" width="14.42578125" customWidth="1"/>
    <col min="7" max="7" width="16.5703125" customWidth="1"/>
    <col min="8" max="8" width="5.42578125" customWidth="1"/>
    <col min="9" max="9" width="5.5703125" customWidth="1"/>
    <col min="10" max="21" width="10" customWidth="1"/>
    <col min="22" max="22" width="16.5703125" customWidth="1"/>
    <col min="23" max="24" width="10.85546875" customWidth="1"/>
  </cols>
  <sheetData>
    <row r="1" spans="1:26" ht="18">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6" ht="18.75" customHeight="1">
      <c r="A2" s="802"/>
      <c r="B2" s="803"/>
      <c r="C2" s="820" t="s">
        <v>1</v>
      </c>
      <c r="D2" s="817"/>
      <c r="E2" s="818"/>
      <c r="F2" s="816" t="s">
        <v>405</v>
      </c>
      <c r="G2" s="817"/>
      <c r="H2" s="817"/>
      <c r="I2" s="817"/>
      <c r="J2" s="817"/>
      <c r="K2" s="817"/>
      <c r="L2" s="817"/>
      <c r="M2" s="817"/>
      <c r="N2" s="817"/>
      <c r="O2" s="817"/>
      <c r="P2" s="817"/>
      <c r="Q2" s="817"/>
      <c r="R2" s="817"/>
      <c r="S2" s="818"/>
      <c r="T2" s="885" t="s">
        <v>3</v>
      </c>
      <c r="U2" s="752"/>
      <c r="V2" s="892" t="s">
        <v>4</v>
      </c>
      <c r="W2" s="880" t="s">
        <v>5</v>
      </c>
      <c r="X2" s="801"/>
    </row>
    <row r="3" spans="1:26" ht="18.75" customHeight="1">
      <c r="A3" s="802"/>
      <c r="B3" s="803"/>
      <c r="C3" s="751"/>
      <c r="D3" s="751"/>
      <c r="E3" s="752"/>
      <c r="F3" s="750"/>
      <c r="G3" s="751"/>
      <c r="H3" s="751"/>
      <c r="I3" s="751"/>
      <c r="J3" s="751"/>
      <c r="K3" s="751"/>
      <c r="L3" s="751"/>
      <c r="M3" s="751"/>
      <c r="N3" s="751"/>
      <c r="O3" s="751"/>
      <c r="P3" s="751"/>
      <c r="Q3" s="751"/>
      <c r="R3" s="751"/>
      <c r="S3" s="752"/>
      <c r="T3" s="886"/>
      <c r="U3" s="726"/>
      <c r="V3" s="766"/>
      <c r="W3" s="750"/>
      <c r="X3" s="811"/>
    </row>
    <row r="4" spans="1:26">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+X9+X25</f>
        <v>1</v>
      </c>
    </row>
    <row r="5" spans="1:26" ht="50.25" customHeight="1">
      <c r="A5" s="802"/>
      <c r="B5" s="803"/>
      <c r="C5" s="896" t="s">
        <v>407</v>
      </c>
      <c r="D5" s="728"/>
      <c r="E5" s="728"/>
      <c r="F5" s="728"/>
      <c r="G5" s="728"/>
      <c r="H5" s="728"/>
      <c r="I5" s="728"/>
      <c r="J5" s="728"/>
      <c r="K5" s="724"/>
      <c r="L5" s="895" t="s">
        <v>408</v>
      </c>
      <c r="M5" s="728"/>
      <c r="N5" s="728"/>
      <c r="O5" s="728"/>
      <c r="P5" s="728"/>
      <c r="Q5" s="728"/>
      <c r="R5" s="728"/>
      <c r="S5" s="728"/>
      <c r="T5" s="728"/>
      <c r="U5" s="724"/>
      <c r="V5" s="1144">
        <v>43470</v>
      </c>
      <c r="W5" s="766"/>
      <c r="X5" s="808"/>
    </row>
    <row r="6" spans="1:26">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+X10+X26</f>
        <v>0</v>
      </c>
    </row>
    <row r="7" spans="1:26" ht="34.5" customHeight="1">
      <c r="A7" s="804"/>
      <c r="B7" s="805"/>
      <c r="C7" s="896" t="s">
        <v>415</v>
      </c>
      <c r="D7" s="728"/>
      <c r="E7" s="728"/>
      <c r="F7" s="728"/>
      <c r="G7" s="728"/>
      <c r="H7" s="728"/>
      <c r="I7" s="728"/>
      <c r="J7" s="728"/>
      <c r="K7" s="724"/>
      <c r="L7" s="891" t="s">
        <v>417</v>
      </c>
      <c r="M7" s="824"/>
      <c r="N7" s="824"/>
      <c r="O7" s="824"/>
      <c r="P7" s="824"/>
      <c r="Q7" s="824"/>
      <c r="R7" s="824"/>
      <c r="S7" s="824"/>
      <c r="T7" s="824"/>
      <c r="U7" s="825"/>
      <c r="V7" s="798"/>
      <c r="W7" s="741"/>
      <c r="X7" s="822"/>
    </row>
    <row r="8" spans="1:26">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row>
    <row r="9" spans="1:26" ht="23.25" customHeight="1">
      <c r="A9" s="889" t="s">
        <v>418</v>
      </c>
      <c r="B9" s="877" t="s">
        <v>420</v>
      </c>
      <c r="C9" s="876" t="s">
        <v>421</v>
      </c>
      <c r="D9" s="874">
        <v>1</v>
      </c>
      <c r="E9" s="876" t="s">
        <v>422</v>
      </c>
      <c r="F9" s="905" t="s">
        <v>75</v>
      </c>
      <c r="G9" s="893" t="s">
        <v>423</v>
      </c>
      <c r="H9" s="894" t="s">
        <v>9</v>
      </c>
      <c r="I9" s="786"/>
      <c r="J9" s="445">
        <v>2.8995E-2</v>
      </c>
      <c r="K9" s="445">
        <v>1.2494999999999999E-2</v>
      </c>
      <c r="L9" s="445">
        <v>0.16585999999999998</v>
      </c>
      <c r="M9" s="445">
        <v>1.2494999999999999E-2</v>
      </c>
      <c r="N9" s="445">
        <v>0.14899499999999999</v>
      </c>
      <c r="O9" s="445">
        <v>3.2510000000000004E-2</v>
      </c>
      <c r="P9" s="445">
        <v>0.15249500000000002</v>
      </c>
      <c r="Q9" s="445">
        <v>0.17249500000000004</v>
      </c>
      <c r="R9" s="445">
        <v>0.14951000000000003</v>
      </c>
      <c r="S9" s="445">
        <v>3.2495000000000003E-2</v>
      </c>
      <c r="T9" s="445">
        <v>7.9144999999999993E-2</v>
      </c>
      <c r="U9" s="445">
        <v>1.251E-2</v>
      </c>
      <c r="V9" s="121">
        <f t="shared" ref="V9:V10" si="0">SUM(J9:U9)</f>
        <v>1</v>
      </c>
      <c r="W9" s="1143">
        <v>0.9</v>
      </c>
      <c r="X9" s="448">
        <f>IF(OR(V9=0,W9=0),0,(V9/V9)*W9)</f>
        <v>0.9</v>
      </c>
    </row>
    <row r="10" spans="1:26" ht="23.25" customHeight="1">
      <c r="A10" s="778"/>
      <c r="B10" s="788"/>
      <c r="C10" s="757"/>
      <c r="D10" s="764"/>
      <c r="E10" s="757"/>
      <c r="F10" s="760"/>
      <c r="G10" s="741"/>
      <c r="H10" s="873" t="s">
        <v>62</v>
      </c>
      <c r="I10" s="784"/>
      <c r="J10" s="155"/>
      <c r="K10" s="155"/>
      <c r="L10" s="155"/>
      <c r="M10" s="155"/>
      <c r="N10" s="155"/>
      <c r="O10" s="155"/>
      <c r="P10" s="155"/>
      <c r="Q10" s="155"/>
      <c r="R10" s="155"/>
      <c r="S10" s="155"/>
      <c r="T10" s="155"/>
      <c r="U10" s="155"/>
      <c r="V10" s="149">
        <f t="shared" si="0"/>
        <v>0</v>
      </c>
      <c r="W10" s="757"/>
      <c r="X10" s="450">
        <f>IF(OR(V10=0,W9=0),0,(V10/V9*W9))</f>
        <v>0</v>
      </c>
    </row>
    <row r="11" spans="1:26" ht="36">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row>
    <row r="12" spans="1:26">
      <c r="A12" s="778"/>
      <c r="B12" s="866" t="s">
        <v>64</v>
      </c>
      <c r="C12" s="871" t="s">
        <v>428</v>
      </c>
      <c r="D12" s="744"/>
      <c r="E12" s="744"/>
      <c r="F12" s="726"/>
      <c r="G12" s="869" t="s">
        <v>429</v>
      </c>
      <c r="H12" s="865" t="s">
        <v>67</v>
      </c>
      <c r="I12" s="126" t="s">
        <v>9</v>
      </c>
      <c r="J12" s="159"/>
      <c r="K12" s="451"/>
      <c r="L12" s="452">
        <v>4</v>
      </c>
      <c r="M12" s="453"/>
      <c r="N12" s="452">
        <v>3</v>
      </c>
      <c r="O12" s="453"/>
      <c r="P12" s="452">
        <v>3</v>
      </c>
      <c r="Q12" s="453"/>
      <c r="R12" s="452">
        <v>3</v>
      </c>
      <c r="S12" s="453"/>
      <c r="T12" s="452">
        <v>2</v>
      </c>
      <c r="U12" s="451"/>
      <c r="V12" s="454">
        <f t="shared" ref="V12:V23" si="1">SUM(J12:U12)</f>
        <v>15</v>
      </c>
      <c r="W12" s="872">
        <v>0.35</v>
      </c>
      <c r="X12" s="122">
        <f>V12*W12</f>
        <v>5.25</v>
      </c>
    </row>
    <row r="13" spans="1:26">
      <c r="A13" s="778"/>
      <c r="B13" s="776"/>
      <c r="C13" s="750"/>
      <c r="D13" s="751"/>
      <c r="E13" s="751"/>
      <c r="F13" s="752"/>
      <c r="G13" s="861"/>
      <c r="H13" s="762"/>
      <c r="I13" s="127" t="s">
        <v>39</v>
      </c>
      <c r="J13" s="128"/>
      <c r="K13" s="455"/>
      <c r="L13" s="456"/>
      <c r="M13" s="455"/>
      <c r="N13" s="457"/>
      <c r="O13" s="455"/>
      <c r="P13" s="457"/>
      <c r="Q13" s="455"/>
      <c r="R13" s="457"/>
      <c r="S13" s="455"/>
      <c r="T13" s="457"/>
      <c r="U13" s="455"/>
      <c r="V13" s="458">
        <f t="shared" si="1"/>
        <v>0</v>
      </c>
      <c r="W13" s="768"/>
      <c r="X13" s="125">
        <f>+V13*W12</f>
        <v>0</v>
      </c>
    </row>
    <row r="14" spans="1:26">
      <c r="A14" s="778"/>
      <c r="B14" s="866" t="s">
        <v>64</v>
      </c>
      <c r="C14" s="871" t="s">
        <v>431</v>
      </c>
      <c r="D14" s="744"/>
      <c r="E14" s="744"/>
      <c r="F14" s="745"/>
      <c r="G14" s="869" t="s">
        <v>429</v>
      </c>
      <c r="H14" s="865" t="s">
        <v>67</v>
      </c>
      <c r="I14" s="126" t="s">
        <v>9</v>
      </c>
      <c r="J14" s="159"/>
      <c r="K14" s="451"/>
      <c r="L14" s="452">
        <v>1</v>
      </c>
      <c r="M14" s="453"/>
      <c r="N14" s="452">
        <v>1</v>
      </c>
      <c r="O14" s="452">
        <v>1</v>
      </c>
      <c r="P14" s="453"/>
      <c r="Q14" s="453"/>
      <c r="R14" s="452">
        <v>1</v>
      </c>
      <c r="S14" s="452">
        <v>1</v>
      </c>
      <c r="T14" s="451"/>
      <c r="U14" s="451"/>
      <c r="V14" s="454">
        <f t="shared" si="1"/>
        <v>5</v>
      </c>
      <c r="W14" s="872">
        <v>0.25</v>
      </c>
      <c r="X14" s="122">
        <f>V14*W14</f>
        <v>1.25</v>
      </c>
    </row>
    <row r="15" spans="1:26">
      <c r="A15" s="778"/>
      <c r="B15" s="776"/>
      <c r="C15" s="746"/>
      <c r="D15" s="747"/>
      <c r="E15" s="747"/>
      <c r="F15" s="748"/>
      <c r="G15" s="861"/>
      <c r="H15" s="762"/>
      <c r="I15" s="127" t="s">
        <v>39</v>
      </c>
      <c r="J15" s="128"/>
      <c r="K15" s="455"/>
      <c r="L15" s="129"/>
      <c r="M15" s="455"/>
      <c r="N15" s="455"/>
      <c r="O15" s="455"/>
      <c r="P15" s="455"/>
      <c r="Q15" s="455"/>
      <c r="R15" s="455"/>
      <c r="S15" s="455"/>
      <c r="T15" s="455"/>
      <c r="U15" s="455"/>
      <c r="V15" s="458">
        <f t="shared" si="1"/>
        <v>0</v>
      </c>
      <c r="W15" s="768"/>
      <c r="X15" s="125">
        <f>+V15*W14</f>
        <v>0</v>
      </c>
    </row>
    <row r="16" spans="1:26" ht="20.25" customHeight="1">
      <c r="A16" s="778"/>
      <c r="B16" s="866" t="s">
        <v>64</v>
      </c>
      <c r="C16" s="871" t="s">
        <v>434</v>
      </c>
      <c r="D16" s="744"/>
      <c r="E16" s="744"/>
      <c r="F16" s="745"/>
      <c r="G16" s="869" t="s">
        <v>429</v>
      </c>
      <c r="H16" s="865" t="s">
        <v>67</v>
      </c>
      <c r="I16" s="126" t="s">
        <v>9</v>
      </c>
      <c r="J16" s="159"/>
      <c r="K16" s="451"/>
      <c r="L16" s="451"/>
      <c r="M16" s="451"/>
      <c r="N16" s="451"/>
      <c r="O16" s="451"/>
      <c r="P16" s="452">
        <v>5</v>
      </c>
      <c r="Q16" s="452">
        <v>20</v>
      </c>
      <c r="R16" s="451"/>
      <c r="S16" s="451"/>
      <c r="T16" s="451"/>
      <c r="U16" s="451"/>
      <c r="V16" s="454">
        <f t="shared" si="1"/>
        <v>25</v>
      </c>
      <c r="W16" s="872">
        <v>0.2</v>
      </c>
      <c r="X16" s="122">
        <f>V16*W16</f>
        <v>5</v>
      </c>
      <c r="Z16" s="461">
        <f>20*100/25</f>
        <v>80</v>
      </c>
    </row>
    <row r="17" spans="1:24" ht="20.25" customHeight="1">
      <c r="A17" s="778"/>
      <c r="B17" s="776"/>
      <c r="C17" s="746"/>
      <c r="D17" s="747"/>
      <c r="E17" s="747"/>
      <c r="F17" s="748"/>
      <c r="G17" s="861"/>
      <c r="H17" s="762"/>
      <c r="I17" s="127" t="s">
        <v>39</v>
      </c>
      <c r="J17" s="128"/>
      <c r="K17" s="455"/>
      <c r="L17" s="455"/>
      <c r="M17" s="455"/>
      <c r="N17" s="455"/>
      <c r="O17" s="455"/>
      <c r="P17" s="457"/>
      <c r="Q17" s="457"/>
      <c r="R17" s="455"/>
      <c r="S17" s="455"/>
      <c r="T17" s="455"/>
      <c r="U17" s="455"/>
      <c r="V17" s="458">
        <f t="shared" si="1"/>
        <v>0</v>
      </c>
      <c r="W17" s="768"/>
      <c r="X17" s="125">
        <f>+V17*W16</f>
        <v>0</v>
      </c>
    </row>
    <row r="18" spans="1:24" ht="20.25" customHeight="1">
      <c r="A18" s="778"/>
      <c r="B18" s="866" t="s">
        <v>64</v>
      </c>
      <c r="C18" s="901" t="s">
        <v>436</v>
      </c>
      <c r="D18" s="744"/>
      <c r="E18" s="744"/>
      <c r="F18" s="726"/>
      <c r="G18" s="869" t="s">
        <v>429</v>
      </c>
      <c r="H18" s="865" t="s">
        <v>67</v>
      </c>
      <c r="I18" s="126" t="s">
        <v>9</v>
      </c>
      <c r="J18" s="445">
        <v>8.3299999999999999E-2</v>
      </c>
      <c r="K18" s="445">
        <v>8.3299999999999999E-2</v>
      </c>
      <c r="L18" s="445">
        <v>8.3400000000000002E-2</v>
      </c>
      <c r="M18" s="445">
        <v>8.3299999999999999E-2</v>
      </c>
      <c r="N18" s="445">
        <v>8.3299999999999999E-2</v>
      </c>
      <c r="O18" s="445">
        <v>8.3400000000000002E-2</v>
      </c>
      <c r="P18" s="445">
        <v>8.3299999999999999E-2</v>
      </c>
      <c r="Q18" s="445">
        <v>8.3299999999999999E-2</v>
      </c>
      <c r="R18" s="445">
        <v>8.3400000000000002E-2</v>
      </c>
      <c r="S18" s="445">
        <v>8.3299999999999999E-2</v>
      </c>
      <c r="T18" s="445">
        <v>8.3299999999999999E-2</v>
      </c>
      <c r="U18" s="445">
        <v>8.3400000000000002E-2</v>
      </c>
      <c r="V18" s="121">
        <f t="shared" si="1"/>
        <v>1.0000000000000002</v>
      </c>
      <c r="W18" s="872">
        <v>0.15</v>
      </c>
      <c r="X18" s="122">
        <f>V18*W18</f>
        <v>0.15000000000000002</v>
      </c>
    </row>
    <row r="19" spans="1:24" ht="20.25" customHeight="1">
      <c r="A19" s="778"/>
      <c r="B19" s="776"/>
      <c r="C19" s="750"/>
      <c r="D19" s="751"/>
      <c r="E19" s="751"/>
      <c r="F19" s="752"/>
      <c r="G19" s="861"/>
      <c r="H19" s="762"/>
      <c r="I19" s="464" t="s">
        <v>39</v>
      </c>
      <c r="J19" s="129"/>
      <c r="K19" s="455"/>
      <c r="L19" s="455"/>
      <c r="M19" s="455"/>
      <c r="N19" s="455"/>
      <c r="O19" s="455"/>
      <c r="P19" s="455"/>
      <c r="Q19" s="455"/>
      <c r="R19" s="455"/>
      <c r="S19" s="455"/>
      <c r="T19" s="455"/>
      <c r="U19" s="455"/>
      <c r="V19" s="458">
        <f t="shared" si="1"/>
        <v>0</v>
      </c>
      <c r="W19" s="768"/>
      <c r="X19" s="125">
        <f>+V19*W18</f>
        <v>0</v>
      </c>
    </row>
    <row r="20" spans="1:24">
      <c r="A20" s="778"/>
      <c r="B20" s="866" t="s">
        <v>64</v>
      </c>
      <c r="C20" s="871" t="s">
        <v>438</v>
      </c>
      <c r="D20" s="744"/>
      <c r="E20" s="744"/>
      <c r="F20" s="726"/>
      <c r="G20" s="869" t="s">
        <v>429</v>
      </c>
      <c r="H20" s="865" t="s">
        <v>67</v>
      </c>
      <c r="I20" s="126" t="s">
        <v>9</v>
      </c>
      <c r="J20" s="465">
        <v>0.33</v>
      </c>
      <c r="K20" s="451"/>
      <c r="L20" s="451"/>
      <c r="M20" s="451"/>
      <c r="N20" s="466">
        <v>0.33</v>
      </c>
      <c r="O20" s="451"/>
      <c r="P20" s="451"/>
      <c r="Q20" s="451"/>
      <c r="R20" s="466">
        <v>0.34</v>
      </c>
      <c r="S20" s="451"/>
      <c r="T20" s="451"/>
      <c r="U20" s="445"/>
      <c r="V20" s="454">
        <f t="shared" si="1"/>
        <v>1</v>
      </c>
      <c r="W20" s="872">
        <v>0.05</v>
      </c>
      <c r="X20" s="122">
        <f>V20*W20</f>
        <v>0.05</v>
      </c>
    </row>
    <row r="21" spans="1:24" ht="15.75" customHeight="1">
      <c r="A21" s="778"/>
      <c r="B21" s="776"/>
      <c r="C21" s="750"/>
      <c r="D21" s="751"/>
      <c r="E21" s="751"/>
      <c r="F21" s="752"/>
      <c r="G21" s="861"/>
      <c r="H21" s="762"/>
      <c r="I21" s="127" t="s">
        <v>39</v>
      </c>
      <c r="J21" s="128"/>
      <c r="K21" s="455"/>
      <c r="L21" s="455"/>
      <c r="M21" s="455"/>
      <c r="N21" s="455"/>
      <c r="O21" s="455"/>
      <c r="P21" s="455"/>
      <c r="Q21" s="455"/>
      <c r="R21" s="455"/>
      <c r="S21" s="455"/>
      <c r="T21" s="455"/>
      <c r="U21" s="455"/>
      <c r="V21" s="458">
        <f t="shared" si="1"/>
        <v>0</v>
      </c>
      <c r="W21" s="768"/>
      <c r="X21" s="125">
        <f>+V21*W20</f>
        <v>0</v>
      </c>
    </row>
    <row r="22" spans="1:24" ht="15.75" customHeight="1">
      <c r="A22" s="778"/>
      <c r="B22" s="868" t="s">
        <v>70</v>
      </c>
      <c r="C22" s="744"/>
      <c r="D22" s="744"/>
      <c r="E22" s="744"/>
      <c r="F22" s="726"/>
      <c r="G22" s="904"/>
      <c r="H22" s="867" t="s">
        <v>67</v>
      </c>
      <c r="I22" s="146" t="s">
        <v>9</v>
      </c>
      <c r="J22" s="121">
        <f t="shared" ref="J22:U22" si="2">(J12/$V12)*$W$12+(J14/$V14)*$W$14+(J16/$V16)*$W$16+(J18/$V18)*$W$18+(J20/$V20)*$W$20</f>
        <v>2.8995E-2</v>
      </c>
      <c r="K22" s="121">
        <f t="shared" si="2"/>
        <v>1.2494999999999997E-2</v>
      </c>
      <c r="L22" s="121">
        <f t="shared" si="2"/>
        <v>0.15584333333333331</v>
      </c>
      <c r="M22" s="121">
        <f t="shared" si="2"/>
        <v>1.2494999999999997E-2</v>
      </c>
      <c r="N22" s="121">
        <f t="shared" si="2"/>
        <v>0.14899499999999999</v>
      </c>
      <c r="O22" s="121">
        <f t="shared" si="2"/>
        <v>6.2509999999999996E-2</v>
      </c>
      <c r="P22" s="121">
        <f t="shared" si="2"/>
        <v>0.12249499999999999</v>
      </c>
      <c r="Q22" s="121">
        <f t="shared" si="2"/>
        <v>0.17249500000000004</v>
      </c>
      <c r="R22" s="121">
        <f t="shared" si="2"/>
        <v>0.14950999999999998</v>
      </c>
      <c r="S22" s="121">
        <f t="shared" si="2"/>
        <v>6.2495000000000002E-2</v>
      </c>
      <c r="T22" s="121">
        <f t="shared" si="2"/>
        <v>5.9161666666666661E-2</v>
      </c>
      <c r="U22" s="121">
        <f t="shared" si="2"/>
        <v>1.2509999999999999E-2</v>
      </c>
      <c r="V22" s="121">
        <f t="shared" si="1"/>
        <v>0.99999999999999989</v>
      </c>
      <c r="W22" s="887">
        <f>SUM(W12:W21)</f>
        <v>1</v>
      </c>
      <c r="X22" s="122">
        <f>V22*W22</f>
        <v>0.99999999999999989</v>
      </c>
    </row>
    <row r="23" spans="1:24" ht="15.75" customHeight="1">
      <c r="A23" s="779"/>
      <c r="B23" s="792"/>
      <c r="C23" s="764"/>
      <c r="D23" s="764"/>
      <c r="E23" s="764"/>
      <c r="F23" s="793"/>
      <c r="G23" s="741"/>
      <c r="H23" s="790"/>
      <c r="I23" s="148" t="s">
        <v>39</v>
      </c>
      <c r="J23" s="149">
        <f t="shared" ref="J23:U23" si="3">+J13*$W$12+J15*$W$14+J17*$W$16+J19*$W$18+J21*$W$20</f>
        <v>0</v>
      </c>
      <c r="K23" s="149">
        <f t="shared" si="3"/>
        <v>0</v>
      </c>
      <c r="L23" s="149">
        <f t="shared" si="3"/>
        <v>0</v>
      </c>
      <c r="M23" s="149">
        <f t="shared" si="3"/>
        <v>0</v>
      </c>
      <c r="N23" s="149">
        <f t="shared" si="3"/>
        <v>0</v>
      </c>
      <c r="O23" s="149">
        <f t="shared" si="3"/>
        <v>0</v>
      </c>
      <c r="P23" s="149">
        <f t="shared" si="3"/>
        <v>0</v>
      </c>
      <c r="Q23" s="149">
        <f t="shared" si="3"/>
        <v>0</v>
      </c>
      <c r="R23" s="149">
        <f t="shared" si="3"/>
        <v>0</v>
      </c>
      <c r="S23" s="149">
        <f t="shared" si="3"/>
        <v>0</v>
      </c>
      <c r="T23" s="149">
        <f t="shared" si="3"/>
        <v>0</v>
      </c>
      <c r="U23" s="149">
        <f t="shared" si="3"/>
        <v>0</v>
      </c>
      <c r="V23" s="149">
        <f t="shared" si="1"/>
        <v>0</v>
      </c>
      <c r="W23" s="757"/>
      <c r="X23" s="150">
        <f>+V23*W22</f>
        <v>0</v>
      </c>
    </row>
    <row r="24" spans="1:24" ht="34.5" customHeight="1">
      <c r="A24" s="105" t="s">
        <v>17</v>
      </c>
      <c r="B24" s="106" t="s">
        <v>42</v>
      </c>
      <c r="C24" s="106" t="s">
        <v>43</v>
      </c>
      <c r="D24" s="106" t="s">
        <v>19</v>
      </c>
      <c r="E24" s="106" t="s">
        <v>44</v>
      </c>
      <c r="F24" s="107" t="s">
        <v>45</v>
      </c>
      <c r="G24" s="108" t="s">
        <v>46</v>
      </c>
      <c r="H24" s="898" t="s">
        <v>47</v>
      </c>
      <c r="I24" s="755"/>
      <c r="J24" s="106" t="s">
        <v>48</v>
      </c>
      <c r="K24" s="106" t="s">
        <v>28</v>
      </c>
      <c r="L24" s="106" t="s">
        <v>31</v>
      </c>
      <c r="M24" s="106" t="s">
        <v>30</v>
      </c>
      <c r="N24" s="106" t="s">
        <v>49</v>
      </c>
      <c r="O24" s="106" t="s">
        <v>50</v>
      </c>
      <c r="P24" s="106" t="s">
        <v>34</v>
      </c>
      <c r="Q24" s="109" t="s">
        <v>36</v>
      </c>
      <c r="R24" s="106" t="s">
        <v>51</v>
      </c>
      <c r="S24" s="106" t="s">
        <v>52</v>
      </c>
      <c r="T24" s="106" t="s">
        <v>32</v>
      </c>
      <c r="U24" s="106" t="s">
        <v>29</v>
      </c>
      <c r="V24" s="106" t="s">
        <v>53</v>
      </c>
      <c r="W24" s="106" t="s">
        <v>54</v>
      </c>
      <c r="X24" s="151" t="s">
        <v>71</v>
      </c>
    </row>
    <row r="25" spans="1:24" ht="33.75" customHeight="1">
      <c r="A25" s="1145" t="s">
        <v>444</v>
      </c>
      <c r="B25" s="877" t="s">
        <v>420</v>
      </c>
      <c r="C25" s="876" t="s">
        <v>421</v>
      </c>
      <c r="D25" s="874">
        <v>1</v>
      </c>
      <c r="E25" s="876" t="s">
        <v>445</v>
      </c>
      <c r="F25" s="875" t="s">
        <v>446</v>
      </c>
      <c r="G25" s="893" t="s">
        <v>423</v>
      </c>
      <c r="H25" s="894" t="s">
        <v>9</v>
      </c>
      <c r="I25" s="786"/>
      <c r="J25" s="152"/>
      <c r="K25" s="152"/>
      <c r="L25" s="467">
        <v>0.25</v>
      </c>
      <c r="M25" s="152"/>
      <c r="N25" s="152"/>
      <c r="O25" s="467">
        <v>0.25</v>
      </c>
      <c r="Q25" s="152"/>
      <c r="R25" s="467">
        <v>0.25</v>
      </c>
      <c r="S25" s="152"/>
      <c r="T25" s="152"/>
      <c r="U25" s="467">
        <v>0.25</v>
      </c>
      <c r="V25" s="163">
        <f t="shared" ref="V25:V26" si="4">SUM(J25:U25)</f>
        <v>1</v>
      </c>
      <c r="W25" s="1146">
        <v>0.1</v>
      </c>
      <c r="X25" s="113">
        <f>IF(OR(V25=0,W25=0),0,(V25/V25)*W25)</f>
        <v>0.1</v>
      </c>
    </row>
    <row r="26" spans="1:24" ht="33.75" customHeight="1">
      <c r="A26" s="782"/>
      <c r="B26" s="788"/>
      <c r="C26" s="757"/>
      <c r="D26" s="764"/>
      <c r="E26" s="757"/>
      <c r="F26" s="829"/>
      <c r="G26" s="741"/>
      <c r="H26" s="873" t="s">
        <v>62</v>
      </c>
      <c r="I26" s="784"/>
      <c r="J26" s="155"/>
      <c r="K26" s="155"/>
      <c r="L26" s="155"/>
      <c r="M26" s="155"/>
      <c r="N26" s="155"/>
      <c r="O26" s="155"/>
      <c r="P26" s="155"/>
      <c r="Q26" s="155"/>
      <c r="R26" s="155"/>
      <c r="S26" s="155"/>
      <c r="T26" s="155"/>
      <c r="U26" s="156"/>
      <c r="V26" s="170">
        <f t="shared" si="4"/>
        <v>0</v>
      </c>
      <c r="W26" s="741"/>
      <c r="X26" s="117">
        <f>IF(OR(V26=0,W25=0),0,(V26/V25*W25))</f>
        <v>0</v>
      </c>
    </row>
    <row r="27" spans="1:24" ht="36">
      <c r="A27" s="782"/>
      <c r="B27" s="118" t="s">
        <v>63</v>
      </c>
      <c r="C27" s="878" t="s">
        <v>24</v>
      </c>
      <c r="D27" s="772"/>
      <c r="E27" s="772"/>
      <c r="F27" s="772"/>
      <c r="G27" s="772"/>
      <c r="H27" s="772"/>
      <c r="I27" s="772"/>
      <c r="J27" s="772"/>
      <c r="K27" s="772"/>
      <c r="L27" s="772"/>
      <c r="M27" s="772"/>
      <c r="N27" s="772"/>
      <c r="O27" s="772"/>
      <c r="P27" s="772"/>
      <c r="Q27" s="772"/>
      <c r="R27" s="772"/>
      <c r="S27" s="772"/>
      <c r="T27" s="772"/>
      <c r="U27" s="772"/>
      <c r="V27" s="772"/>
      <c r="W27" s="772"/>
      <c r="X27" s="773"/>
    </row>
    <row r="28" spans="1:24" ht="15.75" customHeight="1">
      <c r="A28" s="782"/>
      <c r="B28" s="866" t="s">
        <v>64</v>
      </c>
      <c r="C28" s="871" t="s">
        <v>450</v>
      </c>
      <c r="D28" s="744"/>
      <c r="E28" s="744"/>
      <c r="F28" s="726"/>
      <c r="G28" s="869" t="s">
        <v>451</v>
      </c>
      <c r="H28" s="865" t="s">
        <v>67</v>
      </c>
      <c r="I28" s="126" t="s">
        <v>9</v>
      </c>
      <c r="J28" s="159"/>
      <c r="K28" s="160"/>
      <c r="L28" s="467">
        <v>0.25</v>
      </c>
      <c r="M28" s="160"/>
      <c r="N28" s="160"/>
      <c r="O28" s="467">
        <v>0.25</v>
      </c>
      <c r="P28" s="160"/>
      <c r="Q28" s="160"/>
      <c r="R28" s="467">
        <v>0.25</v>
      </c>
      <c r="S28" s="160"/>
      <c r="T28" s="160"/>
      <c r="U28" s="467">
        <v>0.25</v>
      </c>
      <c r="V28" s="121">
        <f t="shared" ref="V28:V39" si="5">SUM(J28:U28)</f>
        <v>1</v>
      </c>
      <c r="W28" s="872">
        <v>1</v>
      </c>
      <c r="X28" s="122">
        <f>V28*W28</f>
        <v>1</v>
      </c>
    </row>
    <row r="29" spans="1:24" ht="15.75" customHeight="1">
      <c r="A29" s="782"/>
      <c r="B29" s="776"/>
      <c r="C29" s="750"/>
      <c r="D29" s="751"/>
      <c r="E29" s="751"/>
      <c r="F29" s="752"/>
      <c r="G29" s="861"/>
      <c r="H29" s="762"/>
      <c r="I29" s="127" t="s">
        <v>39</v>
      </c>
      <c r="J29" s="128"/>
      <c r="K29" s="129"/>
      <c r="L29" s="129"/>
      <c r="M29" s="129"/>
      <c r="N29" s="129"/>
      <c r="O29" s="129"/>
      <c r="P29" s="129"/>
      <c r="Q29" s="129"/>
      <c r="R29" s="129"/>
      <c r="S29" s="129"/>
      <c r="T29" s="129"/>
      <c r="U29" s="129"/>
      <c r="V29" s="124">
        <f t="shared" si="5"/>
        <v>0</v>
      </c>
      <c r="W29" s="768"/>
      <c r="X29" s="125">
        <f>+V29*W28</f>
        <v>0</v>
      </c>
    </row>
    <row r="30" spans="1:24" ht="15.75" customHeight="1">
      <c r="A30" s="782"/>
      <c r="B30" s="866"/>
      <c r="C30" s="871"/>
      <c r="D30" s="744"/>
      <c r="E30" s="744"/>
      <c r="F30" s="726"/>
      <c r="G30" s="869"/>
      <c r="H30" s="865" t="s">
        <v>67</v>
      </c>
      <c r="I30" s="126" t="s">
        <v>9</v>
      </c>
      <c r="J30" s="159"/>
      <c r="K30" s="160"/>
      <c r="L30" s="160"/>
      <c r="M30" s="160"/>
      <c r="N30" s="160"/>
      <c r="O30" s="160"/>
      <c r="P30" s="160"/>
      <c r="Q30" s="160"/>
      <c r="R30" s="160"/>
      <c r="S30" s="160"/>
      <c r="T30" s="160"/>
      <c r="U30" s="160"/>
      <c r="V30" s="121">
        <f t="shared" si="5"/>
        <v>0</v>
      </c>
      <c r="W30" s="872"/>
      <c r="X30" s="122">
        <f>V30*W30</f>
        <v>0</v>
      </c>
    </row>
    <row r="31" spans="1:24" ht="15.75" customHeight="1">
      <c r="A31" s="782"/>
      <c r="B31" s="776"/>
      <c r="C31" s="750"/>
      <c r="D31" s="751"/>
      <c r="E31" s="751"/>
      <c r="F31" s="752"/>
      <c r="G31" s="766"/>
      <c r="H31" s="762"/>
      <c r="I31" s="127" t="s">
        <v>39</v>
      </c>
      <c r="J31" s="128"/>
      <c r="K31" s="129"/>
      <c r="L31" s="129"/>
      <c r="M31" s="129"/>
      <c r="N31" s="129"/>
      <c r="O31" s="129"/>
      <c r="P31" s="129"/>
      <c r="Q31" s="129"/>
      <c r="R31" s="129"/>
      <c r="S31" s="129"/>
      <c r="T31" s="129"/>
      <c r="U31" s="129"/>
      <c r="V31" s="124">
        <f t="shared" si="5"/>
        <v>0</v>
      </c>
      <c r="W31" s="768"/>
      <c r="X31" s="125">
        <f>+V31*W30</f>
        <v>0</v>
      </c>
    </row>
    <row r="32" spans="1:24" ht="15.75" customHeight="1">
      <c r="A32" s="782"/>
      <c r="B32" s="866"/>
      <c r="C32" s="871"/>
      <c r="D32" s="744"/>
      <c r="E32" s="744"/>
      <c r="F32" s="726"/>
      <c r="G32" s="869"/>
      <c r="H32" s="865" t="s">
        <v>67</v>
      </c>
      <c r="I32" s="126" t="s">
        <v>9</v>
      </c>
      <c r="J32" s="159"/>
      <c r="K32" s="160"/>
      <c r="L32" s="160"/>
      <c r="M32" s="160"/>
      <c r="N32" s="160"/>
      <c r="O32" s="160"/>
      <c r="P32" s="160"/>
      <c r="Q32" s="160"/>
      <c r="R32" s="160"/>
      <c r="S32" s="160"/>
      <c r="T32" s="160"/>
      <c r="U32" s="160"/>
      <c r="V32" s="121">
        <f t="shared" si="5"/>
        <v>0</v>
      </c>
      <c r="W32" s="872"/>
      <c r="X32" s="122">
        <f>V32*W32</f>
        <v>0</v>
      </c>
    </row>
    <row r="33" spans="1:24" ht="15.75" customHeight="1">
      <c r="A33" s="782"/>
      <c r="B33" s="776"/>
      <c r="C33" s="750"/>
      <c r="D33" s="751"/>
      <c r="E33" s="751"/>
      <c r="F33" s="752"/>
      <c r="G33" s="766"/>
      <c r="H33" s="762"/>
      <c r="I33" s="127" t="s">
        <v>39</v>
      </c>
      <c r="J33" s="128"/>
      <c r="K33" s="129"/>
      <c r="L33" s="129"/>
      <c r="M33" s="129"/>
      <c r="N33" s="129"/>
      <c r="O33" s="129"/>
      <c r="P33" s="129"/>
      <c r="Q33" s="129"/>
      <c r="R33" s="129"/>
      <c r="S33" s="129"/>
      <c r="T33" s="129"/>
      <c r="U33" s="129"/>
      <c r="V33" s="124">
        <f t="shared" si="5"/>
        <v>0</v>
      </c>
      <c r="W33" s="768"/>
      <c r="X33" s="125">
        <f>+V33*W32</f>
        <v>0</v>
      </c>
    </row>
    <row r="34" spans="1:24" ht="15.75" customHeight="1">
      <c r="A34" s="782"/>
      <c r="B34" s="866"/>
      <c r="C34" s="871"/>
      <c r="D34" s="744"/>
      <c r="E34" s="744"/>
      <c r="F34" s="726"/>
      <c r="G34" s="869"/>
      <c r="H34" s="865" t="s">
        <v>67</v>
      </c>
      <c r="I34" s="126" t="s">
        <v>9</v>
      </c>
      <c r="J34" s="159"/>
      <c r="K34" s="160"/>
      <c r="L34" s="160"/>
      <c r="M34" s="160"/>
      <c r="N34" s="160"/>
      <c r="O34" s="160"/>
      <c r="P34" s="160"/>
      <c r="Q34" s="160"/>
      <c r="R34" s="160"/>
      <c r="S34" s="160"/>
      <c r="T34" s="160"/>
      <c r="U34" s="160"/>
      <c r="V34" s="121">
        <f t="shared" si="5"/>
        <v>0</v>
      </c>
      <c r="W34" s="872"/>
      <c r="X34" s="122">
        <f>V34*W34</f>
        <v>0</v>
      </c>
    </row>
    <row r="35" spans="1:24" ht="15.75" customHeight="1">
      <c r="A35" s="782"/>
      <c r="B35" s="776"/>
      <c r="C35" s="750"/>
      <c r="D35" s="751"/>
      <c r="E35" s="751"/>
      <c r="F35" s="752"/>
      <c r="G35" s="766"/>
      <c r="H35" s="762"/>
      <c r="I35" s="127" t="s">
        <v>39</v>
      </c>
      <c r="J35" s="128"/>
      <c r="K35" s="129"/>
      <c r="L35" s="129"/>
      <c r="M35" s="129"/>
      <c r="N35" s="129"/>
      <c r="O35" s="129"/>
      <c r="P35" s="129"/>
      <c r="Q35" s="129"/>
      <c r="R35" s="129"/>
      <c r="S35" s="129"/>
      <c r="T35" s="129"/>
      <c r="U35" s="129"/>
      <c r="V35" s="124">
        <f t="shared" si="5"/>
        <v>0</v>
      </c>
      <c r="W35" s="768"/>
      <c r="X35" s="125">
        <f>+V35*W34</f>
        <v>0</v>
      </c>
    </row>
    <row r="36" spans="1:24" ht="15.75" customHeight="1">
      <c r="A36" s="782"/>
      <c r="B36" s="902"/>
      <c r="C36" s="871"/>
      <c r="D36" s="744"/>
      <c r="E36" s="744"/>
      <c r="F36" s="726"/>
      <c r="G36" s="869"/>
      <c r="H36" s="865" t="s">
        <v>67</v>
      </c>
      <c r="I36" s="126" t="s">
        <v>9</v>
      </c>
      <c r="J36" s="159"/>
      <c r="K36" s="160"/>
      <c r="L36" s="160"/>
      <c r="M36" s="160"/>
      <c r="N36" s="160"/>
      <c r="O36" s="160"/>
      <c r="P36" s="160"/>
      <c r="Q36" s="160"/>
      <c r="R36" s="160"/>
      <c r="S36" s="160"/>
      <c r="T36" s="160"/>
      <c r="U36" s="160"/>
      <c r="V36" s="121">
        <f t="shared" si="5"/>
        <v>0</v>
      </c>
      <c r="W36" s="872"/>
      <c r="X36" s="122">
        <f>V36*W36</f>
        <v>0</v>
      </c>
    </row>
    <row r="37" spans="1:24" ht="15.75" customHeight="1">
      <c r="A37" s="782"/>
      <c r="B37" s="776"/>
      <c r="C37" s="746"/>
      <c r="D37" s="747"/>
      <c r="E37" s="747"/>
      <c r="F37" s="837"/>
      <c r="G37" s="766"/>
      <c r="H37" s="762"/>
      <c r="I37" s="127" t="s">
        <v>39</v>
      </c>
      <c r="J37" s="128"/>
      <c r="K37" s="129"/>
      <c r="L37" s="129"/>
      <c r="M37" s="129"/>
      <c r="N37" s="129"/>
      <c r="O37" s="129"/>
      <c r="P37" s="129"/>
      <c r="Q37" s="129"/>
      <c r="R37" s="129"/>
      <c r="S37" s="129"/>
      <c r="T37" s="129"/>
      <c r="U37" s="129"/>
      <c r="V37" s="124">
        <f t="shared" si="5"/>
        <v>0</v>
      </c>
      <c r="W37" s="768"/>
      <c r="X37" s="125">
        <f>+V37*W36</f>
        <v>0</v>
      </c>
    </row>
    <row r="38" spans="1:24" ht="15.75" customHeight="1">
      <c r="A38" s="782"/>
      <c r="B38" s="868" t="s">
        <v>70</v>
      </c>
      <c r="C38" s="744"/>
      <c r="D38" s="744"/>
      <c r="E38" s="744"/>
      <c r="F38" s="726"/>
      <c r="G38" s="164"/>
      <c r="H38" s="867" t="s">
        <v>67</v>
      </c>
      <c r="I38" s="146" t="s">
        <v>9</v>
      </c>
      <c r="J38" s="121">
        <f t="shared" ref="J38:U38" si="6">+J28*$W$28+J30*$W$30+J32*$W$32+J34*$W$34+J36*$W$36</f>
        <v>0</v>
      </c>
      <c r="K38" s="121">
        <f t="shared" si="6"/>
        <v>0</v>
      </c>
      <c r="L38" s="121">
        <f t="shared" si="6"/>
        <v>0.25</v>
      </c>
      <c r="M38" s="121">
        <f t="shared" si="6"/>
        <v>0</v>
      </c>
      <c r="N38" s="121">
        <f t="shared" si="6"/>
        <v>0</v>
      </c>
      <c r="O38" s="121">
        <f t="shared" si="6"/>
        <v>0.25</v>
      </c>
      <c r="P38" s="121">
        <f t="shared" si="6"/>
        <v>0</v>
      </c>
      <c r="Q38" s="121">
        <f t="shared" si="6"/>
        <v>0</v>
      </c>
      <c r="R38" s="121">
        <f t="shared" si="6"/>
        <v>0.25</v>
      </c>
      <c r="S38" s="121">
        <f t="shared" si="6"/>
        <v>0</v>
      </c>
      <c r="T38" s="121">
        <f t="shared" si="6"/>
        <v>0</v>
      </c>
      <c r="U38" s="121">
        <f t="shared" si="6"/>
        <v>0.25</v>
      </c>
      <c r="V38" s="121">
        <f t="shared" si="5"/>
        <v>1</v>
      </c>
      <c r="W38" s="887">
        <f>SUM(W28:W37)</f>
        <v>1</v>
      </c>
      <c r="X38" s="122">
        <f>V38*W38</f>
        <v>1</v>
      </c>
    </row>
    <row r="39" spans="1:24" ht="15.75" customHeight="1">
      <c r="A39" s="766"/>
      <c r="B39" s="792"/>
      <c r="C39" s="764"/>
      <c r="D39" s="764"/>
      <c r="E39" s="764"/>
      <c r="F39" s="793"/>
      <c r="G39" s="166"/>
      <c r="H39" s="790"/>
      <c r="I39" s="148" t="s">
        <v>39</v>
      </c>
      <c r="J39" s="149">
        <f t="shared" ref="J39:U39" si="7">+J29*$W$28+J31*$W$30+J33*$W$32+J35*$W$34+J37*$W$36</f>
        <v>0</v>
      </c>
      <c r="K39" s="149">
        <f t="shared" si="7"/>
        <v>0</v>
      </c>
      <c r="L39" s="149">
        <f t="shared" si="7"/>
        <v>0</v>
      </c>
      <c r="M39" s="149">
        <f t="shared" si="7"/>
        <v>0</v>
      </c>
      <c r="N39" s="149">
        <f t="shared" si="7"/>
        <v>0</v>
      </c>
      <c r="O39" s="149">
        <f t="shared" si="7"/>
        <v>0</v>
      </c>
      <c r="P39" s="149">
        <f t="shared" si="7"/>
        <v>0</v>
      </c>
      <c r="Q39" s="149">
        <f t="shared" si="7"/>
        <v>0</v>
      </c>
      <c r="R39" s="149">
        <f t="shared" si="7"/>
        <v>0</v>
      </c>
      <c r="S39" s="149">
        <f t="shared" si="7"/>
        <v>0</v>
      </c>
      <c r="T39" s="149">
        <f t="shared" si="7"/>
        <v>0</v>
      </c>
      <c r="U39" s="149">
        <f t="shared" si="7"/>
        <v>0</v>
      </c>
      <c r="V39" s="149">
        <f t="shared" si="5"/>
        <v>0</v>
      </c>
      <c r="W39" s="757"/>
      <c r="X39" s="150">
        <f>+V39*W38</f>
        <v>0</v>
      </c>
    </row>
    <row r="40" spans="1:24" ht="15.75" customHeight="1"/>
    <row r="41" spans="1:24" ht="15.75" customHeight="1"/>
    <row r="42" spans="1:24" ht="15.75" customHeight="1"/>
    <row r="43" spans="1:24" ht="15.75" customHeight="1"/>
    <row r="44" spans="1:24" ht="15.75" customHeight="1"/>
    <row r="45" spans="1:24" ht="15.75" customHeight="1"/>
    <row r="46" spans="1:24" ht="15.75" customHeight="1"/>
    <row r="47" spans="1:24" ht="15.75" customHeight="1"/>
    <row r="48" spans="1:24"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02">
    <mergeCell ref="C1:X1"/>
    <mergeCell ref="C6:K6"/>
    <mergeCell ref="H8:I8"/>
    <mergeCell ref="B25:B26"/>
    <mergeCell ref="B30:B31"/>
    <mergeCell ref="B28:B29"/>
    <mergeCell ref="B16:B17"/>
    <mergeCell ref="D25:D26"/>
    <mergeCell ref="E25:E26"/>
    <mergeCell ref="W25:W26"/>
    <mergeCell ref="H25:I25"/>
    <mergeCell ref="H26:I26"/>
    <mergeCell ref="H24:I24"/>
    <mergeCell ref="B14:B15"/>
    <mergeCell ref="B12:B13"/>
    <mergeCell ref="A1:B7"/>
    <mergeCell ref="B18:B19"/>
    <mergeCell ref="C25:C26"/>
    <mergeCell ref="A9:A23"/>
    <mergeCell ref="C20:F21"/>
    <mergeCell ref="H10:I10"/>
    <mergeCell ref="H9:I9"/>
    <mergeCell ref="C7:K7"/>
    <mergeCell ref="C4:K4"/>
    <mergeCell ref="G18:G19"/>
    <mergeCell ref="C12:F13"/>
    <mergeCell ref="C14:F15"/>
    <mergeCell ref="B20:B21"/>
    <mergeCell ref="W2:X3"/>
    <mergeCell ref="L6:U6"/>
    <mergeCell ref="X4:X5"/>
    <mergeCell ref="F2:S3"/>
    <mergeCell ref="C5:K5"/>
    <mergeCell ref="H18:H19"/>
    <mergeCell ref="H16:H17"/>
    <mergeCell ref="H14:H15"/>
    <mergeCell ref="C11:X11"/>
    <mergeCell ref="W16:W17"/>
    <mergeCell ref="H12:H13"/>
    <mergeCell ref="X6:X7"/>
    <mergeCell ref="L7:U7"/>
    <mergeCell ref="L4:U4"/>
    <mergeCell ref="T3:U3"/>
    <mergeCell ref="T2:U2"/>
    <mergeCell ref="W6:W7"/>
    <mergeCell ref="A25:A39"/>
    <mergeCell ref="B34:B35"/>
    <mergeCell ref="B36:B37"/>
    <mergeCell ref="B32:B33"/>
    <mergeCell ref="W36:W37"/>
    <mergeCell ref="W34:W35"/>
    <mergeCell ref="W38:W39"/>
    <mergeCell ref="W18:W19"/>
    <mergeCell ref="L5:U5"/>
    <mergeCell ref="W30:W31"/>
    <mergeCell ref="W32:W33"/>
    <mergeCell ref="W28:W29"/>
    <mergeCell ref="C30:F31"/>
    <mergeCell ref="C32:F33"/>
    <mergeCell ref="C28:F29"/>
    <mergeCell ref="H38:H39"/>
    <mergeCell ref="B38:F39"/>
    <mergeCell ref="G34:G35"/>
    <mergeCell ref="G32:G33"/>
    <mergeCell ref="G36:G37"/>
    <mergeCell ref="H36:H37"/>
    <mergeCell ref="H34:H35"/>
    <mergeCell ref="H32:H33"/>
    <mergeCell ref="C34:F35"/>
    <mergeCell ref="W22:W23"/>
    <mergeCell ref="W20:W21"/>
    <mergeCell ref="C27:X27"/>
    <mergeCell ref="C2:E3"/>
    <mergeCell ref="W9:W10"/>
    <mergeCell ref="V2:V3"/>
    <mergeCell ref="W4:W5"/>
    <mergeCell ref="V5:V7"/>
    <mergeCell ref="W14:W15"/>
    <mergeCell ref="W12:W13"/>
    <mergeCell ref="C9:C10"/>
    <mergeCell ref="C18:F19"/>
    <mergeCell ref="C16:F17"/>
    <mergeCell ref="F9:F10"/>
    <mergeCell ref="D9:D10"/>
    <mergeCell ref="B22:F23"/>
    <mergeCell ref="H22:H23"/>
    <mergeCell ref="B9:B10"/>
    <mergeCell ref="E9:E10"/>
    <mergeCell ref="G20:G21"/>
    <mergeCell ref="G12:G13"/>
    <mergeCell ref="G16:G17"/>
    <mergeCell ref="G9:G10"/>
    <mergeCell ref="G14:G15"/>
    <mergeCell ref="C36:F37"/>
    <mergeCell ref="H20:H21"/>
    <mergeCell ref="G22:G23"/>
    <mergeCell ref="F25:F26"/>
    <mergeCell ref="G25:G26"/>
    <mergeCell ref="H28:H29"/>
    <mergeCell ref="H30:H31"/>
    <mergeCell ref="G30:G31"/>
    <mergeCell ref="G28:G29"/>
  </mergeCells>
  <pageMargins left="0.14803312629399587" right="0.14803312629399587" top="0.64906832298136652" bottom="0" header="0" footer="0"/>
  <pageSetup orientation="landscape"/>
  <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ummaryRight="0"/>
    <pageSetUpPr fitToPage="1"/>
  </sheetPr>
  <dimension ref="A1:X968"/>
  <sheetViews>
    <sheetView workbookViewId="0">
      <selection sqref="A1:B7"/>
    </sheetView>
  </sheetViews>
  <sheetFormatPr baseColWidth="10" defaultColWidth="14.42578125" defaultRowHeight="15" customHeight="1"/>
  <cols>
    <col min="1" max="1" width="16.140625" customWidth="1"/>
    <col min="2" max="2" width="21.7109375" customWidth="1"/>
    <col min="3" max="6" width="14.42578125" customWidth="1"/>
    <col min="8" max="9" width="4" customWidth="1"/>
    <col min="10" max="21" width="8.140625" customWidth="1"/>
    <col min="23" max="24" width="7" customWidth="1"/>
  </cols>
  <sheetData>
    <row r="1" spans="1:24" ht="18">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4" ht="29.25" customHeight="1">
      <c r="A2" s="802"/>
      <c r="B2" s="803"/>
      <c r="C2" s="820" t="s">
        <v>1</v>
      </c>
      <c r="D2" s="817"/>
      <c r="E2" s="818"/>
      <c r="F2" s="816" t="s">
        <v>462</v>
      </c>
      <c r="G2" s="817"/>
      <c r="H2" s="817"/>
      <c r="I2" s="817"/>
      <c r="J2" s="817"/>
      <c r="K2" s="817"/>
      <c r="L2" s="817"/>
      <c r="M2" s="817"/>
      <c r="N2" s="817"/>
      <c r="O2" s="817"/>
      <c r="P2" s="817"/>
      <c r="Q2" s="817"/>
      <c r="R2" s="817"/>
      <c r="S2" s="818"/>
      <c r="T2" s="885" t="s">
        <v>3</v>
      </c>
      <c r="U2" s="752"/>
      <c r="V2" s="892" t="s">
        <v>4</v>
      </c>
      <c r="W2" s="880" t="s">
        <v>5</v>
      </c>
      <c r="X2" s="801"/>
    </row>
    <row r="3" spans="1:24" ht="29.25" customHeight="1">
      <c r="A3" s="802"/>
      <c r="B3" s="803"/>
      <c r="C3" s="751"/>
      <c r="D3" s="751"/>
      <c r="E3" s="752"/>
      <c r="F3" s="750"/>
      <c r="G3" s="751"/>
      <c r="H3" s="751"/>
      <c r="I3" s="751"/>
      <c r="J3" s="751"/>
      <c r="K3" s="751"/>
      <c r="L3" s="751"/>
      <c r="M3" s="751"/>
      <c r="N3" s="751"/>
      <c r="O3" s="751"/>
      <c r="P3" s="751"/>
      <c r="Q3" s="751"/>
      <c r="R3" s="751"/>
      <c r="S3" s="752"/>
      <c r="T3" s="886">
        <v>0.05</v>
      </c>
      <c r="U3" s="726"/>
      <c r="V3" s="766"/>
      <c r="W3" s="750"/>
      <c r="X3" s="811"/>
    </row>
    <row r="4" spans="1:24">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f>
        <v>1</v>
      </c>
    </row>
    <row r="5" spans="1:24" ht="21" customHeight="1">
      <c r="A5" s="802"/>
      <c r="B5" s="803"/>
      <c r="C5" s="896" t="s">
        <v>255</v>
      </c>
      <c r="D5" s="728"/>
      <c r="E5" s="728"/>
      <c r="F5" s="728"/>
      <c r="G5" s="728"/>
      <c r="H5" s="728"/>
      <c r="I5" s="728"/>
      <c r="J5" s="728"/>
      <c r="K5" s="724"/>
      <c r="L5" s="1149" t="s">
        <v>257</v>
      </c>
      <c r="M5" s="728"/>
      <c r="N5" s="728"/>
      <c r="O5" s="728"/>
      <c r="P5" s="728"/>
      <c r="Q5" s="728"/>
      <c r="R5" s="728"/>
      <c r="S5" s="728"/>
      <c r="T5" s="728"/>
      <c r="U5" s="724"/>
      <c r="V5" s="796">
        <v>43483</v>
      </c>
      <c r="W5" s="766"/>
      <c r="X5" s="808"/>
    </row>
    <row r="6" spans="1:24">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f>
        <v>0</v>
      </c>
    </row>
    <row r="7" spans="1:24" ht="24" customHeight="1">
      <c r="A7" s="804"/>
      <c r="B7" s="805"/>
      <c r="C7" s="896" t="s">
        <v>464</v>
      </c>
      <c r="D7" s="728"/>
      <c r="E7" s="728"/>
      <c r="F7" s="728"/>
      <c r="G7" s="728"/>
      <c r="H7" s="728"/>
      <c r="I7" s="728"/>
      <c r="J7" s="728"/>
      <c r="K7" s="724"/>
      <c r="L7" s="895" t="s">
        <v>464</v>
      </c>
      <c r="M7" s="728"/>
      <c r="N7" s="728"/>
      <c r="O7" s="728"/>
      <c r="P7" s="728"/>
      <c r="Q7" s="728"/>
      <c r="R7" s="728"/>
      <c r="S7" s="728"/>
      <c r="T7" s="728"/>
      <c r="U7" s="724"/>
      <c r="V7" s="798"/>
      <c r="W7" s="741"/>
      <c r="X7" s="822"/>
    </row>
    <row r="8" spans="1:24">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row>
    <row r="9" spans="1:24">
      <c r="A9" s="889" t="s">
        <v>465</v>
      </c>
      <c r="B9" s="1148" t="s">
        <v>466</v>
      </c>
      <c r="C9" s="1067" t="s">
        <v>467</v>
      </c>
      <c r="D9" s="874">
        <v>1</v>
      </c>
      <c r="E9" s="1067" t="s">
        <v>468</v>
      </c>
      <c r="F9" s="893" t="s">
        <v>75</v>
      </c>
      <c r="G9" s="893" t="s">
        <v>469</v>
      </c>
      <c r="H9" s="894" t="s">
        <v>9</v>
      </c>
      <c r="I9" s="786"/>
      <c r="J9" s="373"/>
      <c r="K9" s="373">
        <v>0.1</v>
      </c>
      <c r="L9" s="373">
        <v>0.1</v>
      </c>
      <c r="M9" s="373">
        <v>0.1</v>
      </c>
      <c r="N9" s="373">
        <v>0.1</v>
      </c>
      <c r="O9" s="373">
        <v>0.1</v>
      </c>
      <c r="P9" s="373">
        <v>0.1</v>
      </c>
      <c r="Q9" s="373">
        <v>0.1</v>
      </c>
      <c r="R9" s="373">
        <v>0.1</v>
      </c>
      <c r="S9" s="373">
        <v>0.1</v>
      </c>
      <c r="T9" s="373">
        <v>0.1</v>
      </c>
      <c r="U9" s="373"/>
      <c r="V9" s="121">
        <f t="shared" ref="V9:V10" si="0">SUM(J9:U9)</f>
        <v>0.99999999999999989</v>
      </c>
      <c r="W9" s="1143">
        <v>1</v>
      </c>
      <c r="X9" s="448">
        <f>IF(OR(V9=0,W9=0),0,(V9/V9)*W9)</f>
        <v>1</v>
      </c>
    </row>
    <row r="10" spans="1:24">
      <c r="A10" s="778"/>
      <c r="B10" s="793"/>
      <c r="C10" s="915"/>
      <c r="D10" s="764"/>
      <c r="E10" s="915"/>
      <c r="F10" s="741"/>
      <c r="G10" s="741"/>
      <c r="H10" s="873" t="s">
        <v>62</v>
      </c>
      <c r="I10" s="784"/>
      <c r="J10" s="155"/>
      <c r="K10" s="155"/>
      <c r="L10" s="155"/>
      <c r="M10" s="155"/>
      <c r="N10" s="155"/>
      <c r="O10" s="155"/>
      <c r="P10" s="155"/>
      <c r="Q10" s="155"/>
      <c r="R10" s="155"/>
      <c r="S10" s="155"/>
      <c r="T10" s="155"/>
      <c r="U10" s="155"/>
      <c r="V10" s="149">
        <f t="shared" si="0"/>
        <v>0</v>
      </c>
      <c r="W10" s="757"/>
      <c r="X10" s="478">
        <f>IF(OR(V10=0,W9=0),0,(V10/V9*W9))</f>
        <v>0</v>
      </c>
    </row>
    <row r="11" spans="1:24" ht="36">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row>
    <row r="12" spans="1:24">
      <c r="A12" s="778"/>
      <c r="B12" s="866" t="s">
        <v>64</v>
      </c>
      <c r="C12" s="871" t="s">
        <v>470</v>
      </c>
      <c r="D12" s="744"/>
      <c r="E12" s="744"/>
      <c r="F12" s="726"/>
      <c r="G12" s="893" t="s">
        <v>469</v>
      </c>
      <c r="H12" s="865" t="s">
        <v>67</v>
      </c>
      <c r="I12" s="126" t="s">
        <v>9</v>
      </c>
      <c r="J12" s="480"/>
      <c r="K12" s="445">
        <v>0.05</v>
      </c>
      <c r="L12" s="445">
        <v>0.1</v>
      </c>
      <c r="M12" s="445">
        <v>0.15</v>
      </c>
      <c r="N12" s="445">
        <v>0.15</v>
      </c>
      <c r="O12" s="445">
        <v>0.15</v>
      </c>
      <c r="P12" s="445">
        <v>0.1</v>
      </c>
      <c r="Q12" s="445">
        <v>0.1</v>
      </c>
      <c r="R12" s="445">
        <v>0.1</v>
      </c>
      <c r="S12" s="445">
        <v>0.05</v>
      </c>
      <c r="T12" s="445">
        <v>0.05</v>
      </c>
      <c r="U12" s="445">
        <v>0</v>
      </c>
      <c r="V12" s="121">
        <f t="shared" ref="V12:V23" si="1">SUM(J12:U12)</f>
        <v>1</v>
      </c>
      <c r="W12" s="872">
        <v>0.8</v>
      </c>
      <c r="X12" s="122">
        <f>V12*W12</f>
        <v>0.8</v>
      </c>
    </row>
    <row r="13" spans="1:24">
      <c r="A13" s="778"/>
      <c r="B13" s="776"/>
      <c r="C13" s="750"/>
      <c r="D13" s="751"/>
      <c r="E13" s="751"/>
      <c r="F13" s="752"/>
      <c r="G13" s="766"/>
      <c r="H13" s="762"/>
      <c r="I13" s="127" t="s">
        <v>39</v>
      </c>
      <c r="J13" s="482"/>
      <c r="K13" s="483"/>
      <c r="L13" s="483"/>
      <c r="M13" s="483"/>
      <c r="N13" s="483"/>
      <c r="O13" s="483"/>
      <c r="P13" s="483"/>
      <c r="Q13" s="483"/>
      <c r="R13" s="483"/>
      <c r="S13" s="483"/>
      <c r="T13" s="483"/>
      <c r="U13" s="483"/>
      <c r="V13" s="178">
        <f t="shared" si="1"/>
        <v>0</v>
      </c>
      <c r="W13" s="712"/>
      <c r="X13" s="125">
        <f>+V13*W12</f>
        <v>0</v>
      </c>
    </row>
    <row r="14" spans="1:24">
      <c r="A14" s="778"/>
      <c r="B14" s="866" t="s">
        <v>64</v>
      </c>
      <c r="C14" s="871" t="s">
        <v>474</v>
      </c>
      <c r="D14" s="744"/>
      <c r="E14" s="744"/>
      <c r="F14" s="745"/>
      <c r="G14" s="893" t="s">
        <v>469</v>
      </c>
      <c r="H14" s="865" t="s">
        <v>67</v>
      </c>
      <c r="I14" s="126" t="s">
        <v>9</v>
      </c>
      <c r="J14" s="484"/>
      <c r="K14" s="172">
        <v>0.1</v>
      </c>
      <c r="L14" s="172">
        <v>0.1</v>
      </c>
      <c r="M14" s="172">
        <v>0.1</v>
      </c>
      <c r="N14" s="172">
        <v>0.15</v>
      </c>
      <c r="O14" s="172">
        <v>0.15</v>
      </c>
      <c r="P14" s="172">
        <v>0.1</v>
      </c>
      <c r="Q14" s="172">
        <v>0.1</v>
      </c>
      <c r="R14" s="172">
        <v>0.1</v>
      </c>
      <c r="S14" s="172">
        <v>0.1</v>
      </c>
      <c r="T14" s="172"/>
      <c r="U14" s="172"/>
      <c r="V14" s="485">
        <f t="shared" si="1"/>
        <v>1</v>
      </c>
      <c r="W14" s="1147">
        <v>0.1</v>
      </c>
      <c r="X14" s="122">
        <f>V14*W14</f>
        <v>0.1</v>
      </c>
    </row>
    <row r="15" spans="1:24">
      <c r="A15" s="778"/>
      <c r="B15" s="776"/>
      <c r="C15" s="746"/>
      <c r="D15" s="747"/>
      <c r="E15" s="747"/>
      <c r="F15" s="748"/>
      <c r="G15" s="766"/>
      <c r="H15" s="762"/>
      <c r="I15" s="127" t="s">
        <v>39</v>
      </c>
      <c r="J15" s="482"/>
      <c r="K15" s="483"/>
      <c r="L15" s="483"/>
      <c r="M15" s="483"/>
      <c r="N15" s="483"/>
      <c r="O15" s="483"/>
      <c r="P15" s="483"/>
      <c r="Q15" s="483"/>
      <c r="R15" s="483"/>
      <c r="S15" s="483"/>
      <c r="T15" s="483"/>
      <c r="U15" s="483"/>
      <c r="V15" s="178">
        <f t="shared" si="1"/>
        <v>0</v>
      </c>
      <c r="W15" s="712"/>
      <c r="X15" s="125">
        <f>+V15*W14</f>
        <v>0</v>
      </c>
    </row>
    <row r="16" spans="1:24" ht="17.25" customHeight="1">
      <c r="A16" s="778"/>
      <c r="B16" s="866" t="s">
        <v>64</v>
      </c>
      <c r="C16" s="871" t="s">
        <v>476</v>
      </c>
      <c r="D16" s="744"/>
      <c r="E16" s="744"/>
      <c r="F16" s="745"/>
      <c r="G16" s="893" t="s">
        <v>469</v>
      </c>
      <c r="H16" s="865" t="s">
        <v>67</v>
      </c>
      <c r="I16" s="126" t="s">
        <v>9</v>
      </c>
      <c r="J16" s="484"/>
      <c r="K16" s="172">
        <v>0.1</v>
      </c>
      <c r="L16" s="172">
        <v>0.1</v>
      </c>
      <c r="M16" s="172">
        <v>0.1</v>
      </c>
      <c r="N16" s="172">
        <v>0.15</v>
      </c>
      <c r="O16" s="172">
        <v>0.15</v>
      </c>
      <c r="P16" s="172">
        <v>0.1</v>
      </c>
      <c r="Q16" s="172">
        <v>0.1</v>
      </c>
      <c r="R16" s="172">
        <v>0.1</v>
      </c>
      <c r="S16" s="172">
        <v>0.1</v>
      </c>
      <c r="T16" s="172"/>
      <c r="U16" s="172"/>
      <c r="V16" s="485">
        <f t="shared" si="1"/>
        <v>1</v>
      </c>
      <c r="W16" s="1147">
        <v>0.1</v>
      </c>
      <c r="X16" s="122">
        <f>V16*W16</f>
        <v>0.1</v>
      </c>
    </row>
    <row r="17" spans="1:24">
      <c r="A17" s="778"/>
      <c r="B17" s="776"/>
      <c r="C17" s="746"/>
      <c r="D17" s="747"/>
      <c r="E17" s="747"/>
      <c r="F17" s="748"/>
      <c r="G17" s="766"/>
      <c r="H17" s="762"/>
      <c r="I17" s="127" t="s">
        <v>39</v>
      </c>
      <c r="J17" s="482"/>
      <c r="K17" s="483"/>
      <c r="L17" s="483"/>
      <c r="M17" s="483"/>
      <c r="N17" s="483"/>
      <c r="O17" s="483"/>
      <c r="P17" s="483"/>
      <c r="Q17" s="483"/>
      <c r="R17" s="483"/>
      <c r="S17" s="483"/>
      <c r="T17" s="483"/>
      <c r="U17" s="483"/>
      <c r="V17" s="178">
        <f t="shared" si="1"/>
        <v>0</v>
      </c>
      <c r="W17" s="712"/>
      <c r="X17" s="125">
        <f>+V17*W16</f>
        <v>0</v>
      </c>
    </row>
    <row r="18" spans="1:24">
      <c r="A18" s="778"/>
      <c r="B18" s="902"/>
      <c r="C18" s="901"/>
      <c r="D18" s="744"/>
      <c r="E18" s="744"/>
      <c r="F18" s="726"/>
      <c r="G18" s="869"/>
      <c r="H18" s="865" t="s">
        <v>67</v>
      </c>
      <c r="I18" s="126" t="s">
        <v>9</v>
      </c>
      <c r="J18" s="484"/>
      <c r="K18" s="172"/>
      <c r="L18" s="172"/>
      <c r="M18" s="172"/>
      <c r="N18" s="172"/>
      <c r="O18" s="172"/>
      <c r="P18" s="172"/>
      <c r="Q18" s="172"/>
      <c r="R18" s="172"/>
      <c r="S18" s="172"/>
      <c r="T18" s="172"/>
      <c r="U18" s="172"/>
      <c r="V18" s="174">
        <f t="shared" si="1"/>
        <v>0</v>
      </c>
      <c r="W18" s="1147"/>
      <c r="X18" s="122">
        <f>V18*W18</f>
        <v>0</v>
      </c>
    </row>
    <row r="19" spans="1:24">
      <c r="A19" s="778"/>
      <c r="B19" s="776"/>
      <c r="C19" s="750"/>
      <c r="D19" s="751"/>
      <c r="E19" s="751"/>
      <c r="F19" s="752"/>
      <c r="G19" s="766"/>
      <c r="H19" s="762"/>
      <c r="I19" s="127" t="s">
        <v>39</v>
      </c>
      <c r="J19" s="490"/>
      <c r="K19" s="176"/>
      <c r="L19" s="176"/>
      <c r="M19" s="176"/>
      <c r="N19" s="176"/>
      <c r="O19" s="176"/>
      <c r="P19" s="176"/>
      <c r="Q19" s="176"/>
      <c r="R19" s="176"/>
      <c r="S19" s="176"/>
      <c r="T19" s="176"/>
      <c r="U19" s="176"/>
      <c r="V19" s="178">
        <f t="shared" si="1"/>
        <v>0</v>
      </c>
      <c r="W19" s="712"/>
      <c r="X19" s="125">
        <f>+V19*W18</f>
        <v>0</v>
      </c>
    </row>
    <row r="20" spans="1:24">
      <c r="A20" s="778"/>
      <c r="B20" s="902"/>
      <c r="C20" s="871"/>
      <c r="D20" s="744"/>
      <c r="E20" s="744"/>
      <c r="F20" s="726"/>
      <c r="G20" s="869"/>
      <c r="H20" s="865" t="s">
        <v>67</v>
      </c>
      <c r="I20" s="126" t="s">
        <v>9</v>
      </c>
      <c r="J20" s="492"/>
      <c r="K20" s="182"/>
      <c r="L20" s="182"/>
      <c r="M20" s="182"/>
      <c r="N20" s="182"/>
      <c r="O20" s="182"/>
      <c r="P20" s="182"/>
      <c r="Q20" s="182"/>
      <c r="R20" s="182"/>
      <c r="S20" s="182"/>
      <c r="T20" s="182"/>
      <c r="U20" s="182"/>
      <c r="V20" s="174">
        <f t="shared" si="1"/>
        <v>0</v>
      </c>
      <c r="W20" s="1147"/>
      <c r="X20" s="122">
        <f>V20*W20</f>
        <v>0</v>
      </c>
    </row>
    <row r="21" spans="1:24" ht="15.75" customHeight="1">
      <c r="A21" s="778"/>
      <c r="B21" s="776"/>
      <c r="C21" s="750"/>
      <c r="D21" s="751"/>
      <c r="E21" s="751"/>
      <c r="F21" s="752"/>
      <c r="G21" s="766"/>
      <c r="H21" s="762"/>
      <c r="I21" s="127" t="s">
        <v>39</v>
      </c>
      <c r="J21" s="128"/>
      <c r="K21" s="129"/>
      <c r="L21" s="129"/>
      <c r="M21" s="129"/>
      <c r="N21" s="129"/>
      <c r="O21" s="129"/>
      <c r="P21" s="129"/>
      <c r="Q21" s="129"/>
      <c r="R21" s="129"/>
      <c r="S21" s="129"/>
      <c r="T21" s="129"/>
      <c r="U21" s="129"/>
      <c r="V21" s="124">
        <f t="shared" si="1"/>
        <v>0</v>
      </c>
      <c r="W21" s="768"/>
      <c r="X21" s="125">
        <f>+V21*W20</f>
        <v>0</v>
      </c>
    </row>
    <row r="22" spans="1:24" ht="15.75" customHeight="1">
      <c r="A22" s="778"/>
      <c r="B22" s="868" t="s">
        <v>70</v>
      </c>
      <c r="C22" s="744"/>
      <c r="D22" s="744"/>
      <c r="E22" s="744"/>
      <c r="F22" s="726"/>
      <c r="G22" s="904"/>
      <c r="H22" s="867" t="s">
        <v>67</v>
      </c>
      <c r="I22" s="146" t="s">
        <v>9</v>
      </c>
      <c r="J22" s="121">
        <f t="shared" ref="J22:U22" si="2">+J12*$W$12+J14*$W$14+J16*$W$16+J18*$W$18+J20*$W$20</f>
        <v>0</v>
      </c>
      <c r="K22" s="121">
        <f t="shared" si="2"/>
        <v>6.0000000000000012E-2</v>
      </c>
      <c r="L22" s="121">
        <f t="shared" si="2"/>
        <v>0.10000000000000003</v>
      </c>
      <c r="M22" s="121">
        <f t="shared" si="2"/>
        <v>0.14000000000000001</v>
      </c>
      <c r="N22" s="121">
        <f t="shared" si="2"/>
        <v>0.15000000000000002</v>
      </c>
      <c r="O22" s="121">
        <f t="shared" si="2"/>
        <v>0.15000000000000002</v>
      </c>
      <c r="P22" s="121">
        <f t="shared" si="2"/>
        <v>0.10000000000000003</v>
      </c>
      <c r="Q22" s="121">
        <f t="shared" si="2"/>
        <v>0.10000000000000003</v>
      </c>
      <c r="R22" s="121">
        <f t="shared" si="2"/>
        <v>0.10000000000000003</v>
      </c>
      <c r="S22" s="121">
        <f t="shared" si="2"/>
        <v>6.0000000000000012E-2</v>
      </c>
      <c r="T22" s="121">
        <f t="shared" si="2"/>
        <v>4.0000000000000008E-2</v>
      </c>
      <c r="U22" s="121">
        <f t="shared" si="2"/>
        <v>0</v>
      </c>
      <c r="V22" s="121">
        <f t="shared" si="1"/>
        <v>1.0000000000000004</v>
      </c>
      <c r="W22" s="887">
        <f>SUM(W12:W21)</f>
        <v>1</v>
      </c>
      <c r="X22" s="122">
        <f>V22*W22</f>
        <v>1.0000000000000004</v>
      </c>
    </row>
    <row r="23" spans="1:24" ht="15.75" customHeight="1">
      <c r="A23" s="779"/>
      <c r="B23" s="792"/>
      <c r="C23" s="764"/>
      <c r="D23" s="764"/>
      <c r="E23" s="764"/>
      <c r="F23" s="793"/>
      <c r="G23" s="741"/>
      <c r="H23" s="790"/>
      <c r="I23" s="148" t="s">
        <v>39</v>
      </c>
      <c r="J23" s="149">
        <f t="shared" ref="J23:U23" si="3">+J13*$W$12+J15*$W$14+J17*$W$16+J19*$W$18+J21*$W$20</f>
        <v>0</v>
      </c>
      <c r="K23" s="149">
        <f t="shared" si="3"/>
        <v>0</v>
      </c>
      <c r="L23" s="149">
        <f t="shared" si="3"/>
        <v>0</v>
      </c>
      <c r="M23" s="149">
        <f t="shared" si="3"/>
        <v>0</v>
      </c>
      <c r="N23" s="149">
        <f t="shared" si="3"/>
        <v>0</v>
      </c>
      <c r="O23" s="149">
        <f t="shared" si="3"/>
        <v>0</v>
      </c>
      <c r="P23" s="149">
        <f t="shared" si="3"/>
        <v>0</v>
      </c>
      <c r="Q23" s="149">
        <f t="shared" si="3"/>
        <v>0</v>
      </c>
      <c r="R23" s="149">
        <f t="shared" si="3"/>
        <v>0</v>
      </c>
      <c r="S23" s="149">
        <f t="shared" si="3"/>
        <v>0</v>
      </c>
      <c r="T23" s="149">
        <f t="shared" si="3"/>
        <v>0</v>
      </c>
      <c r="U23" s="149">
        <f t="shared" si="3"/>
        <v>0</v>
      </c>
      <c r="V23" s="149">
        <f t="shared" si="1"/>
        <v>0</v>
      </c>
      <c r="W23" s="757"/>
      <c r="X23" s="150">
        <f>+V23*W22</f>
        <v>0</v>
      </c>
    </row>
    <row r="24" spans="1:24" ht="21.75" customHeight="1">
      <c r="A24" s="105" t="s">
        <v>17</v>
      </c>
      <c r="B24" s="106" t="s">
        <v>42</v>
      </c>
      <c r="C24" s="106" t="s">
        <v>43</v>
      </c>
      <c r="D24" s="106" t="s">
        <v>19</v>
      </c>
      <c r="E24" s="106" t="s">
        <v>44</v>
      </c>
      <c r="F24" s="107" t="s">
        <v>45</v>
      </c>
      <c r="G24" s="108" t="s">
        <v>46</v>
      </c>
      <c r="H24" s="898" t="s">
        <v>47</v>
      </c>
      <c r="I24" s="755"/>
      <c r="J24" s="106" t="s">
        <v>48</v>
      </c>
      <c r="K24" s="106" t="s">
        <v>28</v>
      </c>
      <c r="L24" s="106" t="s">
        <v>31</v>
      </c>
      <c r="M24" s="106" t="s">
        <v>30</v>
      </c>
      <c r="N24" s="106" t="s">
        <v>49</v>
      </c>
      <c r="O24" s="106" t="s">
        <v>50</v>
      </c>
      <c r="P24" s="106" t="s">
        <v>34</v>
      </c>
      <c r="Q24" s="109" t="s">
        <v>36</v>
      </c>
      <c r="R24" s="106" t="s">
        <v>51</v>
      </c>
      <c r="S24" s="106" t="s">
        <v>52</v>
      </c>
      <c r="T24" s="106" t="s">
        <v>32</v>
      </c>
      <c r="U24" s="106" t="s">
        <v>29</v>
      </c>
      <c r="V24" s="106" t="s">
        <v>53</v>
      </c>
      <c r="W24" s="106" t="s">
        <v>54</v>
      </c>
      <c r="X24" s="151" t="s">
        <v>71</v>
      </c>
    </row>
    <row r="25" spans="1:24" ht="15.75" customHeight="1">
      <c r="A25" s="919"/>
      <c r="B25" s="877"/>
      <c r="C25" s="876"/>
      <c r="D25" s="874"/>
      <c r="E25" s="876"/>
      <c r="F25" s="875"/>
      <c r="G25" s="893"/>
      <c r="H25" s="894" t="s">
        <v>9</v>
      </c>
      <c r="I25" s="786"/>
      <c r="J25" s="152"/>
      <c r="K25" s="152"/>
      <c r="L25" s="152"/>
      <c r="M25" s="152"/>
      <c r="N25" s="152"/>
      <c r="O25" s="152"/>
      <c r="P25" s="152"/>
      <c r="Q25" s="152"/>
      <c r="R25" s="152"/>
      <c r="S25" s="152"/>
      <c r="T25" s="152"/>
      <c r="U25" s="152"/>
      <c r="V25" s="163">
        <f t="shared" ref="V25:V26" si="4">SUM(J25:U25)</f>
        <v>0</v>
      </c>
      <c r="W25" s="879"/>
      <c r="X25" s="113">
        <f>IF(OR(V25=0,W25=0),0,(V25/V25)*W25)</f>
        <v>0</v>
      </c>
    </row>
    <row r="26" spans="1:24" ht="15.75" customHeight="1">
      <c r="A26" s="778"/>
      <c r="B26" s="788"/>
      <c r="C26" s="757"/>
      <c r="D26" s="764"/>
      <c r="E26" s="757"/>
      <c r="F26" s="829"/>
      <c r="G26" s="741"/>
      <c r="H26" s="873" t="s">
        <v>62</v>
      </c>
      <c r="I26" s="784"/>
      <c r="J26" s="155"/>
      <c r="K26" s="155"/>
      <c r="L26" s="155"/>
      <c r="M26" s="155"/>
      <c r="N26" s="155"/>
      <c r="O26" s="155"/>
      <c r="P26" s="155"/>
      <c r="Q26" s="155"/>
      <c r="R26" s="155"/>
      <c r="S26" s="155"/>
      <c r="T26" s="155"/>
      <c r="U26" s="156"/>
      <c r="V26" s="170">
        <f t="shared" si="4"/>
        <v>0</v>
      </c>
      <c r="W26" s="741"/>
      <c r="X26" s="117">
        <f>IF(OR(V26=0,W25=0),0,(V26/V25*W25))</f>
        <v>0</v>
      </c>
    </row>
    <row r="27" spans="1:24" ht="15.75" customHeight="1">
      <c r="A27" s="778"/>
      <c r="B27" s="118" t="s">
        <v>63</v>
      </c>
      <c r="C27" s="878" t="s">
        <v>24</v>
      </c>
      <c r="D27" s="772"/>
      <c r="E27" s="772"/>
      <c r="F27" s="772"/>
      <c r="G27" s="772"/>
      <c r="H27" s="772"/>
      <c r="I27" s="772"/>
      <c r="J27" s="772"/>
      <c r="K27" s="772"/>
      <c r="L27" s="772"/>
      <c r="M27" s="772"/>
      <c r="N27" s="772"/>
      <c r="O27" s="772"/>
      <c r="P27" s="772"/>
      <c r="Q27" s="772"/>
      <c r="R27" s="772"/>
      <c r="S27" s="772"/>
      <c r="T27" s="772"/>
      <c r="U27" s="772"/>
      <c r="V27" s="772"/>
      <c r="W27" s="772"/>
      <c r="X27" s="773"/>
    </row>
    <row r="28" spans="1:24" ht="15.75" customHeight="1">
      <c r="A28" s="778"/>
      <c r="B28" s="866"/>
      <c r="C28" s="871"/>
      <c r="D28" s="744"/>
      <c r="E28" s="744"/>
      <c r="F28" s="726"/>
      <c r="G28" s="869"/>
      <c r="H28" s="865" t="s">
        <v>67</v>
      </c>
      <c r="I28" s="126" t="s">
        <v>9</v>
      </c>
      <c r="J28" s="159"/>
      <c r="K28" s="160"/>
      <c r="L28" s="160"/>
      <c r="M28" s="160"/>
      <c r="N28" s="160"/>
      <c r="O28" s="160"/>
      <c r="P28" s="160"/>
      <c r="Q28" s="160"/>
      <c r="R28" s="160"/>
      <c r="S28" s="160"/>
      <c r="T28" s="160"/>
      <c r="U28" s="160"/>
      <c r="V28" s="121">
        <f t="shared" ref="V28:V39" si="5">SUM(J28:U28)</f>
        <v>0</v>
      </c>
      <c r="W28" s="872"/>
      <c r="X28" s="122">
        <f>V28*W28</f>
        <v>0</v>
      </c>
    </row>
    <row r="29" spans="1:24" ht="15.75" customHeight="1">
      <c r="A29" s="778"/>
      <c r="B29" s="776"/>
      <c r="C29" s="750"/>
      <c r="D29" s="751"/>
      <c r="E29" s="751"/>
      <c r="F29" s="752"/>
      <c r="G29" s="766"/>
      <c r="H29" s="762"/>
      <c r="I29" s="127" t="s">
        <v>39</v>
      </c>
      <c r="J29" s="128"/>
      <c r="K29" s="129"/>
      <c r="L29" s="129"/>
      <c r="M29" s="129"/>
      <c r="N29" s="129"/>
      <c r="O29" s="129"/>
      <c r="P29" s="129"/>
      <c r="Q29" s="129"/>
      <c r="R29" s="129"/>
      <c r="S29" s="129"/>
      <c r="T29" s="129"/>
      <c r="U29" s="129"/>
      <c r="V29" s="124">
        <f t="shared" si="5"/>
        <v>0</v>
      </c>
      <c r="W29" s="768"/>
      <c r="X29" s="125">
        <f>+V29*W28</f>
        <v>0</v>
      </c>
    </row>
    <row r="30" spans="1:24" ht="15.75" customHeight="1">
      <c r="A30" s="778"/>
      <c r="B30" s="866"/>
      <c r="C30" s="871"/>
      <c r="D30" s="744"/>
      <c r="E30" s="744"/>
      <c r="F30" s="726"/>
      <c r="G30" s="869"/>
      <c r="H30" s="865" t="s">
        <v>67</v>
      </c>
      <c r="I30" s="126" t="s">
        <v>9</v>
      </c>
      <c r="J30" s="159"/>
      <c r="K30" s="160"/>
      <c r="L30" s="160"/>
      <c r="M30" s="160"/>
      <c r="N30" s="160"/>
      <c r="O30" s="160"/>
      <c r="P30" s="160"/>
      <c r="Q30" s="160"/>
      <c r="R30" s="160"/>
      <c r="S30" s="160"/>
      <c r="T30" s="160"/>
      <c r="U30" s="160"/>
      <c r="V30" s="121">
        <f t="shared" si="5"/>
        <v>0</v>
      </c>
      <c r="W30" s="872"/>
      <c r="X30" s="122">
        <f>V30*W30</f>
        <v>0</v>
      </c>
    </row>
    <row r="31" spans="1:24" ht="15.75" customHeight="1">
      <c r="A31" s="778"/>
      <c r="B31" s="776"/>
      <c r="C31" s="750"/>
      <c r="D31" s="751"/>
      <c r="E31" s="751"/>
      <c r="F31" s="752"/>
      <c r="G31" s="766"/>
      <c r="H31" s="762"/>
      <c r="I31" s="127" t="s">
        <v>39</v>
      </c>
      <c r="J31" s="128"/>
      <c r="K31" s="129"/>
      <c r="L31" s="129"/>
      <c r="M31" s="129"/>
      <c r="N31" s="129"/>
      <c r="O31" s="129"/>
      <c r="P31" s="129"/>
      <c r="Q31" s="129"/>
      <c r="R31" s="129"/>
      <c r="S31" s="129"/>
      <c r="T31" s="129"/>
      <c r="U31" s="129"/>
      <c r="V31" s="124">
        <f t="shared" si="5"/>
        <v>0</v>
      </c>
      <c r="W31" s="768"/>
      <c r="X31" s="125">
        <f>+V31*W30</f>
        <v>0</v>
      </c>
    </row>
    <row r="32" spans="1:24" ht="15.75" customHeight="1">
      <c r="A32" s="778"/>
      <c r="B32" s="866"/>
      <c r="C32" s="871"/>
      <c r="D32" s="744"/>
      <c r="E32" s="744"/>
      <c r="F32" s="726"/>
      <c r="G32" s="869"/>
      <c r="H32" s="865" t="s">
        <v>67</v>
      </c>
      <c r="I32" s="126" t="s">
        <v>9</v>
      </c>
      <c r="J32" s="159"/>
      <c r="K32" s="160"/>
      <c r="L32" s="160"/>
      <c r="M32" s="160"/>
      <c r="N32" s="160"/>
      <c r="O32" s="160"/>
      <c r="P32" s="160"/>
      <c r="Q32" s="160"/>
      <c r="R32" s="160"/>
      <c r="S32" s="160"/>
      <c r="T32" s="160"/>
      <c r="U32" s="160"/>
      <c r="V32" s="121">
        <f t="shared" si="5"/>
        <v>0</v>
      </c>
      <c r="W32" s="872"/>
      <c r="X32" s="122">
        <f>V32*W32</f>
        <v>0</v>
      </c>
    </row>
    <row r="33" spans="1:24" ht="15.75" customHeight="1">
      <c r="A33" s="778"/>
      <c r="B33" s="776"/>
      <c r="C33" s="750"/>
      <c r="D33" s="751"/>
      <c r="E33" s="751"/>
      <c r="F33" s="752"/>
      <c r="G33" s="766"/>
      <c r="H33" s="762"/>
      <c r="I33" s="127" t="s">
        <v>39</v>
      </c>
      <c r="J33" s="128"/>
      <c r="K33" s="129"/>
      <c r="L33" s="129"/>
      <c r="M33" s="129"/>
      <c r="N33" s="129"/>
      <c r="O33" s="129"/>
      <c r="P33" s="129"/>
      <c r="Q33" s="129"/>
      <c r="R33" s="129"/>
      <c r="S33" s="129"/>
      <c r="T33" s="129"/>
      <c r="U33" s="129"/>
      <c r="V33" s="124">
        <f t="shared" si="5"/>
        <v>0</v>
      </c>
      <c r="W33" s="768"/>
      <c r="X33" s="125">
        <f>+V33*W32</f>
        <v>0</v>
      </c>
    </row>
    <row r="34" spans="1:24" ht="15.75" customHeight="1">
      <c r="A34" s="778"/>
      <c r="B34" s="866"/>
      <c r="C34" s="871"/>
      <c r="D34" s="744"/>
      <c r="E34" s="744"/>
      <c r="F34" s="726"/>
      <c r="G34" s="869"/>
      <c r="H34" s="865" t="s">
        <v>67</v>
      </c>
      <c r="I34" s="126" t="s">
        <v>9</v>
      </c>
      <c r="J34" s="159"/>
      <c r="K34" s="160"/>
      <c r="L34" s="160"/>
      <c r="M34" s="160"/>
      <c r="N34" s="160"/>
      <c r="O34" s="160"/>
      <c r="P34" s="160"/>
      <c r="Q34" s="160"/>
      <c r="R34" s="160"/>
      <c r="S34" s="160"/>
      <c r="T34" s="160"/>
      <c r="U34" s="160"/>
      <c r="V34" s="121">
        <f t="shared" si="5"/>
        <v>0</v>
      </c>
      <c r="W34" s="872"/>
      <c r="X34" s="122">
        <f>V34*W34</f>
        <v>0</v>
      </c>
    </row>
    <row r="35" spans="1:24" ht="15.75" customHeight="1">
      <c r="A35" s="778"/>
      <c r="B35" s="776"/>
      <c r="C35" s="750"/>
      <c r="D35" s="751"/>
      <c r="E35" s="751"/>
      <c r="F35" s="752"/>
      <c r="G35" s="766"/>
      <c r="H35" s="762"/>
      <c r="I35" s="127" t="s">
        <v>39</v>
      </c>
      <c r="J35" s="128"/>
      <c r="K35" s="129"/>
      <c r="L35" s="129"/>
      <c r="M35" s="129"/>
      <c r="N35" s="129"/>
      <c r="O35" s="129"/>
      <c r="P35" s="129"/>
      <c r="Q35" s="129"/>
      <c r="R35" s="129"/>
      <c r="S35" s="129"/>
      <c r="T35" s="129"/>
      <c r="U35" s="129"/>
      <c r="V35" s="124">
        <f t="shared" si="5"/>
        <v>0</v>
      </c>
      <c r="W35" s="768"/>
      <c r="X35" s="125">
        <f>+V35*W34</f>
        <v>0</v>
      </c>
    </row>
    <row r="36" spans="1:24" ht="15.75" customHeight="1">
      <c r="A36" s="778"/>
      <c r="B36" s="902"/>
      <c r="C36" s="871"/>
      <c r="D36" s="744"/>
      <c r="E36" s="744"/>
      <c r="F36" s="726"/>
      <c r="G36" s="869"/>
      <c r="H36" s="865" t="s">
        <v>67</v>
      </c>
      <c r="I36" s="126" t="s">
        <v>9</v>
      </c>
      <c r="J36" s="159"/>
      <c r="K36" s="160"/>
      <c r="L36" s="160"/>
      <c r="M36" s="160"/>
      <c r="N36" s="160"/>
      <c r="O36" s="160"/>
      <c r="P36" s="160"/>
      <c r="Q36" s="160"/>
      <c r="R36" s="160"/>
      <c r="S36" s="160"/>
      <c r="T36" s="160"/>
      <c r="U36" s="160"/>
      <c r="V36" s="121">
        <f t="shared" si="5"/>
        <v>0</v>
      </c>
      <c r="W36" s="872"/>
      <c r="X36" s="122">
        <f>V36*W36</f>
        <v>0</v>
      </c>
    </row>
    <row r="37" spans="1:24" ht="15.75" customHeight="1">
      <c r="A37" s="778"/>
      <c r="B37" s="776"/>
      <c r="C37" s="746"/>
      <c r="D37" s="747"/>
      <c r="E37" s="747"/>
      <c r="F37" s="837"/>
      <c r="G37" s="766"/>
      <c r="H37" s="762"/>
      <c r="I37" s="127" t="s">
        <v>39</v>
      </c>
      <c r="J37" s="128"/>
      <c r="K37" s="129"/>
      <c r="L37" s="129"/>
      <c r="M37" s="129"/>
      <c r="N37" s="129"/>
      <c r="O37" s="129"/>
      <c r="P37" s="129"/>
      <c r="Q37" s="129"/>
      <c r="R37" s="129"/>
      <c r="S37" s="129"/>
      <c r="T37" s="129"/>
      <c r="U37" s="129"/>
      <c r="V37" s="124">
        <f t="shared" si="5"/>
        <v>0</v>
      </c>
      <c r="W37" s="768"/>
      <c r="X37" s="125">
        <f>+V37*W36</f>
        <v>0</v>
      </c>
    </row>
    <row r="38" spans="1:24" ht="15.75" customHeight="1">
      <c r="A38" s="778"/>
      <c r="B38" s="868" t="s">
        <v>70</v>
      </c>
      <c r="C38" s="744"/>
      <c r="D38" s="744"/>
      <c r="E38" s="744"/>
      <c r="F38" s="726"/>
      <c r="G38" s="164"/>
      <c r="H38" s="867" t="s">
        <v>67</v>
      </c>
      <c r="I38" s="146" t="s">
        <v>9</v>
      </c>
      <c r="J38" s="121">
        <f t="shared" ref="J38:U38" si="6">+J28*$W$28+J30*$W$30+J32*$W$32+J34*$W$34+J36*$W$36</f>
        <v>0</v>
      </c>
      <c r="K38" s="121">
        <f t="shared" si="6"/>
        <v>0</v>
      </c>
      <c r="L38" s="121">
        <f t="shared" si="6"/>
        <v>0</v>
      </c>
      <c r="M38" s="121">
        <f t="shared" si="6"/>
        <v>0</v>
      </c>
      <c r="N38" s="121">
        <f t="shared" si="6"/>
        <v>0</v>
      </c>
      <c r="O38" s="121">
        <f t="shared" si="6"/>
        <v>0</v>
      </c>
      <c r="P38" s="121">
        <f t="shared" si="6"/>
        <v>0</v>
      </c>
      <c r="Q38" s="121">
        <f t="shared" si="6"/>
        <v>0</v>
      </c>
      <c r="R38" s="121">
        <f t="shared" si="6"/>
        <v>0</v>
      </c>
      <c r="S38" s="121">
        <f t="shared" si="6"/>
        <v>0</v>
      </c>
      <c r="T38" s="121">
        <f t="shared" si="6"/>
        <v>0</v>
      </c>
      <c r="U38" s="121">
        <f t="shared" si="6"/>
        <v>0</v>
      </c>
      <c r="V38" s="121">
        <f t="shared" si="5"/>
        <v>0</v>
      </c>
      <c r="W38" s="887">
        <f>SUM(W28:W37)</f>
        <v>0</v>
      </c>
      <c r="X38" s="122">
        <f>V38*W38</f>
        <v>0</v>
      </c>
    </row>
    <row r="39" spans="1:24" ht="15.75" customHeight="1">
      <c r="A39" s="779"/>
      <c r="B39" s="792"/>
      <c r="C39" s="764"/>
      <c r="D39" s="764"/>
      <c r="E39" s="764"/>
      <c r="F39" s="793"/>
      <c r="G39" s="166"/>
      <c r="H39" s="790"/>
      <c r="I39" s="148" t="s">
        <v>39</v>
      </c>
      <c r="J39" s="149">
        <f t="shared" ref="J39:U39" si="7">+J29*$W$28+J31*$W$30+J33*$W$32+J35*$W$34+J37*$W$36</f>
        <v>0</v>
      </c>
      <c r="K39" s="149">
        <f t="shared" si="7"/>
        <v>0</v>
      </c>
      <c r="L39" s="149">
        <f t="shared" si="7"/>
        <v>0</v>
      </c>
      <c r="M39" s="149">
        <f t="shared" si="7"/>
        <v>0</v>
      </c>
      <c r="N39" s="149">
        <f t="shared" si="7"/>
        <v>0</v>
      </c>
      <c r="O39" s="149">
        <f t="shared" si="7"/>
        <v>0</v>
      </c>
      <c r="P39" s="149">
        <f t="shared" si="7"/>
        <v>0</v>
      </c>
      <c r="Q39" s="149">
        <f t="shared" si="7"/>
        <v>0</v>
      </c>
      <c r="R39" s="149">
        <f t="shared" si="7"/>
        <v>0</v>
      </c>
      <c r="S39" s="149">
        <f t="shared" si="7"/>
        <v>0</v>
      </c>
      <c r="T39" s="149">
        <f t="shared" si="7"/>
        <v>0</v>
      </c>
      <c r="U39" s="149">
        <f t="shared" si="7"/>
        <v>0</v>
      </c>
      <c r="V39" s="149">
        <f t="shared" si="5"/>
        <v>0</v>
      </c>
      <c r="W39" s="757"/>
      <c r="X39" s="150">
        <f>+V39*W38</f>
        <v>0</v>
      </c>
    </row>
    <row r="40" spans="1:24" ht="15.75" customHeight="1"/>
    <row r="41" spans="1:24" ht="15.75" customHeight="1"/>
    <row r="42" spans="1:24" ht="15.75" customHeight="1"/>
    <row r="43" spans="1:24" ht="15.75" customHeight="1"/>
    <row r="44" spans="1:24" ht="15.75" customHeight="1"/>
    <row r="45" spans="1:24" ht="15.75" customHeight="1"/>
    <row r="46" spans="1:24" ht="15.75" customHeight="1"/>
    <row r="47" spans="1:24" ht="15.75" customHeight="1"/>
    <row r="48" spans="1:24"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sheetData>
  <mergeCells count="102">
    <mergeCell ref="B9:B10"/>
    <mergeCell ref="A9:A23"/>
    <mergeCell ref="A1:B7"/>
    <mergeCell ref="C2:E3"/>
    <mergeCell ref="D25:D26"/>
    <mergeCell ref="C25:C26"/>
    <mergeCell ref="C27:X27"/>
    <mergeCell ref="W25:W26"/>
    <mergeCell ref="C12:F13"/>
    <mergeCell ref="B12:B13"/>
    <mergeCell ref="L4:U4"/>
    <mergeCell ref="F2:S3"/>
    <mergeCell ref="C1:X1"/>
    <mergeCell ref="T2:U2"/>
    <mergeCell ref="T3:U3"/>
    <mergeCell ref="V2:V3"/>
    <mergeCell ref="W2:X3"/>
    <mergeCell ref="H8:I8"/>
    <mergeCell ref="X6:X7"/>
    <mergeCell ref="W9:W10"/>
    <mergeCell ref="V5:V7"/>
    <mergeCell ref="L5:U5"/>
    <mergeCell ref="X4:X5"/>
    <mergeCell ref="H10:I10"/>
    <mergeCell ref="W38:W39"/>
    <mergeCell ref="W36:W37"/>
    <mergeCell ref="W12:W13"/>
    <mergeCell ref="W14:W15"/>
    <mergeCell ref="C7:K7"/>
    <mergeCell ref="C6:K6"/>
    <mergeCell ref="C4:K4"/>
    <mergeCell ref="C5:K5"/>
    <mergeCell ref="L7:U7"/>
    <mergeCell ref="L6:U6"/>
    <mergeCell ref="E9:E10"/>
    <mergeCell ref="D9:D10"/>
    <mergeCell ref="C9:C10"/>
    <mergeCell ref="C11:X11"/>
    <mergeCell ref="W16:W17"/>
    <mergeCell ref="W18:W19"/>
    <mergeCell ref="W30:W31"/>
    <mergeCell ref="W32:W33"/>
    <mergeCell ref="W34:W35"/>
    <mergeCell ref="W28:W29"/>
    <mergeCell ref="W6:W7"/>
    <mergeCell ref="W4:W5"/>
    <mergeCell ref="W20:W21"/>
    <mergeCell ref="W22:W23"/>
    <mergeCell ref="E25:E26"/>
    <mergeCell ref="B22:F23"/>
    <mergeCell ref="A25:A39"/>
    <mergeCell ref="B25:B26"/>
    <mergeCell ref="C14:F15"/>
    <mergeCell ref="B14:B15"/>
    <mergeCell ref="B20:B21"/>
    <mergeCell ref="B18:B19"/>
    <mergeCell ref="C16:F17"/>
    <mergeCell ref="C18:F19"/>
    <mergeCell ref="C20:F21"/>
    <mergeCell ref="B16:B17"/>
    <mergeCell ref="B28:B29"/>
    <mergeCell ref="C28:F29"/>
    <mergeCell ref="B34:B35"/>
    <mergeCell ref="C34:F35"/>
    <mergeCell ref="C30:F31"/>
    <mergeCell ref="C32:F33"/>
    <mergeCell ref="B38:F39"/>
    <mergeCell ref="C36:F37"/>
    <mergeCell ref="B36:B37"/>
    <mergeCell ref="B30:B31"/>
    <mergeCell ref="B32:B33"/>
    <mergeCell ref="H38:H39"/>
    <mergeCell ref="H36:H37"/>
    <mergeCell ref="H22:H23"/>
    <mergeCell ref="H20:H21"/>
    <mergeCell ref="H24:I24"/>
    <mergeCell ref="H25:I25"/>
    <mergeCell ref="H26:I26"/>
    <mergeCell ref="H34:H35"/>
    <mergeCell ref="H32:H33"/>
    <mergeCell ref="H9:I9"/>
    <mergeCell ref="F9:F10"/>
    <mergeCell ref="G9:G10"/>
    <mergeCell ref="G14:G15"/>
    <mergeCell ref="H14:H15"/>
    <mergeCell ref="G12:G13"/>
    <mergeCell ref="H12:H13"/>
    <mergeCell ref="G36:G37"/>
    <mergeCell ref="G34:G35"/>
    <mergeCell ref="G18:G19"/>
    <mergeCell ref="F25:F26"/>
    <mergeCell ref="G32:G33"/>
    <mergeCell ref="G22:G23"/>
    <mergeCell ref="G28:G29"/>
    <mergeCell ref="G25:G26"/>
    <mergeCell ref="G20:G21"/>
    <mergeCell ref="H30:H31"/>
    <mergeCell ref="H28:H29"/>
    <mergeCell ref="G30:G31"/>
    <mergeCell ref="G16:G17"/>
    <mergeCell ref="H16:H17"/>
    <mergeCell ref="H18:H19"/>
  </mergeCells>
  <pageMargins left="0" right="0" top="0.75" bottom="0" header="0" footer="0"/>
  <pageSetup orientation="landscape"/>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974"/>
  <sheetViews>
    <sheetView workbookViewId="0">
      <selection sqref="A1:B7"/>
    </sheetView>
  </sheetViews>
  <sheetFormatPr baseColWidth="10" defaultColWidth="14.42578125" defaultRowHeight="15" customHeight="1"/>
  <cols>
    <col min="1" max="1" width="27.42578125" customWidth="1"/>
    <col min="2" max="2" width="23.28515625" customWidth="1"/>
    <col min="3" max="4" width="10.7109375" customWidth="1"/>
    <col min="5" max="5" width="22.7109375" customWidth="1"/>
    <col min="6" max="6" width="10.7109375" customWidth="1"/>
    <col min="7" max="7" width="21.7109375" customWidth="1"/>
    <col min="8" max="8" width="5" customWidth="1"/>
    <col min="9" max="9" width="4.85546875" customWidth="1"/>
    <col min="10" max="21" width="10.7109375" customWidth="1"/>
    <col min="22" max="22" width="15.140625" customWidth="1"/>
    <col min="23" max="24" width="10.7109375" customWidth="1"/>
    <col min="25" max="25" width="0.42578125" customWidth="1"/>
  </cols>
  <sheetData>
    <row r="1" spans="1:24" ht="18">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4" ht="22.5" customHeight="1">
      <c r="A2" s="802"/>
      <c r="B2" s="803"/>
      <c r="C2" s="820" t="s">
        <v>1</v>
      </c>
      <c r="D2" s="817"/>
      <c r="E2" s="818"/>
      <c r="F2" s="816" t="s">
        <v>486</v>
      </c>
      <c r="G2" s="817"/>
      <c r="H2" s="817"/>
      <c r="I2" s="817"/>
      <c r="J2" s="817"/>
      <c r="K2" s="817"/>
      <c r="L2" s="817"/>
      <c r="M2" s="817"/>
      <c r="N2" s="817"/>
      <c r="O2" s="817"/>
      <c r="P2" s="817"/>
      <c r="Q2" s="817"/>
      <c r="R2" s="817"/>
      <c r="S2" s="818"/>
      <c r="T2" s="885" t="s">
        <v>3</v>
      </c>
      <c r="U2" s="752"/>
      <c r="V2" s="892" t="s">
        <v>4</v>
      </c>
      <c r="W2" s="880" t="s">
        <v>5</v>
      </c>
      <c r="X2" s="801"/>
    </row>
    <row r="3" spans="1:24" ht="22.5" customHeight="1">
      <c r="A3" s="802"/>
      <c r="B3" s="803"/>
      <c r="C3" s="751"/>
      <c r="D3" s="751"/>
      <c r="E3" s="752"/>
      <c r="F3" s="750"/>
      <c r="G3" s="751"/>
      <c r="H3" s="751"/>
      <c r="I3" s="751"/>
      <c r="J3" s="751"/>
      <c r="K3" s="751"/>
      <c r="L3" s="751"/>
      <c r="M3" s="751"/>
      <c r="N3" s="751"/>
      <c r="O3" s="751"/>
      <c r="P3" s="751"/>
      <c r="Q3" s="751"/>
      <c r="R3" s="751"/>
      <c r="S3" s="752"/>
      <c r="T3" s="1153">
        <v>0.05</v>
      </c>
      <c r="U3" s="726"/>
      <c r="V3" s="766"/>
      <c r="W3" s="750"/>
      <c r="X3" s="811"/>
    </row>
    <row r="4" spans="1:24">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X9+X31+X63+X111</f>
        <v>1</v>
      </c>
    </row>
    <row r="5" spans="1:24" ht="32.25" customHeight="1">
      <c r="A5" s="802"/>
      <c r="B5" s="803"/>
      <c r="C5" s="896" t="s">
        <v>488</v>
      </c>
      <c r="D5" s="728"/>
      <c r="E5" s="728"/>
      <c r="F5" s="728"/>
      <c r="G5" s="728"/>
      <c r="H5" s="728"/>
      <c r="I5" s="728"/>
      <c r="J5" s="728"/>
      <c r="K5" s="724"/>
      <c r="L5" s="895" t="s">
        <v>489</v>
      </c>
      <c r="M5" s="728"/>
      <c r="N5" s="728"/>
      <c r="O5" s="728"/>
      <c r="P5" s="728"/>
      <c r="Q5" s="728"/>
      <c r="R5" s="728"/>
      <c r="S5" s="728"/>
      <c r="T5" s="728"/>
      <c r="U5" s="724"/>
      <c r="V5" s="1155">
        <v>43503</v>
      </c>
      <c r="W5" s="766"/>
      <c r="X5" s="808"/>
    </row>
    <row r="6" spans="1:24">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+X10+X32+X64+X112</f>
        <v>0</v>
      </c>
    </row>
    <row r="7" spans="1:24" ht="37.5" customHeight="1">
      <c r="A7" s="804"/>
      <c r="B7" s="805"/>
      <c r="C7" s="896" t="s">
        <v>491</v>
      </c>
      <c r="D7" s="728"/>
      <c r="E7" s="728"/>
      <c r="F7" s="728"/>
      <c r="G7" s="728"/>
      <c r="H7" s="728"/>
      <c r="I7" s="728"/>
      <c r="J7" s="728"/>
      <c r="K7" s="724"/>
      <c r="L7" s="891" t="s">
        <v>492</v>
      </c>
      <c r="M7" s="824"/>
      <c r="N7" s="824"/>
      <c r="O7" s="824"/>
      <c r="P7" s="824"/>
      <c r="Q7" s="824"/>
      <c r="R7" s="824"/>
      <c r="S7" s="824"/>
      <c r="T7" s="824"/>
      <c r="U7" s="825"/>
      <c r="V7" s="798"/>
      <c r="W7" s="741"/>
      <c r="X7" s="822"/>
    </row>
    <row r="8" spans="1:24" ht="39" customHeight="1">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51" t="s">
        <v>71</v>
      </c>
    </row>
    <row r="9" spans="1:24" ht="15" customHeight="1">
      <c r="A9" s="889" t="s">
        <v>494</v>
      </c>
      <c r="B9" s="877" t="s">
        <v>495</v>
      </c>
      <c r="C9" s="876" t="s">
        <v>73</v>
      </c>
      <c r="D9" s="874">
        <v>1</v>
      </c>
      <c r="E9" s="876" t="s">
        <v>496</v>
      </c>
      <c r="F9" s="905" t="s">
        <v>75</v>
      </c>
      <c r="G9" s="893" t="s">
        <v>495</v>
      </c>
      <c r="H9" s="894" t="s">
        <v>9</v>
      </c>
      <c r="I9" s="786"/>
      <c r="J9" s="152"/>
      <c r="K9" s="152"/>
      <c r="L9" s="152">
        <v>0.3</v>
      </c>
      <c r="M9" s="152"/>
      <c r="N9" s="152"/>
      <c r="O9" s="152">
        <v>0.3</v>
      </c>
      <c r="P9" s="152"/>
      <c r="Q9" s="152"/>
      <c r="R9" s="152">
        <v>0.3</v>
      </c>
      <c r="S9" s="152"/>
      <c r="T9" s="152"/>
      <c r="U9" s="152">
        <v>0.1</v>
      </c>
      <c r="V9" s="163">
        <f t="shared" ref="V9:V10" si="0">SUM(J9:U9)</f>
        <v>0.99999999999999989</v>
      </c>
      <c r="W9" s="879">
        <v>0.25</v>
      </c>
      <c r="X9" s="113">
        <f>IF(OR(V9=0,W9=0),0,(V9/V9)*W9)</f>
        <v>0.25</v>
      </c>
    </row>
    <row r="10" spans="1:24">
      <c r="A10" s="1150"/>
      <c r="B10" s="788"/>
      <c r="C10" s="757"/>
      <c r="D10" s="764"/>
      <c r="E10" s="757"/>
      <c r="F10" s="760"/>
      <c r="G10" s="741"/>
      <c r="H10" s="873" t="s">
        <v>62</v>
      </c>
      <c r="I10" s="784"/>
      <c r="J10" s="155"/>
      <c r="K10" s="155"/>
      <c r="L10" s="155"/>
      <c r="M10" s="155"/>
      <c r="N10" s="155"/>
      <c r="O10" s="155"/>
      <c r="P10" s="155"/>
      <c r="Q10" s="155"/>
      <c r="R10" s="155"/>
      <c r="S10" s="155"/>
      <c r="T10" s="155"/>
      <c r="U10" s="156"/>
      <c r="V10" s="170">
        <f t="shared" si="0"/>
        <v>0</v>
      </c>
      <c r="W10" s="741"/>
      <c r="X10" s="117">
        <f>IF(OR(V10=0,W9=0),0,(V10/V9*W9))</f>
        <v>0</v>
      </c>
    </row>
    <row r="11" spans="1:24" ht="36">
      <c r="A11" s="1150"/>
      <c r="B11" s="15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row>
    <row r="12" spans="1:24" ht="19.5" customHeight="1">
      <c r="A12" s="1150"/>
      <c r="B12" s="893" t="s">
        <v>64</v>
      </c>
      <c r="C12" s="1152" t="s">
        <v>498</v>
      </c>
      <c r="D12" s="744"/>
      <c r="E12" s="744"/>
      <c r="F12" s="744"/>
      <c r="G12" s="893" t="s">
        <v>495</v>
      </c>
      <c r="H12" s="865" t="s">
        <v>67</v>
      </c>
      <c r="I12" s="126" t="s">
        <v>9</v>
      </c>
      <c r="J12" s="159"/>
      <c r="K12" s="159"/>
      <c r="L12" s="511">
        <v>0.3</v>
      </c>
      <c r="M12" s="512"/>
      <c r="N12" s="512"/>
      <c r="O12" s="512">
        <v>0.3</v>
      </c>
      <c r="P12" s="512"/>
      <c r="Q12" s="512"/>
      <c r="R12" s="512">
        <v>0.3</v>
      </c>
      <c r="S12" s="512"/>
      <c r="T12" s="512"/>
      <c r="U12" s="512">
        <v>0.1</v>
      </c>
      <c r="V12" s="121">
        <f t="shared" ref="V12:V29" si="1">SUM(J12:U12)</f>
        <v>0.99999999999999989</v>
      </c>
      <c r="W12" s="872">
        <v>0.4</v>
      </c>
      <c r="X12" s="122">
        <f t="shared" ref="X12:X28" si="2">V12*W12</f>
        <v>0.39999999999999997</v>
      </c>
    </row>
    <row r="13" spans="1:24" ht="19.5" customHeight="1">
      <c r="A13" s="1150"/>
      <c r="B13" s="766"/>
      <c r="C13" s="797"/>
      <c r="D13" s="817"/>
      <c r="E13" s="817"/>
      <c r="F13" s="817"/>
      <c r="G13" s="766"/>
      <c r="H13" s="762"/>
      <c r="I13" s="127" t="s">
        <v>39</v>
      </c>
      <c r="J13" s="128"/>
      <c r="K13" s="128"/>
      <c r="L13" s="514"/>
      <c r="M13" s="515"/>
      <c r="N13" s="515"/>
      <c r="O13" s="515"/>
      <c r="P13" s="515"/>
      <c r="Q13" s="515"/>
      <c r="R13" s="515"/>
      <c r="S13" s="515"/>
      <c r="T13" s="515"/>
      <c r="U13" s="515"/>
      <c r="V13" s="124">
        <f t="shared" si="1"/>
        <v>0</v>
      </c>
      <c r="W13" s="768"/>
      <c r="X13" s="122">
        <f t="shared" si="2"/>
        <v>0</v>
      </c>
    </row>
    <row r="14" spans="1:24" ht="19.5" customHeight="1">
      <c r="A14" s="1150"/>
      <c r="B14" s="893" t="s">
        <v>64</v>
      </c>
      <c r="C14" s="1152" t="s">
        <v>499</v>
      </c>
      <c r="D14" s="744"/>
      <c r="E14" s="744"/>
      <c r="F14" s="744"/>
      <c r="G14" s="893" t="s">
        <v>495</v>
      </c>
      <c r="H14" s="865" t="s">
        <v>67</v>
      </c>
      <c r="I14" s="126" t="s">
        <v>9</v>
      </c>
      <c r="J14" s="159"/>
      <c r="K14" s="159"/>
      <c r="L14" s="516">
        <v>0.3</v>
      </c>
      <c r="M14" s="517"/>
      <c r="N14" s="517"/>
      <c r="O14" s="517">
        <v>0.3</v>
      </c>
      <c r="P14" s="517"/>
      <c r="Q14" s="517"/>
      <c r="R14" s="517">
        <v>0.3</v>
      </c>
      <c r="S14" s="517"/>
      <c r="T14" s="517"/>
      <c r="U14" s="517">
        <v>0.1</v>
      </c>
      <c r="V14" s="121">
        <f t="shared" si="1"/>
        <v>0.99999999999999989</v>
      </c>
      <c r="W14" s="872">
        <v>0.3</v>
      </c>
      <c r="X14" s="122">
        <f t="shared" si="2"/>
        <v>0.29999999999999993</v>
      </c>
    </row>
    <row r="15" spans="1:24" ht="19.5" customHeight="1">
      <c r="A15" s="1150"/>
      <c r="B15" s="766"/>
      <c r="C15" s="750"/>
      <c r="D15" s="751"/>
      <c r="E15" s="751"/>
      <c r="F15" s="751"/>
      <c r="G15" s="766"/>
      <c r="H15" s="762"/>
      <c r="I15" s="127" t="s">
        <v>39</v>
      </c>
      <c r="J15" s="128"/>
      <c r="K15" s="128"/>
      <c r="L15" s="514"/>
      <c r="M15" s="515"/>
      <c r="N15" s="515"/>
      <c r="O15" s="515"/>
      <c r="P15" s="515"/>
      <c r="Q15" s="515"/>
      <c r="R15" s="515"/>
      <c r="S15" s="515"/>
      <c r="T15" s="515"/>
      <c r="U15" s="515"/>
      <c r="V15" s="124">
        <f t="shared" si="1"/>
        <v>0</v>
      </c>
      <c r="W15" s="768"/>
      <c r="X15" s="122">
        <f t="shared" si="2"/>
        <v>0</v>
      </c>
    </row>
    <row r="16" spans="1:24" ht="19.5" customHeight="1">
      <c r="A16" s="1150"/>
      <c r="B16" s="893" t="s">
        <v>64</v>
      </c>
      <c r="C16" s="1152" t="s">
        <v>500</v>
      </c>
      <c r="D16" s="744"/>
      <c r="E16" s="744"/>
      <c r="F16" s="744"/>
      <c r="G16" s="893" t="s">
        <v>495</v>
      </c>
      <c r="H16" s="865" t="s">
        <v>67</v>
      </c>
      <c r="I16" s="126" t="s">
        <v>9</v>
      </c>
      <c r="J16" s="159"/>
      <c r="K16" s="159"/>
      <c r="L16" s="516">
        <v>0.3</v>
      </c>
      <c r="M16" s="517"/>
      <c r="N16" s="517"/>
      <c r="O16" s="517">
        <v>0.3</v>
      </c>
      <c r="P16" s="517"/>
      <c r="Q16" s="517"/>
      <c r="R16" s="517">
        <v>0.3</v>
      </c>
      <c r="S16" s="517"/>
      <c r="T16" s="517"/>
      <c r="U16" s="517">
        <v>0.1</v>
      </c>
      <c r="V16" s="121">
        <f t="shared" si="1"/>
        <v>0.99999999999999989</v>
      </c>
      <c r="W16" s="872">
        <v>0.3</v>
      </c>
      <c r="X16" s="122">
        <f t="shared" si="2"/>
        <v>0.29999999999999993</v>
      </c>
    </row>
    <row r="17" spans="1:24" ht="19.5" customHeight="1">
      <c r="A17" s="1150"/>
      <c r="B17" s="766"/>
      <c r="C17" s="750"/>
      <c r="D17" s="751"/>
      <c r="E17" s="751"/>
      <c r="F17" s="751"/>
      <c r="G17" s="766"/>
      <c r="H17" s="762"/>
      <c r="I17" s="127" t="s">
        <v>39</v>
      </c>
      <c r="J17" s="128"/>
      <c r="K17" s="128"/>
      <c r="L17" s="514"/>
      <c r="M17" s="515"/>
      <c r="N17" s="515"/>
      <c r="O17" s="515"/>
      <c r="P17" s="515"/>
      <c r="Q17" s="515"/>
      <c r="R17" s="515"/>
      <c r="S17" s="515"/>
      <c r="T17" s="515"/>
      <c r="U17" s="515"/>
      <c r="V17" s="124">
        <f t="shared" si="1"/>
        <v>0</v>
      </c>
      <c r="W17" s="768"/>
      <c r="X17" s="122">
        <f t="shared" si="2"/>
        <v>0</v>
      </c>
    </row>
    <row r="18" spans="1:24" ht="15" hidden="1" customHeight="1">
      <c r="A18" s="1150"/>
      <c r="B18" s="893"/>
      <c r="C18" s="1152"/>
      <c r="D18" s="744"/>
      <c r="E18" s="744"/>
      <c r="F18" s="744"/>
      <c r="G18" s="893"/>
      <c r="H18" s="865" t="s">
        <v>67</v>
      </c>
      <c r="I18" s="126" t="s">
        <v>9</v>
      </c>
      <c r="J18" s="159"/>
      <c r="K18" s="159"/>
      <c r="L18" s="159"/>
      <c r="M18" s="159"/>
      <c r="N18" s="159"/>
      <c r="O18" s="159"/>
      <c r="P18" s="159"/>
      <c r="Q18" s="159"/>
      <c r="R18" s="159"/>
      <c r="S18" s="159"/>
      <c r="T18" s="159"/>
      <c r="U18" s="159"/>
      <c r="V18" s="121">
        <f t="shared" si="1"/>
        <v>0</v>
      </c>
      <c r="W18" s="872"/>
      <c r="X18" s="122">
        <f t="shared" si="2"/>
        <v>0</v>
      </c>
    </row>
    <row r="19" spans="1:24" ht="15" hidden="1" customHeight="1">
      <c r="A19" s="1150"/>
      <c r="B19" s="766"/>
      <c r="C19" s="750"/>
      <c r="D19" s="751"/>
      <c r="E19" s="751"/>
      <c r="F19" s="751"/>
      <c r="G19" s="741"/>
      <c r="H19" s="762"/>
      <c r="I19" s="127" t="s">
        <v>39</v>
      </c>
      <c r="J19" s="128"/>
      <c r="K19" s="128"/>
      <c r="L19" s="128"/>
      <c r="M19" s="128"/>
      <c r="N19" s="128"/>
      <c r="O19" s="128"/>
      <c r="P19" s="128"/>
      <c r="Q19" s="128"/>
      <c r="R19" s="128"/>
      <c r="S19" s="128"/>
      <c r="T19" s="128"/>
      <c r="U19" s="128"/>
      <c r="V19" s="124">
        <f t="shared" si="1"/>
        <v>0</v>
      </c>
      <c r="W19" s="768"/>
      <c r="X19" s="122">
        <f t="shared" si="2"/>
        <v>0</v>
      </c>
    </row>
    <row r="20" spans="1:24" ht="15" hidden="1" customHeight="1">
      <c r="A20" s="1150"/>
      <c r="B20" s="893"/>
      <c r="C20" s="1152"/>
      <c r="D20" s="744"/>
      <c r="E20" s="744"/>
      <c r="F20" s="744"/>
      <c r="G20" s="893"/>
      <c r="H20" s="865" t="s">
        <v>67</v>
      </c>
      <c r="I20" s="126" t="s">
        <v>9</v>
      </c>
      <c r="J20" s="159"/>
      <c r="K20" s="159"/>
      <c r="L20" s="159"/>
      <c r="M20" s="159"/>
      <c r="N20" s="159"/>
      <c r="O20" s="159"/>
      <c r="P20" s="159"/>
      <c r="Q20" s="159"/>
      <c r="R20" s="159"/>
      <c r="S20" s="159"/>
      <c r="T20" s="159"/>
      <c r="U20" s="159"/>
      <c r="V20" s="121">
        <f t="shared" si="1"/>
        <v>0</v>
      </c>
      <c r="W20" s="872"/>
      <c r="X20" s="122">
        <f t="shared" si="2"/>
        <v>0</v>
      </c>
    </row>
    <row r="21" spans="1:24" ht="15.75" hidden="1" customHeight="1">
      <c r="A21" s="1150"/>
      <c r="B21" s="766"/>
      <c r="C21" s="750"/>
      <c r="D21" s="751"/>
      <c r="E21" s="751"/>
      <c r="F21" s="751"/>
      <c r="G21" s="741"/>
      <c r="H21" s="762"/>
      <c r="I21" s="127" t="s">
        <v>39</v>
      </c>
      <c r="J21" s="128"/>
      <c r="K21" s="128"/>
      <c r="L21" s="128"/>
      <c r="M21" s="128"/>
      <c r="N21" s="128"/>
      <c r="O21" s="128"/>
      <c r="P21" s="128"/>
      <c r="Q21" s="128"/>
      <c r="R21" s="128"/>
      <c r="S21" s="128"/>
      <c r="T21" s="128"/>
      <c r="U21" s="128"/>
      <c r="V21" s="124">
        <f t="shared" si="1"/>
        <v>0</v>
      </c>
      <c r="W21" s="768"/>
      <c r="X21" s="122">
        <f t="shared" si="2"/>
        <v>0</v>
      </c>
    </row>
    <row r="22" spans="1:24" ht="15.75" hidden="1" customHeight="1">
      <c r="A22" s="1150"/>
      <c r="B22" s="893"/>
      <c r="C22" s="1152"/>
      <c r="D22" s="744"/>
      <c r="E22" s="744"/>
      <c r="F22" s="744"/>
      <c r="G22" s="893"/>
      <c r="H22" s="865" t="s">
        <v>67</v>
      </c>
      <c r="I22" s="126" t="s">
        <v>9</v>
      </c>
      <c r="J22" s="159"/>
      <c r="K22" s="159"/>
      <c r="L22" s="159"/>
      <c r="M22" s="159"/>
      <c r="N22" s="159"/>
      <c r="O22" s="159"/>
      <c r="P22" s="159"/>
      <c r="Q22" s="159"/>
      <c r="R22" s="159"/>
      <c r="S22" s="159"/>
      <c r="T22" s="159"/>
      <c r="U22" s="159"/>
      <c r="V22" s="121">
        <f t="shared" si="1"/>
        <v>0</v>
      </c>
      <c r="W22" s="872"/>
      <c r="X22" s="122">
        <f t="shared" si="2"/>
        <v>0</v>
      </c>
    </row>
    <row r="23" spans="1:24" ht="15" hidden="1" customHeight="1">
      <c r="A23" s="1150"/>
      <c r="B23" s="766"/>
      <c r="C23" s="750"/>
      <c r="D23" s="751"/>
      <c r="E23" s="751"/>
      <c r="F23" s="751"/>
      <c r="G23" s="741"/>
      <c r="H23" s="762"/>
      <c r="I23" s="127" t="s">
        <v>39</v>
      </c>
      <c r="J23" s="128"/>
      <c r="K23" s="128"/>
      <c r="L23" s="128"/>
      <c r="M23" s="128"/>
      <c r="N23" s="128"/>
      <c r="O23" s="128"/>
      <c r="P23" s="128"/>
      <c r="Q23" s="128"/>
      <c r="R23" s="128"/>
      <c r="S23" s="128"/>
      <c r="T23" s="128"/>
      <c r="U23" s="128"/>
      <c r="V23" s="124">
        <f t="shared" si="1"/>
        <v>0</v>
      </c>
      <c r="W23" s="768"/>
      <c r="X23" s="122">
        <f t="shared" si="2"/>
        <v>0</v>
      </c>
    </row>
    <row r="24" spans="1:24" ht="15.75" hidden="1" customHeight="1">
      <c r="A24" s="1150"/>
      <c r="B24" s="893"/>
      <c r="C24" s="1152"/>
      <c r="D24" s="744"/>
      <c r="E24" s="744"/>
      <c r="F24" s="744"/>
      <c r="G24" s="893"/>
      <c r="H24" s="865" t="s">
        <v>67</v>
      </c>
      <c r="I24" s="126" t="s">
        <v>9</v>
      </c>
      <c r="J24" s="159"/>
      <c r="K24" s="159"/>
      <c r="L24" s="159"/>
      <c r="M24" s="159"/>
      <c r="N24" s="159"/>
      <c r="O24" s="159"/>
      <c r="P24" s="159"/>
      <c r="Q24" s="159"/>
      <c r="R24" s="159"/>
      <c r="S24" s="159"/>
      <c r="T24" s="159"/>
      <c r="U24" s="159"/>
      <c r="V24" s="121">
        <f t="shared" si="1"/>
        <v>0</v>
      </c>
      <c r="W24" s="872"/>
      <c r="X24" s="122">
        <f t="shared" si="2"/>
        <v>0</v>
      </c>
    </row>
    <row r="25" spans="1:24" ht="15.75" hidden="1" customHeight="1">
      <c r="A25" s="1150"/>
      <c r="B25" s="766"/>
      <c r="C25" s="750"/>
      <c r="D25" s="751"/>
      <c r="E25" s="751"/>
      <c r="F25" s="751"/>
      <c r="G25" s="741"/>
      <c r="H25" s="762"/>
      <c r="I25" s="127" t="s">
        <v>39</v>
      </c>
      <c r="J25" s="128"/>
      <c r="K25" s="128"/>
      <c r="L25" s="128"/>
      <c r="M25" s="128"/>
      <c r="N25" s="128"/>
      <c r="O25" s="128"/>
      <c r="P25" s="128"/>
      <c r="Q25" s="128"/>
      <c r="R25" s="128"/>
      <c r="S25" s="128"/>
      <c r="T25" s="128"/>
      <c r="U25" s="128"/>
      <c r="V25" s="124">
        <f t="shared" si="1"/>
        <v>0</v>
      </c>
      <c r="W25" s="768"/>
      <c r="X25" s="122">
        <f t="shared" si="2"/>
        <v>0</v>
      </c>
    </row>
    <row r="26" spans="1:24" ht="15.75" hidden="1" customHeight="1">
      <c r="A26" s="1150"/>
      <c r="B26" s="893"/>
      <c r="C26" s="1152"/>
      <c r="D26" s="744"/>
      <c r="E26" s="744"/>
      <c r="F26" s="744"/>
      <c r="G26" s="893"/>
      <c r="H26" s="865" t="s">
        <v>67</v>
      </c>
      <c r="I26" s="126" t="s">
        <v>9</v>
      </c>
      <c r="J26" s="159"/>
      <c r="K26" s="159"/>
      <c r="L26" s="159"/>
      <c r="M26" s="159"/>
      <c r="N26" s="159"/>
      <c r="O26" s="159"/>
      <c r="P26" s="159"/>
      <c r="Q26" s="159"/>
      <c r="R26" s="159"/>
      <c r="S26" s="159"/>
      <c r="T26" s="159"/>
      <c r="U26" s="159"/>
      <c r="V26" s="121">
        <f t="shared" si="1"/>
        <v>0</v>
      </c>
      <c r="W26" s="872"/>
      <c r="X26" s="122">
        <f t="shared" si="2"/>
        <v>0</v>
      </c>
    </row>
    <row r="27" spans="1:24" ht="15" hidden="1" customHeight="1">
      <c r="A27" s="1150"/>
      <c r="B27" s="766"/>
      <c r="C27" s="750"/>
      <c r="D27" s="751"/>
      <c r="E27" s="751"/>
      <c r="F27" s="751"/>
      <c r="G27" s="741"/>
      <c r="H27" s="762"/>
      <c r="I27" s="127" t="s">
        <v>39</v>
      </c>
      <c r="J27" s="128"/>
      <c r="K27" s="128"/>
      <c r="L27" s="128"/>
      <c r="M27" s="128"/>
      <c r="N27" s="128"/>
      <c r="O27" s="128"/>
      <c r="P27" s="128"/>
      <c r="Q27" s="128"/>
      <c r="R27" s="128"/>
      <c r="S27" s="128"/>
      <c r="T27" s="128"/>
      <c r="U27" s="128"/>
      <c r="V27" s="124">
        <f t="shared" si="1"/>
        <v>0</v>
      </c>
      <c r="W27" s="768"/>
      <c r="X27" s="122">
        <f t="shared" si="2"/>
        <v>0</v>
      </c>
    </row>
    <row r="28" spans="1:24" ht="15.75" customHeight="1">
      <c r="A28" s="1150"/>
      <c r="B28" s="868" t="s">
        <v>70</v>
      </c>
      <c r="C28" s="744"/>
      <c r="D28" s="744"/>
      <c r="E28" s="744"/>
      <c r="F28" s="726"/>
      <c r="G28" s="904"/>
      <c r="H28" s="867" t="s">
        <v>67</v>
      </c>
      <c r="I28" s="146" t="s">
        <v>9</v>
      </c>
      <c r="J28" s="121">
        <f t="shared" ref="J28:U28" si="3">+J12*$W$12+J14*$W$14+J16*$W$16+J18*$W$18+J20*$W$20+J22*$W$22+J24*$W$24+J26*$W$26</f>
        <v>0</v>
      </c>
      <c r="K28" s="121">
        <f t="shared" si="3"/>
        <v>0</v>
      </c>
      <c r="L28" s="121">
        <f t="shared" si="3"/>
        <v>0.3</v>
      </c>
      <c r="M28" s="121">
        <f t="shared" si="3"/>
        <v>0</v>
      </c>
      <c r="N28" s="121">
        <f t="shared" si="3"/>
        <v>0</v>
      </c>
      <c r="O28" s="121">
        <f t="shared" si="3"/>
        <v>0.3</v>
      </c>
      <c r="P28" s="121">
        <f t="shared" si="3"/>
        <v>0</v>
      </c>
      <c r="Q28" s="121">
        <f t="shared" si="3"/>
        <v>0</v>
      </c>
      <c r="R28" s="121">
        <f t="shared" si="3"/>
        <v>0.3</v>
      </c>
      <c r="S28" s="121">
        <f t="shared" si="3"/>
        <v>0</v>
      </c>
      <c r="T28" s="121">
        <f t="shared" si="3"/>
        <v>0</v>
      </c>
      <c r="U28" s="121">
        <f t="shared" si="3"/>
        <v>0.1</v>
      </c>
      <c r="V28" s="121">
        <f t="shared" si="1"/>
        <v>0.99999999999999989</v>
      </c>
      <c r="W28" s="887">
        <f>SUM(W12:W27)</f>
        <v>1</v>
      </c>
      <c r="X28" s="122">
        <f t="shared" si="2"/>
        <v>0.99999999999999989</v>
      </c>
    </row>
    <row r="29" spans="1:24" ht="15.75" customHeight="1">
      <c r="A29" s="1151"/>
      <c r="B29" s="792"/>
      <c r="C29" s="764"/>
      <c r="D29" s="764"/>
      <c r="E29" s="764"/>
      <c r="F29" s="793"/>
      <c r="G29" s="741"/>
      <c r="H29" s="790"/>
      <c r="I29" s="148" t="s">
        <v>39</v>
      </c>
      <c r="J29" s="149">
        <f t="shared" ref="J29:U29" si="4">+J13*$W$12+J15*$W$14+J23*$W$22+J25*$W$24+J27*$W$26</f>
        <v>0</v>
      </c>
      <c r="K29" s="149">
        <f t="shared" si="4"/>
        <v>0</v>
      </c>
      <c r="L29" s="149">
        <f t="shared" si="4"/>
        <v>0</v>
      </c>
      <c r="M29" s="149">
        <f t="shared" si="4"/>
        <v>0</v>
      </c>
      <c r="N29" s="149">
        <f t="shared" si="4"/>
        <v>0</v>
      </c>
      <c r="O29" s="149">
        <f t="shared" si="4"/>
        <v>0</v>
      </c>
      <c r="P29" s="149">
        <f t="shared" si="4"/>
        <v>0</v>
      </c>
      <c r="Q29" s="149">
        <f t="shared" si="4"/>
        <v>0</v>
      </c>
      <c r="R29" s="149">
        <f t="shared" si="4"/>
        <v>0</v>
      </c>
      <c r="S29" s="149">
        <f t="shared" si="4"/>
        <v>0</v>
      </c>
      <c r="T29" s="149">
        <f t="shared" si="4"/>
        <v>0</v>
      </c>
      <c r="U29" s="149">
        <f t="shared" si="4"/>
        <v>0</v>
      </c>
      <c r="V29" s="149">
        <f t="shared" si="1"/>
        <v>0</v>
      </c>
      <c r="W29" s="757"/>
      <c r="X29" s="150">
        <f>+V29*W28</f>
        <v>0</v>
      </c>
    </row>
    <row r="30" spans="1:24" ht="39" customHeight="1">
      <c r="A30" s="105" t="s">
        <v>17</v>
      </c>
      <c r="B30" s="106" t="s">
        <v>42</v>
      </c>
      <c r="C30" s="106" t="s">
        <v>43</v>
      </c>
      <c r="D30" s="106" t="s">
        <v>19</v>
      </c>
      <c r="E30" s="106" t="s">
        <v>44</v>
      </c>
      <c r="F30" s="107" t="s">
        <v>45</v>
      </c>
      <c r="G30" s="108" t="s">
        <v>46</v>
      </c>
      <c r="H30" s="898" t="s">
        <v>47</v>
      </c>
      <c r="I30" s="755"/>
      <c r="J30" s="106" t="s">
        <v>48</v>
      </c>
      <c r="K30" s="106" t="s">
        <v>28</v>
      </c>
      <c r="L30" s="106" t="s">
        <v>31</v>
      </c>
      <c r="M30" s="106" t="s">
        <v>30</v>
      </c>
      <c r="N30" s="106" t="s">
        <v>49</v>
      </c>
      <c r="O30" s="106" t="s">
        <v>50</v>
      </c>
      <c r="P30" s="106" t="s">
        <v>34</v>
      </c>
      <c r="Q30" s="109" t="s">
        <v>36</v>
      </c>
      <c r="R30" s="106" t="s">
        <v>51</v>
      </c>
      <c r="S30" s="106" t="s">
        <v>52</v>
      </c>
      <c r="T30" s="106" t="s">
        <v>32</v>
      </c>
      <c r="U30" s="106" t="s">
        <v>29</v>
      </c>
      <c r="V30" s="106" t="s">
        <v>53</v>
      </c>
      <c r="W30" s="106" t="s">
        <v>54</v>
      </c>
      <c r="X30" s="151" t="s">
        <v>71</v>
      </c>
    </row>
    <row r="31" spans="1:24" ht="24.75" customHeight="1">
      <c r="A31" s="889" t="s">
        <v>508</v>
      </c>
      <c r="B31" s="877" t="s">
        <v>495</v>
      </c>
      <c r="C31" s="876" t="s">
        <v>73</v>
      </c>
      <c r="D31" s="874">
        <v>1</v>
      </c>
      <c r="E31" s="876" t="s">
        <v>509</v>
      </c>
      <c r="F31" s="905" t="s">
        <v>75</v>
      </c>
      <c r="G31" s="893" t="s">
        <v>495</v>
      </c>
      <c r="H31" s="894" t="s">
        <v>9</v>
      </c>
      <c r="I31" s="786"/>
      <c r="J31" s="152"/>
      <c r="K31" s="152"/>
      <c r="L31" s="152">
        <v>0.3</v>
      </c>
      <c r="M31" s="152"/>
      <c r="N31" s="152"/>
      <c r="O31" s="152">
        <v>0.3</v>
      </c>
      <c r="P31" s="152"/>
      <c r="Q31" s="152"/>
      <c r="R31" s="152">
        <v>0.3</v>
      </c>
      <c r="S31" s="152"/>
      <c r="T31" s="152"/>
      <c r="U31" s="152">
        <v>0.1</v>
      </c>
      <c r="V31" s="163">
        <f t="shared" ref="V31:V32" si="5">SUM(J31:U31)</f>
        <v>0.99999999999999989</v>
      </c>
      <c r="W31" s="1156">
        <v>0.25</v>
      </c>
      <c r="X31" s="113">
        <f>IF(OR(V31=0,W31=0),0,(V31/V31)*W31)</f>
        <v>0.25</v>
      </c>
    </row>
    <row r="32" spans="1:24" ht="24.75" customHeight="1">
      <c r="A32" s="1150"/>
      <c r="B32" s="788"/>
      <c r="C32" s="757"/>
      <c r="D32" s="764"/>
      <c r="E32" s="757"/>
      <c r="F32" s="760"/>
      <c r="G32" s="741"/>
      <c r="H32" s="873" t="s">
        <v>62</v>
      </c>
      <c r="I32" s="784"/>
      <c r="J32" s="155"/>
      <c r="K32" s="155"/>
      <c r="L32" s="155"/>
      <c r="M32" s="155"/>
      <c r="N32" s="155"/>
      <c r="O32" s="155"/>
      <c r="P32" s="155"/>
      <c r="Q32" s="155"/>
      <c r="R32" s="155"/>
      <c r="S32" s="155"/>
      <c r="T32" s="155"/>
      <c r="U32" s="156"/>
      <c r="V32" s="170">
        <f t="shared" si="5"/>
        <v>0</v>
      </c>
      <c r="W32" s="741"/>
      <c r="X32" s="117">
        <f>IF(OR(V32=0,W31=0),0,(V32/V31*W31))</f>
        <v>0</v>
      </c>
    </row>
    <row r="33" spans="1:24" ht="30" customHeight="1">
      <c r="A33" s="1150"/>
      <c r="B33" s="283" t="s">
        <v>63</v>
      </c>
      <c r="C33" s="878" t="s">
        <v>24</v>
      </c>
      <c r="D33" s="772"/>
      <c r="E33" s="772"/>
      <c r="F33" s="772"/>
      <c r="G33" s="772"/>
      <c r="H33" s="772"/>
      <c r="I33" s="772"/>
      <c r="J33" s="772"/>
      <c r="K33" s="772"/>
      <c r="L33" s="772"/>
      <c r="M33" s="772"/>
      <c r="N33" s="772"/>
      <c r="O33" s="772"/>
      <c r="P33" s="772"/>
      <c r="Q33" s="772"/>
      <c r="R33" s="772"/>
      <c r="S33" s="772"/>
      <c r="T33" s="772"/>
      <c r="U33" s="772"/>
      <c r="V33" s="772"/>
      <c r="W33" s="772"/>
      <c r="X33" s="773"/>
    </row>
    <row r="34" spans="1:24" ht="15.75" customHeight="1">
      <c r="A34" s="1150"/>
      <c r="B34" s="893" t="s">
        <v>64</v>
      </c>
      <c r="C34" s="1152" t="s">
        <v>511</v>
      </c>
      <c r="D34" s="744"/>
      <c r="E34" s="744"/>
      <c r="F34" s="744"/>
      <c r="G34" s="893" t="s">
        <v>495</v>
      </c>
      <c r="H34" s="865" t="s">
        <v>67</v>
      </c>
      <c r="I34" s="126" t="s">
        <v>9</v>
      </c>
      <c r="J34" s="159"/>
      <c r="K34" s="160"/>
      <c r="L34" s="160">
        <v>0.3</v>
      </c>
      <c r="M34" s="160"/>
      <c r="N34" s="160"/>
      <c r="O34" s="160">
        <v>0.3</v>
      </c>
      <c r="P34" s="160"/>
      <c r="Q34" s="160"/>
      <c r="R34" s="160">
        <v>0.3</v>
      </c>
      <c r="S34" s="160"/>
      <c r="T34" s="160"/>
      <c r="U34" s="160">
        <v>0.1</v>
      </c>
      <c r="V34" s="121">
        <f t="shared" ref="V34:V61" si="6">SUM(J34:U34)</f>
        <v>0.99999999999999989</v>
      </c>
      <c r="W34" s="872">
        <v>0.1</v>
      </c>
      <c r="X34" s="122">
        <f>V34*W34</f>
        <v>9.9999999999999992E-2</v>
      </c>
    </row>
    <row r="35" spans="1:24" ht="15.75" customHeight="1">
      <c r="A35" s="1150"/>
      <c r="B35" s="766"/>
      <c r="C35" s="750"/>
      <c r="D35" s="751"/>
      <c r="E35" s="751"/>
      <c r="F35" s="751"/>
      <c r="G35" s="766"/>
      <c r="H35" s="762"/>
      <c r="I35" s="127" t="s">
        <v>39</v>
      </c>
      <c r="J35" s="128"/>
      <c r="K35" s="129"/>
      <c r="L35" s="129"/>
      <c r="M35" s="129"/>
      <c r="N35" s="129"/>
      <c r="O35" s="129"/>
      <c r="P35" s="129"/>
      <c r="Q35" s="129"/>
      <c r="R35" s="129"/>
      <c r="S35" s="129"/>
      <c r="T35" s="129"/>
      <c r="U35" s="129"/>
      <c r="V35" s="124">
        <f t="shared" si="6"/>
        <v>0</v>
      </c>
      <c r="W35" s="768"/>
      <c r="X35" s="125">
        <f>+V35*W34</f>
        <v>0</v>
      </c>
    </row>
    <row r="36" spans="1:24" ht="15.75" customHeight="1">
      <c r="A36" s="1150"/>
      <c r="B36" s="893" t="s">
        <v>64</v>
      </c>
      <c r="C36" s="1152" t="s">
        <v>512</v>
      </c>
      <c r="D36" s="744"/>
      <c r="E36" s="744"/>
      <c r="F36" s="744"/>
      <c r="G36" s="893" t="s">
        <v>495</v>
      </c>
      <c r="H36" s="865" t="s">
        <v>67</v>
      </c>
      <c r="I36" s="126" t="s">
        <v>9</v>
      </c>
      <c r="J36" s="159"/>
      <c r="K36" s="160"/>
      <c r="L36" s="160">
        <v>0.3</v>
      </c>
      <c r="M36" s="160"/>
      <c r="N36" s="160"/>
      <c r="O36" s="160">
        <v>0.3</v>
      </c>
      <c r="P36" s="160"/>
      <c r="Q36" s="160"/>
      <c r="R36" s="160">
        <v>0.3</v>
      </c>
      <c r="S36" s="160"/>
      <c r="T36" s="160"/>
      <c r="U36" s="160">
        <v>0.1</v>
      </c>
      <c r="V36" s="121">
        <f t="shared" si="6"/>
        <v>0.99999999999999989</v>
      </c>
      <c r="W36" s="1154">
        <v>0.1</v>
      </c>
      <c r="X36" s="122">
        <f>V36*W36</f>
        <v>9.9999999999999992E-2</v>
      </c>
    </row>
    <row r="37" spans="1:24" ht="15.75" customHeight="1">
      <c r="A37" s="1150"/>
      <c r="B37" s="766"/>
      <c r="C37" s="750"/>
      <c r="D37" s="751"/>
      <c r="E37" s="751"/>
      <c r="F37" s="751"/>
      <c r="G37" s="766"/>
      <c r="H37" s="762"/>
      <c r="I37" s="127" t="s">
        <v>39</v>
      </c>
      <c r="J37" s="128"/>
      <c r="K37" s="129"/>
      <c r="L37" s="129"/>
      <c r="M37" s="129"/>
      <c r="N37" s="129"/>
      <c r="O37" s="129"/>
      <c r="P37" s="129"/>
      <c r="Q37" s="129"/>
      <c r="R37" s="129"/>
      <c r="S37" s="129"/>
      <c r="T37" s="129"/>
      <c r="U37" s="129"/>
      <c r="V37" s="124">
        <f t="shared" si="6"/>
        <v>0</v>
      </c>
      <c r="W37" s="768"/>
      <c r="X37" s="125">
        <f>+V37*W36</f>
        <v>0</v>
      </c>
    </row>
    <row r="38" spans="1:24" ht="15.75" customHeight="1">
      <c r="A38" s="1150"/>
      <c r="B38" s="893" t="s">
        <v>64</v>
      </c>
      <c r="C38" s="1152" t="s">
        <v>513</v>
      </c>
      <c r="D38" s="744"/>
      <c r="E38" s="744"/>
      <c r="F38" s="744"/>
      <c r="G38" s="893" t="s">
        <v>495</v>
      </c>
      <c r="H38" s="865" t="s">
        <v>67</v>
      </c>
      <c r="I38" s="126" t="s">
        <v>9</v>
      </c>
      <c r="J38" s="159"/>
      <c r="K38" s="160"/>
      <c r="L38" s="160">
        <v>0.3</v>
      </c>
      <c r="M38" s="160"/>
      <c r="N38" s="160"/>
      <c r="O38" s="160">
        <v>0.3</v>
      </c>
      <c r="P38" s="160"/>
      <c r="Q38" s="160"/>
      <c r="R38" s="160">
        <v>0.3</v>
      </c>
      <c r="S38" s="160"/>
      <c r="T38" s="160"/>
      <c r="U38" s="160">
        <v>0.1</v>
      </c>
      <c r="V38" s="121">
        <f t="shared" si="6"/>
        <v>0.99999999999999989</v>
      </c>
      <c r="W38" s="1154">
        <v>0.05</v>
      </c>
      <c r="X38" s="122">
        <f>V38*W38</f>
        <v>4.9999999999999996E-2</v>
      </c>
    </row>
    <row r="39" spans="1:24" ht="15.75" customHeight="1">
      <c r="A39" s="1150"/>
      <c r="B39" s="766"/>
      <c r="C39" s="750"/>
      <c r="D39" s="751"/>
      <c r="E39" s="751"/>
      <c r="F39" s="751"/>
      <c r="G39" s="766"/>
      <c r="H39" s="762"/>
      <c r="I39" s="127" t="s">
        <v>39</v>
      </c>
      <c r="J39" s="128"/>
      <c r="K39" s="129"/>
      <c r="L39" s="129"/>
      <c r="M39" s="129"/>
      <c r="N39" s="129"/>
      <c r="O39" s="129"/>
      <c r="P39" s="129"/>
      <c r="Q39" s="129"/>
      <c r="R39" s="129"/>
      <c r="S39" s="129"/>
      <c r="T39" s="129"/>
      <c r="U39" s="129"/>
      <c r="V39" s="124">
        <f t="shared" si="6"/>
        <v>0</v>
      </c>
      <c r="W39" s="768"/>
      <c r="X39" s="125">
        <f>+V39*W38</f>
        <v>0</v>
      </c>
    </row>
    <row r="40" spans="1:24" ht="15.75" customHeight="1">
      <c r="A40" s="1150"/>
      <c r="B40" s="893" t="s">
        <v>64</v>
      </c>
      <c r="C40" s="1152" t="s">
        <v>514</v>
      </c>
      <c r="D40" s="744"/>
      <c r="E40" s="744"/>
      <c r="F40" s="744"/>
      <c r="G40" s="893" t="s">
        <v>495</v>
      </c>
      <c r="H40" s="865" t="s">
        <v>67</v>
      </c>
      <c r="I40" s="126" t="s">
        <v>9</v>
      </c>
      <c r="J40" s="159"/>
      <c r="K40" s="160"/>
      <c r="L40" s="160">
        <v>0.3</v>
      </c>
      <c r="M40" s="160"/>
      <c r="N40" s="160"/>
      <c r="O40" s="160">
        <v>0.3</v>
      </c>
      <c r="P40" s="160"/>
      <c r="Q40" s="160"/>
      <c r="R40" s="160">
        <v>0.3</v>
      </c>
      <c r="S40" s="160"/>
      <c r="T40" s="160"/>
      <c r="U40" s="160">
        <v>0.1</v>
      </c>
      <c r="V40" s="121">
        <f t="shared" si="6"/>
        <v>0.99999999999999989</v>
      </c>
      <c r="W40" s="1154">
        <v>0.1</v>
      </c>
      <c r="X40" s="122">
        <f>V40*W40</f>
        <v>9.9999999999999992E-2</v>
      </c>
    </row>
    <row r="41" spans="1:24" ht="15.75" customHeight="1">
      <c r="A41" s="1150"/>
      <c r="B41" s="766"/>
      <c r="C41" s="750"/>
      <c r="D41" s="751"/>
      <c r="E41" s="751"/>
      <c r="F41" s="751"/>
      <c r="G41" s="766"/>
      <c r="H41" s="762"/>
      <c r="I41" s="127" t="s">
        <v>39</v>
      </c>
      <c r="J41" s="128"/>
      <c r="K41" s="129"/>
      <c r="L41" s="129"/>
      <c r="M41" s="129"/>
      <c r="N41" s="129"/>
      <c r="O41" s="129"/>
      <c r="P41" s="129"/>
      <c r="Q41" s="129"/>
      <c r="R41" s="129"/>
      <c r="S41" s="129"/>
      <c r="T41" s="129"/>
      <c r="U41" s="129"/>
      <c r="V41" s="124">
        <f t="shared" si="6"/>
        <v>0</v>
      </c>
      <c r="W41" s="768"/>
      <c r="X41" s="125">
        <f>+V41*W40</f>
        <v>0</v>
      </c>
    </row>
    <row r="42" spans="1:24" ht="15.75" customHeight="1">
      <c r="A42" s="1150"/>
      <c r="B42" s="893" t="s">
        <v>64</v>
      </c>
      <c r="C42" s="1152" t="s">
        <v>516</v>
      </c>
      <c r="D42" s="744"/>
      <c r="E42" s="744"/>
      <c r="F42" s="744"/>
      <c r="G42" s="893" t="s">
        <v>495</v>
      </c>
      <c r="H42" s="865" t="s">
        <v>67</v>
      </c>
      <c r="I42" s="126" t="s">
        <v>9</v>
      </c>
      <c r="J42" s="159"/>
      <c r="K42" s="160"/>
      <c r="L42" s="160">
        <v>0.3</v>
      </c>
      <c r="M42" s="160"/>
      <c r="N42" s="160"/>
      <c r="O42" s="160">
        <v>0.3</v>
      </c>
      <c r="P42" s="160"/>
      <c r="Q42" s="160"/>
      <c r="R42" s="160">
        <v>0.3</v>
      </c>
      <c r="S42" s="160"/>
      <c r="T42" s="160"/>
      <c r="U42" s="160">
        <v>0.1</v>
      </c>
      <c r="V42" s="121">
        <f t="shared" si="6"/>
        <v>0.99999999999999989</v>
      </c>
      <c r="W42" s="1154">
        <v>0.05</v>
      </c>
      <c r="X42" s="523">
        <v>0.05</v>
      </c>
    </row>
    <row r="43" spans="1:24" ht="15.75" customHeight="1">
      <c r="A43" s="1150"/>
      <c r="B43" s="766"/>
      <c r="C43" s="750"/>
      <c r="D43" s="751"/>
      <c r="E43" s="751"/>
      <c r="F43" s="751"/>
      <c r="G43" s="766"/>
      <c r="H43" s="762"/>
      <c r="I43" s="127" t="s">
        <v>39</v>
      </c>
      <c r="J43" s="128"/>
      <c r="K43" s="129"/>
      <c r="L43" s="129"/>
      <c r="M43" s="129"/>
      <c r="N43" s="129"/>
      <c r="O43" s="129"/>
      <c r="P43" s="129"/>
      <c r="Q43" s="129"/>
      <c r="R43" s="129"/>
      <c r="S43" s="129"/>
      <c r="T43" s="129"/>
      <c r="U43" s="129"/>
      <c r="V43" s="124">
        <f t="shared" si="6"/>
        <v>0</v>
      </c>
      <c r="W43" s="768"/>
      <c r="X43" s="125">
        <f>+V43*W42</f>
        <v>0</v>
      </c>
    </row>
    <row r="44" spans="1:24" ht="15.75" customHeight="1">
      <c r="A44" s="1150"/>
      <c r="B44" s="893" t="s">
        <v>64</v>
      </c>
      <c r="C44" s="1152" t="s">
        <v>518</v>
      </c>
      <c r="D44" s="744"/>
      <c r="E44" s="744"/>
      <c r="F44" s="744"/>
      <c r="G44" s="893" t="s">
        <v>495</v>
      </c>
      <c r="H44" s="865" t="s">
        <v>67</v>
      </c>
      <c r="I44" s="126" t="s">
        <v>9</v>
      </c>
      <c r="J44" s="159"/>
      <c r="K44" s="160"/>
      <c r="L44" s="160">
        <v>0.3</v>
      </c>
      <c r="M44" s="160"/>
      <c r="N44" s="160"/>
      <c r="O44" s="160">
        <v>0.3</v>
      </c>
      <c r="P44" s="160"/>
      <c r="Q44" s="160"/>
      <c r="R44" s="160">
        <v>0.3</v>
      </c>
      <c r="S44" s="160"/>
      <c r="T44" s="160"/>
      <c r="U44" s="160">
        <v>0.1</v>
      </c>
      <c r="V44" s="121">
        <f t="shared" si="6"/>
        <v>0.99999999999999989</v>
      </c>
      <c r="W44" s="1154">
        <v>0.1</v>
      </c>
      <c r="X44" s="122">
        <f>V44*W44</f>
        <v>9.9999999999999992E-2</v>
      </c>
    </row>
    <row r="45" spans="1:24" ht="15" customHeight="1">
      <c r="A45" s="1150"/>
      <c r="B45" s="766"/>
      <c r="C45" s="750"/>
      <c r="D45" s="751"/>
      <c r="E45" s="751"/>
      <c r="F45" s="751"/>
      <c r="G45" s="766"/>
      <c r="H45" s="762"/>
      <c r="I45" s="127" t="s">
        <v>39</v>
      </c>
      <c r="J45" s="128"/>
      <c r="K45" s="129"/>
      <c r="L45" s="129"/>
      <c r="M45" s="129"/>
      <c r="N45" s="129"/>
      <c r="O45" s="129"/>
      <c r="P45" s="129"/>
      <c r="Q45" s="129"/>
      <c r="R45" s="129"/>
      <c r="S45" s="129"/>
      <c r="T45" s="129"/>
      <c r="U45" s="129"/>
      <c r="V45" s="124">
        <f t="shared" si="6"/>
        <v>0</v>
      </c>
      <c r="W45" s="768"/>
      <c r="X45" s="125">
        <f>+V45*W44</f>
        <v>0</v>
      </c>
    </row>
    <row r="46" spans="1:24" ht="15.75" customHeight="1">
      <c r="A46" s="1150"/>
      <c r="B46" s="893" t="s">
        <v>64</v>
      </c>
      <c r="C46" s="1152" t="s">
        <v>519</v>
      </c>
      <c r="D46" s="744"/>
      <c r="E46" s="744"/>
      <c r="F46" s="744"/>
      <c r="G46" s="893" t="s">
        <v>495</v>
      </c>
      <c r="H46" s="865" t="s">
        <v>67</v>
      </c>
      <c r="I46" s="126" t="s">
        <v>9</v>
      </c>
      <c r="J46" s="159"/>
      <c r="K46" s="160"/>
      <c r="L46" s="160">
        <v>0.3</v>
      </c>
      <c r="M46" s="160"/>
      <c r="N46" s="160"/>
      <c r="O46" s="160">
        <v>0.3</v>
      </c>
      <c r="P46" s="160"/>
      <c r="Q46" s="160"/>
      <c r="R46" s="160">
        <v>0.3</v>
      </c>
      <c r="S46" s="160"/>
      <c r="T46" s="160"/>
      <c r="U46" s="160">
        <v>0.1</v>
      </c>
      <c r="V46" s="121">
        <f t="shared" si="6"/>
        <v>0.99999999999999989</v>
      </c>
      <c r="W46" s="1154">
        <v>0.1</v>
      </c>
      <c r="X46" s="122">
        <f>V46*W46</f>
        <v>9.9999999999999992E-2</v>
      </c>
    </row>
    <row r="47" spans="1:24" ht="15.75" customHeight="1">
      <c r="A47" s="1150"/>
      <c r="B47" s="766"/>
      <c r="C47" s="750"/>
      <c r="D47" s="751"/>
      <c r="E47" s="751"/>
      <c r="F47" s="751"/>
      <c r="G47" s="766"/>
      <c r="H47" s="762"/>
      <c r="I47" s="127" t="s">
        <v>39</v>
      </c>
      <c r="J47" s="128"/>
      <c r="K47" s="129"/>
      <c r="L47" s="129"/>
      <c r="M47" s="129"/>
      <c r="N47" s="129"/>
      <c r="O47" s="129"/>
      <c r="P47" s="129"/>
      <c r="Q47" s="129"/>
      <c r="R47" s="129"/>
      <c r="S47" s="129"/>
      <c r="T47" s="129"/>
      <c r="U47" s="129"/>
      <c r="V47" s="124">
        <f t="shared" si="6"/>
        <v>0</v>
      </c>
      <c r="W47" s="768"/>
      <c r="X47" s="125">
        <f>+V47*W46</f>
        <v>0</v>
      </c>
    </row>
    <row r="48" spans="1:24" ht="15.75" customHeight="1">
      <c r="A48" s="1150"/>
      <c r="B48" s="893" t="s">
        <v>64</v>
      </c>
      <c r="C48" s="1152" t="s">
        <v>521</v>
      </c>
      <c r="D48" s="744"/>
      <c r="E48" s="744"/>
      <c r="F48" s="744"/>
      <c r="G48" s="893" t="s">
        <v>495</v>
      </c>
      <c r="H48" s="865" t="s">
        <v>67</v>
      </c>
      <c r="I48" s="126" t="s">
        <v>9</v>
      </c>
      <c r="J48" s="159"/>
      <c r="K48" s="160"/>
      <c r="L48" s="160">
        <v>0.3</v>
      </c>
      <c r="M48" s="160"/>
      <c r="N48" s="160"/>
      <c r="O48" s="160">
        <v>0.3</v>
      </c>
      <c r="P48" s="160"/>
      <c r="Q48" s="160"/>
      <c r="R48" s="160">
        <v>0.3</v>
      </c>
      <c r="S48" s="160"/>
      <c r="T48" s="160"/>
      <c r="U48" s="160">
        <v>0.1</v>
      </c>
      <c r="V48" s="121">
        <f t="shared" si="6"/>
        <v>0.99999999999999989</v>
      </c>
      <c r="W48" s="1154">
        <v>0.1</v>
      </c>
      <c r="X48" s="122">
        <f>V48*W48</f>
        <v>9.9999999999999992E-2</v>
      </c>
    </row>
    <row r="49" spans="1:25" ht="15" customHeight="1">
      <c r="A49" s="1150"/>
      <c r="B49" s="766"/>
      <c r="C49" s="750"/>
      <c r="D49" s="751"/>
      <c r="E49" s="751"/>
      <c r="F49" s="751"/>
      <c r="G49" s="766"/>
      <c r="H49" s="762"/>
      <c r="I49" s="127" t="s">
        <v>39</v>
      </c>
      <c r="J49" s="128"/>
      <c r="K49" s="129"/>
      <c r="L49" s="129"/>
      <c r="M49" s="129"/>
      <c r="N49" s="129"/>
      <c r="O49" s="129"/>
      <c r="P49" s="129"/>
      <c r="Q49" s="129"/>
      <c r="R49" s="129"/>
      <c r="S49" s="129"/>
      <c r="T49" s="129"/>
      <c r="U49" s="129"/>
      <c r="V49" s="124">
        <f t="shared" si="6"/>
        <v>0</v>
      </c>
      <c r="W49" s="768"/>
      <c r="X49" s="125">
        <f>+V49*W48</f>
        <v>0</v>
      </c>
    </row>
    <row r="50" spans="1:25" ht="15.75" customHeight="1">
      <c r="A50" s="1150"/>
      <c r="B50" s="893" t="s">
        <v>64</v>
      </c>
      <c r="C50" s="1152" t="s">
        <v>526</v>
      </c>
      <c r="D50" s="744"/>
      <c r="E50" s="744"/>
      <c r="F50" s="744"/>
      <c r="G50" s="893" t="s">
        <v>495</v>
      </c>
      <c r="H50" s="865" t="s">
        <v>67</v>
      </c>
      <c r="I50" s="126" t="s">
        <v>9</v>
      </c>
      <c r="J50" s="159"/>
      <c r="K50" s="160"/>
      <c r="L50" s="160">
        <v>0.3</v>
      </c>
      <c r="M50" s="160"/>
      <c r="N50" s="160"/>
      <c r="O50" s="160">
        <v>0.3</v>
      </c>
      <c r="P50" s="160"/>
      <c r="Q50" s="160"/>
      <c r="R50" s="160">
        <v>0.3</v>
      </c>
      <c r="S50" s="160"/>
      <c r="T50" s="160"/>
      <c r="U50" s="160">
        <v>0.1</v>
      </c>
      <c r="V50" s="121">
        <f t="shared" si="6"/>
        <v>0.99999999999999989</v>
      </c>
      <c r="W50" s="1154">
        <v>0.1</v>
      </c>
      <c r="X50" s="122">
        <f>V50*W50</f>
        <v>9.9999999999999992E-2</v>
      </c>
    </row>
    <row r="51" spans="1:25" ht="15.75" customHeight="1">
      <c r="A51" s="1150"/>
      <c r="B51" s="766"/>
      <c r="C51" s="750"/>
      <c r="D51" s="751"/>
      <c r="E51" s="751"/>
      <c r="F51" s="751"/>
      <c r="G51" s="766"/>
      <c r="H51" s="762"/>
      <c r="I51" s="127" t="s">
        <v>39</v>
      </c>
      <c r="J51" s="128"/>
      <c r="K51" s="129"/>
      <c r="L51" s="129"/>
      <c r="M51" s="129"/>
      <c r="N51" s="129"/>
      <c r="O51" s="129"/>
      <c r="P51" s="129"/>
      <c r="Q51" s="129"/>
      <c r="R51" s="129"/>
      <c r="S51" s="129"/>
      <c r="T51" s="129"/>
      <c r="U51" s="129"/>
      <c r="V51" s="124">
        <f t="shared" si="6"/>
        <v>0</v>
      </c>
      <c r="W51" s="768"/>
      <c r="X51" s="125">
        <f>+V51*W50</f>
        <v>0</v>
      </c>
    </row>
    <row r="52" spans="1:25" ht="16.5" customHeight="1">
      <c r="A52" s="1150"/>
      <c r="B52" s="893" t="s">
        <v>64</v>
      </c>
      <c r="C52" s="1152" t="s">
        <v>527</v>
      </c>
      <c r="D52" s="744"/>
      <c r="E52" s="744"/>
      <c r="F52" s="744"/>
      <c r="G52" s="893" t="s">
        <v>495</v>
      </c>
      <c r="H52" s="865" t="s">
        <v>67</v>
      </c>
      <c r="I52" s="126" t="s">
        <v>9</v>
      </c>
      <c r="J52" s="159"/>
      <c r="K52" s="160"/>
      <c r="L52" s="160">
        <v>0.3</v>
      </c>
      <c r="M52" s="160"/>
      <c r="N52" s="160"/>
      <c r="O52" s="160">
        <v>0.3</v>
      </c>
      <c r="P52" s="160"/>
      <c r="Q52" s="160"/>
      <c r="R52" s="160">
        <v>0.3</v>
      </c>
      <c r="S52" s="160"/>
      <c r="T52" s="160"/>
      <c r="U52" s="160">
        <v>0.1</v>
      </c>
      <c r="V52" s="121">
        <f t="shared" si="6"/>
        <v>0.99999999999999989</v>
      </c>
      <c r="W52" s="1154">
        <v>0.05</v>
      </c>
      <c r="X52" s="122">
        <f>V52*W52</f>
        <v>4.9999999999999996E-2</v>
      </c>
    </row>
    <row r="53" spans="1:25" ht="16.5" customHeight="1">
      <c r="A53" s="1150"/>
      <c r="B53" s="766"/>
      <c r="C53" s="750"/>
      <c r="D53" s="751"/>
      <c r="E53" s="751"/>
      <c r="F53" s="751"/>
      <c r="G53" s="766"/>
      <c r="H53" s="762"/>
      <c r="I53" s="127" t="s">
        <v>39</v>
      </c>
      <c r="J53" s="128"/>
      <c r="K53" s="129"/>
      <c r="L53" s="129"/>
      <c r="M53" s="129"/>
      <c r="N53" s="129"/>
      <c r="O53" s="129"/>
      <c r="P53" s="129"/>
      <c r="Q53" s="129"/>
      <c r="R53" s="129"/>
      <c r="S53" s="129"/>
      <c r="T53" s="129"/>
      <c r="U53" s="129"/>
      <c r="V53" s="124">
        <f t="shared" si="6"/>
        <v>0</v>
      </c>
      <c r="W53" s="768"/>
      <c r="X53" s="125">
        <f>+V53*W52</f>
        <v>0</v>
      </c>
    </row>
    <row r="54" spans="1:25" ht="16.5" customHeight="1">
      <c r="A54" s="1150"/>
      <c r="B54" s="893" t="s">
        <v>64</v>
      </c>
      <c r="C54" s="1152" t="s">
        <v>528</v>
      </c>
      <c r="D54" s="744"/>
      <c r="E54" s="744"/>
      <c r="F54" s="744"/>
      <c r="G54" s="893" t="s">
        <v>495</v>
      </c>
      <c r="H54" s="865" t="s">
        <v>67</v>
      </c>
      <c r="I54" s="126" t="s">
        <v>9</v>
      </c>
      <c r="J54" s="159"/>
      <c r="K54" s="160"/>
      <c r="L54" s="160">
        <v>0.3</v>
      </c>
      <c r="M54" s="160"/>
      <c r="N54" s="160"/>
      <c r="O54" s="160">
        <v>0.3</v>
      </c>
      <c r="P54" s="160"/>
      <c r="Q54" s="160"/>
      <c r="R54" s="160">
        <v>0.3</v>
      </c>
      <c r="S54" s="160"/>
      <c r="T54" s="160"/>
      <c r="U54" s="160">
        <v>0.1</v>
      </c>
      <c r="V54" s="121">
        <f t="shared" si="6"/>
        <v>0.99999999999999989</v>
      </c>
      <c r="W54" s="1154">
        <v>0.05</v>
      </c>
      <c r="X54" s="122">
        <f>V54*W54</f>
        <v>4.9999999999999996E-2</v>
      </c>
    </row>
    <row r="55" spans="1:25" ht="16.5" customHeight="1">
      <c r="A55" s="1150"/>
      <c r="B55" s="766"/>
      <c r="C55" s="750"/>
      <c r="D55" s="751"/>
      <c r="E55" s="751"/>
      <c r="F55" s="751"/>
      <c r="G55" s="766"/>
      <c r="H55" s="762"/>
      <c r="I55" s="127" t="s">
        <v>39</v>
      </c>
      <c r="J55" s="128"/>
      <c r="K55" s="129"/>
      <c r="L55" s="129"/>
      <c r="M55" s="129"/>
      <c r="N55" s="129"/>
      <c r="O55" s="129"/>
      <c r="P55" s="129"/>
      <c r="Q55" s="129"/>
      <c r="R55" s="129"/>
      <c r="S55" s="129"/>
      <c r="T55" s="129"/>
      <c r="U55" s="129"/>
      <c r="V55" s="124">
        <f t="shared" si="6"/>
        <v>0</v>
      </c>
      <c r="W55" s="768"/>
      <c r="X55" s="125">
        <f>+V55*W54</f>
        <v>0</v>
      </c>
    </row>
    <row r="56" spans="1:25" ht="16.5" customHeight="1">
      <c r="A56" s="1150"/>
      <c r="B56" s="893" t="s">
        <v>64</v>
      </c>
      <c r="C56" s="1152" t="s">
        <v>530</v>
      </c>
      <c r="D56" s="744"/>
      <c r="E56" s="744"/>
      <c r="F56" s="744"/>
      <c r="G56" s="893" t="s">
        <v>495</v>
      </c>
      <c r="H56" s="865" t="s">
        <v>67</v>
      </c>
      <c r="I56" s="126" t="s">
        <v>9</v>
      </c>
      <c r="J56" s="159"/>
      <c r="K56" s="160"/>
      <c r="L56" s="160">
        <v>0.3</v>
      </c>
      <c r="M56" s="160"/>
      <c r="N56" s="160"/>
      <c r="O56" s="160">
        <v>0.3</v>
      </c>
      <c r="P56" s="160"/>
      <c r="Q56" s="160"/>
      <c r="R56" s="160">
        <v>0.3</v>
      </c>
      <c r="S56" s="160"/>
      <c r="T56" s="160"/>
      <c r="U56" s="160">
        <v>0.1</v>
      </c>
      <c r="V56" s="121">
        <f t="shared" si="6"/>
        <v>0.99999999999999989</v>
      </c>
      <c r="W56" s="1154">
        <v>0.05</v>
      </c>
      <c r="X56" s="526">
        <f>V56*W56</f>
        <v>4.9999999999999996E-2</v>
      </c>
      <c r="Y56" s="12"/>
    </row>
    <row r="57" spans="1:25" ht="15" customHeight="1">
      <c r="A57" s="1150"/>
      <c r="B57" s="766"/>
      <c r="C57" s="750"/>
      <c r="D57" s="751"/>
      <c r="E57" s="751"/>
      <c r="F57" s="751"/>
      <c r="G57" s="766"/>
      <c r="H57" s="762"/>
      <c r="I57" s="127" t="s">
        <v>39</v>
      </c>
      <c r="J57" s="128"/>
      <c r="K57" s="129"/>
      <c r="L57" s="129"/>
      <c r="M57" s="129"/>
      <c r="N57" s="129"/>
      <c r="O57" s="129"/>
      <c r="P57" s="129"/>
      <c r="Q57" s="129"/>
      <c r="R57" s="129"/>
      <c r="S57" s="129"/>
      <c r="T57" s="129"/>
      <c r="U57" s="129"/>
      <c r="V57" s="124">
        <f t="shared" si="6"/>
        <v>0</v>
      </c>
      <c r="W57" s="768"/>
      <c r="X57" s="527">
        <f>+V57*W56</f>
        <v>0</v>
      </c>
      <c r="Y57" s="528"/>
    </row>
    <row r="58" spans="1:25" ht="15" customHeight="1">
      <c r="A58" s="1150"/>
      <c r="B58" s="893" t="s">
        <v>64</v>
      </c>
      <c r="C58" s="1152" t="s">
        <v>533</v>
      </c>
      <c r="D58" s="744"/>
      <c r="E58" s="744"/>
      <c r="F58" s="744"/>
      <c r="G58" s="893" t="s">
        <v>495</v>
      </c>
      <c r="H58" s="865" t="s">
        <v>67</v>
      </c>
      <c r="I58" s="126" t="s">
        <v>9</v>
      </c>
      <c r="J58" s="159"/>
      <c r="K58" s="160"/>
      <c r="L58" s="160">
        <v>0.3</v>
      </c>
      <c r="M58" s="160"/>
      <c r="N58" s="160"/>
      <c r="O58" s="160">
        <v>0.3</v>
      </c>
      <c r="P58" s="160"/>
      <c r="Q58" s="160"/>
      <c r="R58" s="160">
        <v>0.3</v>
      </c>
      <c r="S58" s="160"/>
      <c r="T58" s="160"/>
      <c r="U58" s="160">
        <v>0.1</v>
      </c>
      <c r="V58" s="121">
        <f t="shared" si="6"/>
        <v>0.99999999999999989</v>
      </c>
      <c r="W58" s="1154">
        <v>0.05</v>
      </c>
      <c r="X58" s="526">
        <f>V58*W58</f>
        <v>4.9999999999999996E-2</v>
      </c>
      <c r="Y58" s="529"/>
    </row>
    <row r="59" spans="1:25" ht="15" customHeight="1">
      <c r="A59" s="1150"/>
      <c r="B59" s="766"/>
      <c r="C59" s="750"/>
      <c r="D59" s="751"/>
      <c r="E59" s="751"/>
      <c r="F59" s="751"/>
      <c r="G59" s="766"/>
      <c r="H59" s="762"/>
      <c r="I59" s="127" t="s">
        <v>39</v>
      </c>
      <c r="J59" s="128"/>
      <c r="K59" s="129"/>
      <c r="L59" s="129"/>
      <c r="M59" s="129"/>
      <c r="N59" s="129"/>
      <c r="O59" s="129"/>
      <c r="P59" s="129"/>
      <c r="Q59" s="129"/>
      <c r="R59" s="129"/>
      <c r="S59" s="129"/>
      <c r="T59" s="129"/>
      <c r="U59" s="129"/>
      <c r="V59" s="124">
        <f t="shared" si="6"/>
        <v>0</v>
      </c>
      <c r="W59" s="768"/>
      <c r="X59" s="527">
        <f>+V59*W58</f>
        <v>0</v>
      </c>
      <c r="Y59" s="532"/>
    </row>
    <row r="60" spans="1:25" ht="15.75" customHeight="1">
      <c r="A60" s="1150"/>
      <c r="B60" s="868" t="s">
        <v>70</v>
      </c>
      <c r="C60" s="744"/>
      <c r="D60" s="744"/>
      <c r="E60" s="744"/>
      <c r="F60" s="726"/>
      <c r="G60" s="904"/>
      <c r="H60" s="1098" t="s">
        <v>67</v>
      </c>
      <c r="I60" s="146" t="s">
        <v>9</v>
      </c>
      <c r="J60" s="121">
        <f t="shared" ref="J60:U60" si="7">+J34*$W$34+J36*$W$36+J38*$W$38+J40*$W$40+J42*$W$42+J44*$W$44+J46*$W$46+J48*$W$48+J50*$W$50+J52*$W$52+J54*$W$54+J56*$W$56+J58*$W$58</f>
        <v>0</v>
      </c>
      <c r="K60" s="121">
        <f t="shared" si="7"/>
        <v>0</v>
      </c>
      <c r="L60" s="121">
        <f t="shared" si="7"/>
        <v>0.30000000000000004</v>
      </c>
      <c r="M60" s="121">
        <f t="shared" si="7"/>
        <v>0</v>
      </c>
      <c r="N60" s="121">
        <f t="shared" si="7"/>
        <v>0</v>
      </c>
      <c r="O60" s="121">
        <f t="shared" si="7"/>
        <v>0.30000000000000004</v>
      </c>
      <c r="P60" s="121">
        <f t="shared" si="7"/>
        <v>0</v>
      </c>
      <c r="Q60" s="121">
        <f t="shared" si="7"/>
        <v>0</v>
      </c>
      <c r="R60" s="121">
        <f t="shared" si="7"/>
        <v>0.30000000000000004</v>
      </c>
      <c r="S60" s="121">
        <f t="shared" si="7"/>
        <v>0</v>
      </c>
      <c r="T60" s="121">
        <f t="shared" si="7"/>
        <v>0</v>
      </c>
      <c r="U60" s="121">
        <f t="shared" si="7"/>
        <v>0.10000000000000003</v>
      </c>
      <c r="V60" s="533">
        <f t="shared" si="6"/>
        <v>1.0000000000000002</v>
      </c>
      <c r="W60" s="1157">
        <f>SUM(W34:W58)</f>
        <v>1</v>
      </c>
      <c r="X60" s="534">
        <f>V60*W60</f>
        <v>1.0000000000000002</v>
      </c>
      <c r="Y60" s="528"/>
    </row>
    <row r="61" spans="1:25" ht="15.75" customHeight="1">
      <c r="A61" s="1151"/>
      <c r="B61" s="792"/>
      <c r="C61" s="764"/>
      <c r="D61" s="764"/>
      <c r="E61" s="764"/>
      <c r="F61" s="793"/>
      <c r="G61" s="766"/>
      <c r="H61" s="788"/>
      <c r="I61" s="148" t="s">
        <v>39</v>
      </c>
      <c r="J61" s="149">
        <f t="shared" ref="J61:U61" si="8">+J45*$W$44+J47*$W$46+J49*$W$48+J51*$W$50+J57*$W$56</f>
        <v>0</v>
      </c>
      <c r="K61" s="149">
        <f t="shared" si="8"/>
        <v>0</v>
      </c>
      <c r="L61" s="149">
        <f t="shared" si="8"/>
        <v>0</v>
      </c>
      <c r="M61" s="149">
        <f t="shared" si="8"/>
        <v>0</v>
      </c>
      <c r="N61" s="149">
        <f t="shared" si="8"/>
        <v>0</v>
      </c>
      <c r="O61" s="149">
        <f t="shared" si="8"/>
        <v>0</v>
      </c>
      <c r="P61" s="149">
        <f t="shared" si="8"/>
        <v>0</v>
      </c>
      <c r="Q61" s="149">
        <f t="shared" si="8"/>
        <v>0</v>
      </c>
      <c r="R61" s="149">
        <f t="shared" si="8"/>
        <v>0</v>
      </c>
      <c r="S61" s="149">
        <f t="shared" si="8"/>
        <v>0</v>
      </c>
      <c r="T61" s="149">
        <f t="shared" si="8"/>
        <v>0</v>
      </c>
      <c r="U61" s="149">
        <f t="shared" si="8"/>
        <v>0</v>
      </c>
      <c r="V61" s="149">
        <f t="shared" si="6"/>
        <v>0</v>
      </c>
      <c r="W61" s="757"/>
      <c r="X61" s="150">
        <f>+V61*W60</f>
        <v>0</v>
      </c>
    </row>
    <row r="62" spans="1:25" ht="36" customHeight="1">
      <c r="A62" s="168" t="s">
        <v>17</v>
      </c>
      <c r="B62" s="106" t="s">
        <v>42</v>
      </c>
      <c r="C62" s="106" t="s">
        <v>43</v>
      </c>
      <c r="D62" s="106" t="s">
        <v>19</v>
      </c>
      <c r="E62" s="106" t="s">
        <v>44</v>
      </c>
      <c r="F62" s="107" t="s">
        <v>45</v>
      </c>
      <c r="G62" s="535" t="s">
        <v>46</v>
      </c>
      <c r="H62" s="898" t="s">
        <v>47</v>
      </c>
      <c r="I62" s="755"/>
      <c r="J62" s="106" t="s">
        <v>48</v>
      </c>
      <c r="K62" s="106" t="s">
        <v>28</v>
      </c>
      <c r="L62" s="106" t="s">
        <v>31</v>
      </c>
      <c r="M62" s="106" t="s">
        <v>30</v>
      </c>
      <c r="N62" s="106" t="s">
        <v>49</v>
      </c>
      <c r="O62" s="106" t="s">
        <v>50</v>
      </c>
      <c r="P62" s="106" t="s">
        <v>34</v>
      </c>
      <c r="Q62" s="109" t="s">
        <v>36</v>
      </c>
      <c r="R62" s="106" t="s">
        <v>51</v>
      </c>
      <c r="S62" s="106" t="s">
        <v>52</v>
      </c>
      <c r="T62" s="106" t="s">
        <v>32</v>
      </c>
      <c r="U62" s="106" t="s">
        <v>29</v>
      </c>
      <c r="V62" s="106" t="s">
        <v>53</v>
      </c>
      <c r="W62" s="106" t="s">
        <v>54</v>
      </c>
      <c r="X62" s="151" t="s">
        <v>71</v>
      </c>
    </row>
    <row r="63" spans="1:25" ht="22.5" customHeight="1">
      <c r="A63" s="889" t="s">
        <v>508</v>
      </c>
      <c r="B63" s="877" t="s">
        <v>495</v>
      </c>
      <c r="C63" s="876" t="s">
        <v>73</v>
      </c>
      <c r="D63" s="874">
        <v>1</v>
      </c>
      <c r="E63" s="1162" t="s">
        <v>542</v>
      </c>
      <c r="F63" s="905" t="s">
        <v>75</v>
      </c>
      <c r="G63" s="893" t="s">
        <v>495</v>
      </c>
      <c r="H63" s="894" t="s">
        <v>9</v>
      </c>
      <c r="I63" s="786"/>
      <c r="J63" s="536"/>
      <c r="K63" s="536"/>
      <c r="L63" s="160">
        <v>0.3</v>
      </c>
      <c r="M63" s="537"/>
      <c r="N63" s="537"/>
      <c r="O63" s="159">
        <v>0.3</v>
      </c>
      <c r="P63" s="537"/>
      <c r="Q63" s="537"/>
      <c r="R63" s="159">
        <v>0.3</v>
      </c>
      <c r="S63" s="537"/>
      <c r="T63" s="537"/>
      <c r="U63" s="538">
        <v>0.1</v>
      </c>
      <c r="V63" s="163">
        <f t="shared" ref="V63:V64" si="9">SUM(J63:U63)</f>
        <v>0.99999999999999989</v>
      </c>
      <c r="W63" s="879">
        <v>0.25</v>
      </c>
      <c r="X63" s="113">
        <f>IF(OR(V63=0,W63=0),0,(V63/V63)*W63)</f>
        <v>0.25</v>
      </c>
    </row>
    <row r="64" spans="1:25" ht="23.25" customHeight="1">
      <c r="A64" s="1150"/>
      <c r="B64" s="788"/>
      <c r="C64" s="757"/>
      <c r="D64" s="764"/>
      <c r="E64" s="757"/>
      <c r="F64" s="760"/>
      <c r="G64" s="741"/>
      <c r="H64" s="873" t="s">
        <v>62</v>
      </c>
      <c r="I64" s="784"/>
      <c r="J64" s="155"/>
      <c r="K64" s="155"/>
      <c r="L64" s="155"/>
      <c r="M64" s="155"/>
      <c r="N64" s="155"/>
      <c r="O64" s="155"/>
      <c r="P64" s="155"/>
      <c r="Q64" s="155"/>
      <c r="R64" s="155"/>
      <c r="S64" s="155"/>
      <c r="T64" s="155"/>
      <c r="U64" s="156"/>
      <c r="V64" s="170">
        <f t="shared" si="9"/>
        <v>0</v>
      </c>
      <c r="W64" s="741"/>
      <c r="X64" s="117">
        <f>IF(OR(V64=0,W63=0),0,(V64/V63*W63))</f>
        <v>0</v>
      </c>
    </row>
    <row r="65" spans="1:24" ht="31.5" customHeight="1">
      <c r="A65" s="1150"/>
      <c r="B65" s="283" t="s">
        <v>63</v>
      </c>
      <c r="C65" s="878" t="s">
        <v>24</v>
      </c>
      <c r="D65" s="772"/>
      <c r="E65" s="772"/>
      <c r="F65" s="772"/>
      <c r="G65" s="772"/>
      <c r="H65" s="772"/>
      <c r="I65" s="772"/>
      <c r="J65" s="772"/>
      <c r="K65" s="772"/>
      <c r="L65" s="772"/>
      <c r="M65" s="772"/>
      <c r="N65" s="772"/>
      <c r="O65" s="772"/>
      <c r="P65" s="772"/>
      <c r="Q65" s="772"/>
      <c r="R65" s="772"/>
      <c r="S65" s="772"/>
      <c r="T65" s="772"/>
      <c r="U65" s="772"/>
      <c r="V65" s="772"/>
      <c r="W65" s="772"/>
      <c r="X65" s="773"/>
    </row>
    <row r="66" spans="1:24" ht="32.25" customHeight="1">
      <c r="A66" s="1150"/>
      <c r="B66" s="1068" t="s">
        <v>274</v>
      </c>
      <c r="C66" s="1152" t="s">
        <v>545</v>
      </c>
      <c r="D66" s="744"/>
      <c r="E66" s="744"/>
      <c r="F66" s="744"/>
      <c r="G66" s="893" t="s">
        <v>495</v>
      </c>
      <c r="H66" s="865" t="s">
        <v>67</v>
      </c>
      <c r="I66" s="126" t="s">
        <v>9</v>
      </c>
      <c r="J66" s="159"/>
      <c r="K66" s="160"/>
      <c r="L66" s="160">
        <v>0.3</v>
      </c>
      <c r="M66" s="160"/>
      <c r="N66" s="160"/>
      <c r="O66" s="160">
        <v>0.3</v>
      </c>
      <c r="P66" s="160"/>
      <c r="Q66" s="160"/>
      <c r="R66" s="160">
        <v>0.3</v>
      </c>
      <c r="S66" s="160"/>
      <c r="T66" s="160"/>
      <c r="U66" s="160">
        <v>0.1</v>
      </c>
      <c r="V66" s="121">
        <f t="shared" ref="V66:V109" si="10">SUM(J66:U66)</f>
        <v>0.99999999999999989</v>
      </c>
      <c r="W66" s="872">
        <v>0.05</v>
      </c>
      <c r="X66" s="497">
        <v>0.05</v>
      </c>
    </row>
    <row r="67" spans="1:24" ht="32.25" customHeight="1">
      <c r="A67" s="1150"/>
      <c r="B67" s="1069"/>
      <c r="C67" s="797"/>
      <c r="D67" s="817"/>
      <c r="E67" s="817"/>
      <c r="F67" s="817"/>
      <c r="G67" s="766"/>
      <c r="H67" s="762"/>
      <c r="I67" s="127" t="s">
        <v>39</v>
      </c>
      <c r="J67" s="128"/>
      <c r="K67" s="129"/>
      <c r="L67" s="129"/>
      <c r="M67" s="129"/>
      <c r="N67" s="129"/>
      <c r="O67" s="129"/>
      <c r="P67" s="129"/>
      <c r="Q67" s="129"/>
      <c r="R67" s="129"/>
      <c r="S67" s="129"/>
      <c r="T67" s="129"/>
      <c r="U67" s="129"/>
      <c r="V67" s="124">
        <f t="shared" si="10"/>
        <v>0</v>
      </c>
      <c r="W67" s="768"/>
      <c r="X67" s="493">
        <v>0</v>
      </c>
    </row>
    <row r="68" spans="1:24" ht="33" customHeight="1">
      <c r="A68" s="1150"/>
      <c r="B68" s="1068" t="s">
        <v>274</v>
      </c>
      <c r="C68" s="1152" t="s">
        <v>547</v>
      </c>
      <c r="D68" s="744"/>
      <c r="E68" s="744"/>
      <c r="F68" s="744"/>
      <c r="G68" s="893" t="s">
        <v>495</v>
      </c>
      <c r="H68" s="865" t="s">
        <v>67</v>
      </c>
      <c r="I68" s="126" t="s">
        <v>9</v>
      </c>
      <c r="J68" s="159"/>
      <c r="K68" s="160"/>
      <c r="L68" s="160">
        <v>0.3</v>
      </c>
      <c r="M68" s="160"/>
      <c r="N68" s="160"/>
      <c r="O68" s="160">
        <v>0.3</v>
      </c>
      <c r="P68" s="160"/>
      <c r="Q68" s="160"/>
      <c r="R68" s="160">
        <v>0.3</v>
      </c>
      <c r="S68" s="160"/>
      <c r="T68" s="160"/>
      <c r="U68" s="160">
        <v>0.1</v>
      </c>
      <c r="V68" s="121">
        <f t="shared" si="10"/>
        <v>0.99999999999999989</v>
      </c>
      <c r="W68" s="872">
        <v>0.05</v>
      </c>
      <c r="X68" s="493">
        <v>0.05</v>
      </c>
    </row>
    <row r="69" spans="1:24" ht="33" customHeight="1">
      <c r="A69" s="1150"/>
      <c r="B69" s="1069"/>
      <c r="C69" s="797"/>
      <c r="D69" s="817"/>
      <c r="E69" s="817"/>
      <c r="F69" s="817"/>
      <c r="G69" s="766"/>
      <c r="H69" s="762"/>
      <c r="I69" s="127" t="s">
        <v>39</v>
      </c>
      <c r="J69" s="142"/>
      <c r="K69" s="143"/>
      <c r="L69" s="143"/>
      <c r="M69" s="143"/>
      <c r="N69" s="143"/>
      <c r="O69" s="143"/>
      <c r="P69" s="143"/>
      <c r="Q69" s="143"/>
      <c r="R69" s="143"/>
      <c r="S69" s="143"/>
      <c r="T69" s="143"/>
      <c r="U69" s="143"/>
      <c r="V69" s="124">
        <f t="shared" si="10"/>
        <v>0</v>
      </c>
      <c r="W69" s="768"/>
      <c r="X69" s="493">
        <v>0</v>
      </c>
    </row>
    <row r="70" spans="1:24" ht="15.75" customHeight="1">
      <c r="A70" s="1150"/>
      <c r="B70" s="1068" t="s">
        <v>274</v>
      </c>
      <c r="C70" s="1152" t="s">
        <v>549</v>
      </c>
      <c r="D70" s="744"/>
      <c r="E70" s="744"/>
      <c r="F70" s="744"/>
      <c r="G70" s="893" t="s">
        <v>495</v>
      </c>
      <c r="H70" s="865" t="s">
        <v>67</v>
      </c>
      <c r="I70" s="126" t="s">
        <v>9</v>
      </c>
      <c r="J70" s="159"/>
      <c r="K70" s="160"/>
      <c r="L70" s="160">
        <v>0.3</v>
      </c>
      <c r="M70" s="160"/>
      <c r="N70" s="160"/>
      <c r="O70" s="160">
        <v>0.3</v>
      </c>
      <c r="P70" s="160"/>
      <c r="Q70" s="160"/>
      <c r="R70" s="160">
        <v>0.3</v>
      </c>
      <c r="S70" s="160"/>
      <c r="T70" s="160"/>
      <c r="U70" s="160">
        <v>0.1</v>
      </c>
      <c r="V70" s="121">
        <f t="shared" si="10"/>
        <v>0.99999999999999989</v>
      </c>
      <c r="W70" s="872">
        <v>0.05</v>
      </c>
      <c r="X70" s="493">
        <v>0.05</v>
      </c>
    </row>
    <row r="71" spans="1:24" ht="15.75" customHeight="1">
      <c r="A71" s="1150"/>
      <c r="B71" s="1069"/>
      <c r="C71" s="797"/>
      <c r="D71" s="817"/>
      <c r="E71" s="817"/>
      <c r="F71" s="817"/>
      <c r="G71" s="766"/>
      <c r="H71" s="762"/>
      <c r="I71" s="127" t="s">
        <v>39</v>
      </c>
      <c r="J71" s="142"/>
      <c r="K71" s="143"/>
      <c r="L71" s="143"/>
      <c r="M71" s="143"/>
      <c r="N71" s="143"/>
      <c r="O71" s="143"/>
      <c r="P71" s="143"/>
      <c r="Q71" s="143"/>
      <c r="R71" s="143"/>
      <c r="S71" s="143"/>
      <c r="T71" s="143"/>
      <c r="U71" s="143"/>
      <c r="V71" s="124">
        <f t="shared" si="10"/>
        <v>0</v>
      </c>
      <c r="W71" s="768"/>
      <c r="X71" s="493">
        <v>0</v>
      </c>
    </row>
    <row r="72" spans="1:24" ht="15.75" customHeight="1">
      <c r="A72" s="1150"/>
      <c r="B72" s="1068" t="s">
        <v>274</v>
      </c>
      <c r="C72" s="1152" t="s">
        <v>550</v>
      </c>
      <c r="D72" s="744"/>
      <c r="E72" s="744"/>
      <c r="F72" s="744"/>
      <c r="G72" s="893" t="s">
        <v>495</v>
      </c>
      <c r="H72" s="865" t="s">
        <v>67</v>
      </c>
      <c r="I72" s="126" t="s">
        <v>9</v>
      </c>
      <c r="J72" s="159"/>
      <c r="K72" s="160"/>
      <c r="L72" s="160">
        <v>0.3</v>
      </c>
      <c r="M72" s="160"/>
      <c r="N72" s="160"/>
      <c r="O72" s="160">
        <v>0.3</v>
      </c>
      <c r="P72" s="160"/>
      <c r="Q72" s="160"/>
      <c r="R72" s="160">
        <v>0.3</v>
      </c>
      <c r="S72" s="160"/>
      <c r="T72" s="160"/>
      <c r="U72" s="160">
        <v>0.1</v>
      </c>
      <c r="V72" s="121">
        <f t="shared" si="10"/>
        <v>0.99999999999999989</v>
      </c>
      <c r="W72" s="872">
        <v>2.5000000000000001E-2</v>
      </c>
      <c r="X72" s="493">
        <v>2.5000000000000001E-2</v>
      </c>
    </row>
    <row r="73" spans="1:24" ht="15.75" customHeight="1">
      <c r="A73" s="1150"/>
      <c r="B73" s="1069"/>
      <c r="C73" s="797"/>
      <c r="D73" s="817"/>
      <c r="E73" s="817"/>
      <c r="F73" s="817"/>
      <c r="G73" s="766"/>
      <c r="H73" s="762"/>
      <c r="I73" s="127" t="s">
        <v>39</v>
      </c>
      <c r="J73" s="142"/>
      <c r="K73" s="143"/>
      <c r="L73" s="143"/>
      <c r="M73" s="143"/>
      <c r="N73" s="143"/>
      <c r="O73" s="143"/>
      <c r="P73" s="143"/>
      <c r="Q73" s="143"/>
      <c r="R73" s="143"/>
      <c r="S73" s="143"/>
      <c r="T73" s="143"/>
      <c r="U73" s="143"/>
      <c r="V73" s="124">
        <f t="shared" si="10"/>
        <v>0</v>
      </c>
      <c r="W73" s="768"/>
      <c r="X73" s="493">
        <v>0</v>
      </c>
    </row>
    <row r="74" spans="1:24" ht="15.75" customHeight="1">
      <c r="A74" s="1150"/>
      <c r="B74" s="1068" t="s">
        <v>274</v>
      </c>
      <c r="C74" s="1152" t="s">
        <v>551</v>
      </c>
      <c r="D74" s="744"/>
      <c r="E74" s="744"/>
      <c r="F74" s="744"/>
      <c r="G74" s="893" t="s">
        <v>495</v>
      </c>
      <c r="H74" s="865" t="s">
        <v>67</v>
      </c>
      <c r="I74" s="126" t="s">
        <v>9</v>
      </c>
      <c r="J74" s="159"/>
      <c r="K74" s="160"/>
      <c r="L74" s="160">
        <v>0.3</v>
      </c>
      <c r="M74" s="160"/>
      <c r="N74" s="160"/>
      <c r="O74" s="160">
        <v>0.3</v>
      </c>
      <c r="P74" s="160"/>
      <c r="Q74" s="160"/>
      <c r="R74" s="160">
        <v>0.3</v>
      </c>
      <c r="S74" s="160"/>
      <c r="T74" s="160"/>
      <c r="U74" s="160">
        <v>0.1</v>
      </c>
      <c r="V74" s="121">
        <f t="shared" si="10"/>
        <v>0.99999999999999989</v>
      </c>
      <c r="W74" s="872">
        <v>0.05</v>
      </c>
      <c r="X74" s="497">
        <v>0.05</v>
      </c>
    </row>
    <row r="75" spans="1:24" ht="15.75" customHeight="1">
      <c r="A75" s="1150"/>
      <c r="B75" s="1069"/>
      <c r="C75" s="797"/>
      <c r="D75" s="817"/>
      <c r="E75" s="817"/>
      <c r="F75" s="817"/>
      <c r="G75" s="766"/>
      <c r="H75" s="762"/>
      <c r="I75" s="127" t="s">
        <v>39</v>
      </c>
      <c r="J75" s="142"/>
      <c r="K75" s="143"/>
      <c r="L75" s="143"/>
      <c r="M75" s="143"/>
      <c r="N75" s="143"/>
      <c r="O75" s="143"/>
      <c r="P75" s="143"/>
      <c r="Q75" s="143"/>
      <c r="R75" s="143"/>
      <c r="S75" s="143"/>
      <c r="T75" s="143"/>
      <c r="U75" s="143"/>
      <c r="V75" s="124">
        <f t="shared" si="10"/>
        <v>0</v>
      </c>
      <c r="W75" s="768"/>
      <c r="X75" s="497">
        <v>0</v>
      </c>
    </row>
    <row r="76" spans="1:24" ht="15.75" customHeight="1">
      <c r="A76" s="1150"/>
      <c r="B76" s="1068" t="s">
        <v>274</v>
      </c>
      <c r="C76" s="1152" t="s">
        <v>552</v>
      </c>
      <c r="D76" s="744"/>
      <c r="E76" s="744"/>
      <c r="F76" s="744"/>
      <c r="G76" s="893" t="s">
        <v>495</v>
      </c>
      <c r="H76" s="865" t="s">
        <v>67</v>
      </c>
      <c r="I76" s="126" t="s">
        <v>9</v>
      </c>
      <c r="J76" s="159"/>
      <c r="K76" s="160"/>
      <c r="L76" s="160">
        <v>0.3</v>
      </c>
      <c r="M76" s="160"/>
      <c r="N76" s="160"/>
      <c r="O76" s="160">
        <v>0.3</v>
      </c>
      <c r="P76" s="160"/>
      <c r="Q76" s="160"/>
      <c r="R76" s="160">
        <v>0.3</v>
      </c>
      <c r="S76" s="160"/>
      <c r="T76" s="160"/>
      <c r="U76" s="160">
        <v>0.1</v>
      </c>
      <c r="V76" s="121">
        <f t="shared" si="10"/>
        <v>0.99999999999999989</v>
      </c>
      <c r="W76" s="872">
        <v>0.05</v>
      </c>
      <c r="X76" s="497">
        <v>0.05</v>
      </c>
    </row>
    <row r="77" spans="1:24" ht="15.75" customHeight="1">
      <c r="A77" s="1150"/>
      <c r="B77" s="1069"/>
      <c r="C77" s="797"/>
      <c r="D77" s="817"/>
      <c r="E77" s="817"/>
      <c r="F77" s="817"/>
      <c r="G77" s="766"/>
      <c r="H77" s="762"/>
      <c r="I77" s="127" t="s">
        <v>39</v>
      </c>
      <c r="J77" s="142"/>
      <c r="K77" s="143"/>
      <c r="L77" s="143"/>
      <c r="M77" s="143"/>
      <c r="N77" s="143"/>
      <c r="O77" s="143"/>
      <c r="P77" s="143"/>
      <c r="Q77" s="143"/>
      <c r="R77" s="143"/>
      <c r="S77" s="143"/>
      <c r="T77" s="143"/>
      <c r="U77" s="143"/>
      <c r="V77" s="124">
        <f t="shared" si="10"/>
        <v>0</v>
      </c>
      <c r="W77" s="768"/>
      <c r="X77" s="497">
        <v>0</v>
      </c>
    </row>
    <row r="78" spans="1:24" ht="15.75" customHeight="1">
      <c r="A78" s="1150"/>
      <c r="B78" s="1068" t="s">
        <v>274</v>
      </c>
      <c r="C78" s="1152" t="s">
        <v>553</v>
      </c>
      <c r="D78" s="744"/>
      <c r="E78" s="744"/>
      <c r="F78" s="744"/>
      <c r="G78" s="893" t="s">
        <v>495</v>
      </c>
      <c r="H78" s="865" t="s">
        <v>67</v>
      </c>
      <c r="I78" s="126" t="s">
        <v>9</v>
      </c>
      <c r="J78" s="159"/>
      <c r="K78" s="160"/>
      <c r="L78" s="160">
        <v>0.3</v>
      </c>
      <c r="M78" s="160"/>
      <c r="N78" s="160"/>
      <c r="O78" s="160">
        <v>0.3</v>
      </c>
      <c r="P78" s="160"/>
      <c r="Q78" s="160"/>
      <c r="R78" s="160">
        <v>0.3</v>
      </c>
      <c r="S78" s="160"/>
      <c r="T78" s="160"/>
      <c r="U78" s="160">
        <v>0.1</v>
      </c>
      <c r="V78" s="121">
        <f t="shared" si="10"/>
        <v>0.99999999999999989</v>
      </c>
      <c r="W78" s="872">
        <v>0.05</v>
      </c>
      <c r="X78" s="497">
        <v>0.05</v>
      </c>
    </row>
    <row r="79" spans="1:24" ht="15.75" customHeight="1">
      <c r="A79" s="1150"/>
      <c r="B79" s="1069"/>
      <c r="C79" s="797"/>
      <c r="D79" s="817"/>
      <c r="E79" s="817"/>
      <c r="F79" s="817"/>
      <c r="G79" s="766"/>
      <c r="H79" s="762"/>
      <c r="I79" s="127" t="s">
        <v>39</v>
      </c>
      <c r="J79" s="142"/>
      <c r="K79" s="143"/>
      <c r="L79" s="143"/>
      <c r="M79" s="143"/>
      <c r="N79" s="143"/>
      <c r="O79" s="143"/>
      <c r="P79" s="143"/>
      <c r="Q79" s="143"/>
      <c r="R79" s="143"/>
      <c r="S79" s="143"/>
      <c r="T79" s="143"/>
      <c r="U79" s="143"/>
      <c r="V79" s="124">
        <f t="shared" si="10"/>
        <v>0</v>
      </c>
      <c r="W79" s="768"/>
      <c r="X79" s="497">
        <v>0</v>
      </c>
    </row>
    <row r="80" spans="1:24" ht="15.75" customHeight="1">
      <c r="A80" s="1150"/>
      <c r="B80" s="1068" t="s">
        <v>274</v>
      </c>
      <c r="C80" s="1152" t="s">
        <v>554</v>
      </c>
      <c r="D80" s="744"/>
      <c r="E80" s="744"/>
      <c r="F80" s="744"/>
      <c r="G80" s="893" t="s">
        <v>495</v>
      </c>
      <c r="H80" s="865" t="s">
        <v>67</v>
      </c>
      <c r="I80" s="126" t="s">
        <v>9</v>
      </c>
      <c r="J80" s="159"/>
      <c r="K80" s="160"/>
      <c r="L80" s="160">
        <v>0.3</v>
      </c>
      <c r="M80" s="160"/>
      <c r="N80" s="160"/>
      <c r="O80" s="160">
        <v>0.3</v>
      </c>
      <c r="P80" s="160"/>
      <c r="Q80" s="160"/>
      <c r="R80" s="160">
        <v>0.3</v>
      </c>
      <c r="S80" s="160"/>
      <c r="T80" s="160"/>
      <c r="U80" s="160">
        <v>0.1</v>
      </c>
      <c r="V80" s="121">
        <f t="shared" si="10"/>
        <v>0.99999999999999989</v>
      </c>
      <c r="W80" s="872">
        <v>0.05</v>
      </c>
      <c r="X80" s="497">
        <v>0.05</v>
      </c>
    </row>
    <row r="81" spans="1:24" ht="15.75" customHeight="1">
      <c r="A81" s="1150"/>
      <c r="B81" s="1069"/>
      <c r="C81" s="797"/>
      <c r="D81" s="817"/>
      <c r="E81" s="817"/>
      <c r="F81" s="817"/>
      <c r="G81" s="766"/>
      <c r="H81" s="762"/>
      <c r="I81" s="127" t="s">
        <v>39</v>
      </c>
      <c r="J81" s="142"/>
      <c r="K81" s="143"/>
      <c r="L81" s="143"/>
      <c r="M81" s="143"/>
      <c r="N81" s="143"/>
      <c r="O81" s="143"/>
      <c r="P81" s="143"/>
      <c r="Q81" s="143"/>
      <c r="R81" s="143"/>
      <c r="S81" s="143"/>
      <c r="T81" s="143"/>
      <c r="U81" s="143"/>
      <c r="V81" s="124">
        <f t="shared" si="10"/>
        <v>0</v>
      </c>
      <c r="W81" s="768"/>
      <c r="X81" s="497">
        <v>0</v>
      </c>
    </row>
    <row r="82" spans="1:24" ht="15.75" customHeight="1">
      <c r="A82" s="1150"/>
      <c r="B82" s="1068" t="s">
        <v>274</v>
      </c>
      <c r="C82" s="1152" t="s">
        <v>555</v>
      </c>
      <c r="D82" s="744"/>
      <c r="E82" s="744"/>
      <c r="F82" s="744"/>
      <c r="G82" s="893" t="s">
        <v>495</v>
      </c>
      <c r="H82" s="865" t="s">
        <v>67</v>
      </c>
      <c r="I82" s="126" t="s">
        <v>9</v>
      </c>
      <c r="J82" s="159"/>
      <c r="K82" s="160"/>
      <c r="L82" s="160">
        <v>0.3</v>
      </c>
      <c r="M82" s="160"/>
      <c r="N82" s="160"/>
      <c r="O82" s="160">
        <v>0.3</v>
      </c>
      <c r="P82" s="160"/>
      <c r="Q82" s="160"/>
      <c r="R82" s="160">
        <v>0.3</v>
      </c>
      <c r="S82" s="160"/>
      <c r="T82" s="160"/>
      <c r="U82" s="160">
        <v>0.1</v>
      </c>
      <c r="V82" s="121">
        <f t="shared" si="10"/>
        <v>0.99999999999999989</v>
      </c>
      <c r="W82" s="872">
        <v>0.05</v>
      </c>
      <c r="X82" s="497">
        <v>0.05</v>
      </c>
    </row>
    <row r="83" spans="1:24" ht="15.75" customHeight="1">
      <c r="A83" s="1150"/>
      <c r="B83" s="1069"/>
      <c r="C83" s="797"/>
      <c r="D83" s="817"/>
      <c r="E83" s="817"/>
      <c r="F83" s="817"/>
      <c r="G83" s="766"/>
      <c r="H83" s="762"/>
      <c r="I83" s="127" t="s">
        <v>39</v>
      </c>
      <c r="J83" s="142"/>
      <c r="K83" s="143"/>
      <c r="L83" s="143"/>
      <c r="M83" s="143"/>
      <c r="N83" s="143"/>
      <c r="O83" s="143"/>
      <c r="P83" s="143"/>
      <c r="Q83" s="143"/>
      <c r="R83" s="143"/>
      <c r="S83" s="143"/>
      <c r="T83" s="143"/>
      <c r="U83" s="143"/>
      <c r="V83" s="124">
        <f t="shared" si="10"/>
        <v>0</v>
      </c>
      <c r="W83" s="768"/>
      <c r="X83" s="497">
        <v>0</v>
      </c>
    </row>
    <row r="84" spans="1:24" ht="15.75" customHeight="1">
      <c r="A84" s="1150"/>
      <c r="B84" s="1068" t="s">
        <v>274</v>
      </c>
      <c r="C84" s="1152" t="s">
        <v>556</v>
      </c>
      <c r="D84" s="744"/>
      <c r="E84" s="744"/>
      <c r="F84" s="744"/>
      <c r="G84" s="893" t="s">
        <v>495</v>
      </c>
      <c r="H84" s="865" t="s">
        <v>67</v>
      </c>
      <c r="I84" s="126" t="s">
        <v>9</v>
      </c>
      <c r="J84" s="159"/>
      <c r="K84" s="160"/>
      <c r="L84" s="160">
        <v>0.3</v>
      </c>
      <c r="M84" s="160"/>
      <c r="N84" s="160"/>
      <c r="O84" s="160">
        <v>0.3</v>
      </c>
      <c r="P84" s="160"/>
      <c r="Q84" s="160"/>
      <c r="R84" s="160">
        <v>0.3</v>
      </c>
      <c r="S84" s="160"/>
      <c r="T84" s="160"/>
      <c r="U84" s="160">
        <v>0.1</v>
      </c>
      <c r="V84" s="121">
        <f t="shared" si="10"/>
        <v>0.99999999999999989</v>
      </c>
      <c r="W84" s="872">
        <v>0.05</v>
      </c>
      <c r="X84" s="493">
        <v>0.05</v>
      </c>
    </row>
    <row r="85" spans="1:24" ht="15.75" customHeight="1">
      <c r="A85" s="1150"/>
      <c r="B85" s="1069"/>
      <c r="C85" s="797"/>
      <c r="D85" s="817"/>
      <c r="E85" s="817"/>
      <c r="F85" s="817"/>
      <c r="G85" s="766"/>
      <c r="H85" s="762"/>
      <c r="I85" s="127" t="s">
        <v>39</v>
      </c>
      <c r="J85" s="142"/>
      <c r="K85" s="143"/>
      <c r="L85" s="143"/>
      <c r="M85" s="143"/>
      <c r="N85" s="143"/>
      <c r="O85" s="143"/>
      <c r="P85" s="143"/>
      <c r="Q85" s="143"/>
      <c r="R85" s="143"/>
      <c r="S85" s="143"/>
      <c r="T85" s="143"/>
      <c r="U85" s="143"/>
      <c r="V85" s="124">
        <f t="shared" si="10"/>
        <v>0</v>
      </c>
      <c r="W85" s="768"/>
      <c r="X85" s="493">
        <v>0</v>
      </c>
    </row>
    <row r="86" spans="1:24" ht="15.75" customHeight="1">
      <c r="A86" s="1150"/>
      <c r="B86" s="1068" t="s">
        <v>274</v>
      </c>
      <c r="C86" s="1152" t="s">
        <v>557</v>
      </c>
      <c r="D86" s="744"/>
      <c r="E86" s="744"/>
      <c r="F86" s="744"/>
      <c r="G86" s="893" t="s">
        <v>495</v>
      </c>
      <c r="H86" s="865" t="s">
        <v>67</v>
      </c>
      <c r="I86" s="126" t="s">
        <v>9</v>
      </c>
      <c r="J86" s="159"/>
      <c r="K86" s="160"/>
      <c r="L86" s="160">
        <v>0.3</v>
      </c>
      <c r="M86" s="160"/>
      <c r="N86" s="160"/>
      <c r="O86" s="160">
        <v>0.3</v>
      </c>
      <c r="P86" s="160"/>
      <c r="Q86" s="160"/>
      <c r="R86" s="160">
        <v>0.3</v>
      </c>
      <c r="S86" s="160"/>
      <c r="T86" s="160"/>
      <c r="U86" s="160">
        <v>0.1</v>
      </c>
      <c r="V86" s="121">
        <f t="shared" si="10"/>
        <v>0.99999999999999989</v>
      </c>
      <c r="W86" s="872">
        <v>0.05</v>
      </c>
      <c r="X86" s="493">
        <v>0.05</v>
      </c>
    </row>
    <row r="87" spans="1:24" ht="15.75" customHeight="1">
      <c r="A87" s="1150"/>
      <c r="B87" s="1069"/>
      <c r="C87" s="797"/>
      <c r="D87" s="817"/>
      <c r="E87" s="817"/>
      <c r="F87" s="817"/>
      <c r="G87" s="766"/>
      <c r="H87" s="762"/>
      <c r="I87" s="127" t="s">
        <v>39</v>
      </c>
      <c r="J87" s="142"/>
      <c r="K87" s="143"/>
      <c r="L87" s="143"/>
      <c r="M87" s="143"/>
      <c r="N87" s="143"/>
      <c r="O87" s="143"/>
      <c r="P87" s="143"/>
      <c r="Q87" s="143"/>
      <c r="R87" s="143"/>
      <c r="S87" s="143"/>
      <c r="T87" s="143"/>
      <c r="U87" s="143"/>
      <c r="V87" s="124">
        <f t="shared" si="10"/>
        <v>0</v>
      </c>
      <c r="W87" s="768"/>
      <c r="X87" s="493">
        <v>0</v>
      </c>
    </row>
    <row r="88" spans="1:24" ht="15.75" customHeight="1">
      <c r="A88" s="1150"/>
      <c r="B88" s="1068" t="s">
        <v>274</v>
      </c>
      <c r="C88" s="1152" t="s">
        <v>558</v>
      </c>
      <c r="D88" s="744"/>
      <c r="E88" s="744"/>
      <c r="F88" s="744"/>
      <c r="G88" s="893" t="s">
        <v>495</v>
      </c>
      <c r="H88" s="865" t="s">
        <v>67</v>
      </c>
      <c r="I88" s="126" t="s">
        <v>9</v>
      </c>
      <c r="J88" s="159"/>
      <c r="K88" s="160"/>
      <c r="L88" s="160">
        <v>0.3</v>
      </c>
      <c r="M88" s="160"/>
      <c r="N88" s="160"/>
      <c r="O88" s="160">
        <v>0.3</v>
      </c>
      <c r="P88" s="160"/>
      <c r="Q88" s="160"/>
      <c r="R88" s="160">
        <v>0.3</v>
      </c>
      <c r="S88" s="160"/>
      <c r="T88" s="160"/>
      <c r="U88" s="160">
        <v>0.1</v>
      </c>
      <c r="V88" s="121">
        <f t="shared" si="10"/>
        <v>0.99999999999999989</v>
      </c>
      <c r="W88" s="872">
        <v>2.5000000000000001E-2</v>
      </c>
      <c r="X88" s="493">
        <v>2.5000000000000001E-2</v>
      </c>
    </row>
    <row r="89" spans="1:24" ht="15.75" customHeight="1">
      <c r="A89" s="1150"/>
      <c r="B89" s="1069"/>
      <c r="C89" s="797"/>
      <c r="D89" s="817"/>
      <c r="E89" s="817"/>
      <c r="F89" s="817"/>
      <c r="G89" s="766"/>
      <c r="H89" s="762"/>
      <c r="I89" s="127" t="s">
        <v>39</v>
      </c>
      <c r="J89" s="142"/>
      <c r="K89" s="143"/>
      <c r="L89" s="143"/>
      <c r="M89" s="143"/>
      <c r="N89" s="143"/>
      <c r="O89" s="143"/>
      <c r="P89" s="143"/>
      <c r="Q89" s="143"/>
      <c r="R89" s="143"/>
      <c r="S89" s="143"/>
      <c r="T89" s="143"/>
      <c r="U89" s="143"/>
      <c r="V89" s="124">
        <f t="shared" si="10"/>
        <v>0</v>
      </c>
      <c r="W89" s="768"/>
      <c r="X89" s="493">
        <v>0</v>
      </c>
    </row>
    <row r="90" spans="1:24" ht="15.75" customHeight="1">
      <c r="A90" s="1150"/>
      <c r="B90" s="1068" t="s">
        <v>274</v>
      </c>
      <c r="C90" s="1152" t="s">
        <v>559</v>
      </c>
      <c r="D90" s="744"/>
      <c r="E90" s="744"/>
      <c r="F90" s="744"/>
      <c r="G90" s="893" t="s">
        <v>495</v>
      </c>
      <c r="H90" s="865" t="s">
        <v>67</v>
      </c>
      <c r="I90" s="126" t="s">
        <v>9</v>
      </c>
      <c r="J90" s="159"/>
      <c r="K90" s="160"/>
      <c r="L90" s="160">
        <v>0.3</v>
      </c>
      <c r="M90" s="160"/>
      <c r="N90" s="160"/>
      <c r="O90" s="160">
        <v>0.3</v>
      </c>
      <c r="P90" s="160"/>
      <c r="Q90" s="160"/>
      <c r="R90" s="160">
        <v>0.3</v>
      </c>
      <c r="S90" s="160"/>
      <c r="T90" s="160"/>
      <c r="U90" s="160">
        <v>0.1</v>
      </c>
      <c r="V90" s="121">
        <f t="shared" si="10"/>
        <v>0.99999999999999989</v>
      </c>
      <c r="W90" s="872">
        <v>0.05</v>
      </c>
      <c r="X90" s="493">
        <v>0.05</v>
      </c>
    </row>
    <row r="91" spans="1:24" ht="15.75" customHeight="1">
      <c r="A91" s="1150"/>
      <c r="B91" s="1069"/>
      <c r="C91" s="797"/>
      <c r="D91" s="817"/>
      <c r="E91" s="817"/>
      <c r="F91" s="817"/>
      <c r="G91" s="766"/>
      <c r="H91" s="762"/>
      <c r="I91" s="127" t="s">
        <v>39</v>
      </c>
      <c r="J91" s="142"/>
      <c r="K91" s="143"/>
      <c r="L91" s="143"/>
      <c r="M91" s="143"/>
      <c r="N91" s="143"/>
      <c r="O91" s="143"/>
      <c r="P91" s="143"/>
      <c r="Q91" s="143"/>
      <c r="R91" s="143"/>
      <c r="S91" s="143"/>
      <c r="T91" s="143"/>
      <c r="U91" s="143"/>
      <c r="V91" s="124">
        <f t="shared" si="10"/>
        <v>0</v>
      </c>
      <c r="W91" s="768"/>
      <c r="X91" s="493">
        <v>0</v>
      </c>
    </row>
    <row r="92" spans="1:24" ht="15.75" customHeight="1">
      <c r="A92" s="1150"/>
      <c r="B92" s="1068" t="s">
        <v>274</v>
      </c>
      <c r="C92" s="1152" t="s">
        <v>560</v>
      </c>
      <c r="D92" s="744"/>
      <c r="E92" s="744"/>
      <c r="F92" s="744"/>
      <c r="G92" s="893" t="s">
        <v>495</v>
      </c>
      <c r="H92" s="865" t="s">
        <v>67</v>
      </c>
      <c r="I92" s="126" t="s">
        <v>9</v>
      </c>
      <c r="J92" s="159"/>
      <c r="K92" s="160"/>
      <c r="L92" s="160">
        <v>0.3</v>
      </c>
      <c r="M92" s="160"/>
      <c r="N92" s="160"/>
      <c r="O92" s="160">
        <v>0.3</v>
      </c>
      <c r="P92" s="160"/>
      <c r="Q92" s="160"/>
      <c r="R92" s="160">
        <v>0.3</v>
      </c>
      <c r="S92" s="160"/>
      <c r="T92" s="160"/>
      <c r="U92" s="160">
        <v>0.1</v>
      </c>
      <c r="V92" s="121">
        <f t="shared" si="10"/>
        <v>0.99999999999999989</v>
      </c>
      <c r="W92" s="872">
        <v>0.05</v>
      </c>
      <c r="X92" s="493">
        <v>0.05</v>
      </c>
    </row>
    <row r="93" spans="1:24" ht="15.75" customHeight="1">
      <c r="A93" s="1150"/>
      <c r="B93" s="1069"/>
      <c r="C93" s="797"/>
      <c r="D93" s="817"/>
      <c r="E93" s="817"/>
      <c r="F93" s="817"/>
      <c r="G93" s="766"/>
      <c r="H93" s="762"/>
      <c r="I93" s="127" t="s">
        <v>39</v>
      </c>
      <c r="J93" s="142"/>
      <c r="K93" s="143"/>
      <c r="L93" s="143"/>
      <c r="M93" s="143"/>
      <c r="N93" s="143"/>
      <c r="O93" s="143"/>
      <c r="P93" s="143"/>
      <c r="Q93" s="143"/>
      <c r="R93" s="143"/>
      <c r="S93" s="143"/>
      <c r="T93" s="143"/>
      <c r="U93" s="143"/>
      <c r="V93" s="124">
        <f t="shared" si="10"/>
        <v>0</v>
      </c>
      <c r="W93" s="768"/>
      <c r="X93" s="493">
        <v>0</v>
      </c>
    </row>
    <row r="94" spans="1:24" ht="15.75" customHeight="1">
      <c r="A94" s="1150"/>
      <c r="B94" s="1068" t="s">
        <v>274</v>
      </c>
      <c r="C94" s="1152" t="s">
        <v>561</v>
      </c>
      <c r="D94" s="744"/>
      <c r="E94" s="744"/>
      <c r="F94" s="744"/>
      <c r="G94" s="893" t="s">
        <v>495</v>
      </c>
      <c r="H94" s="865" t="s">
        <v>67</v>
      </c>
      <c r="I94" s="126" t="s">
        <v>9</v>
      </c>
      <c r="J94" s="159"/>
      <c r="K94" s="160"/>
      <c r="L94" s="160">
        <v>0.3</v>
      </c>
      <c r="M94" s="160"/>
      <c r="N94" s="160"/>
      <c r="O94" s="160">
        <v>0.3</v>
      </c>
      <c r="P94" s="160"/>
      <c r="Q94" s="160"/>
      <c r="R94" s="160">
        <v>0.3</v>
      </c>
      <c r="S94" s="160"/>
      <c r="T94" s="160"/>
      <c r="U94" s="160">
        <v>0.1</v>
      </c>
      <c r="V94" s="121">
        <f t="shared" si="10"/>
        <v>0.99999999999999989</v>
      </c>
      <c r="W94" s="872">
        <v>0.05</v>
      </c>
      <c r="X94" s="493">
        <v>0.05</v>
      </c>
    </row>
    <row r="95" spans="1:24" ht="15.75" customHeight="1">
      <c r="A95" s="1150"/>
      <c r="B95" s="1069"/>
      <c r="C95" s="797"/>
      <c r="D95" s="817"/>
      <c r="E95" s="817"/>
      <c r="F95" s="817"/>
      <c r="G95" s="766"/>
      <c r="H95" s="762"/>
      <c r="I95" s="127" t="s">
        <v>39</v>
      </c>
      <c r="J95" s="128"/>
      <c r="K95" s="129"/>
      <c r="L95" s="129"/>
      <c r="M95" s="129"/>
      <c r="N95" s="129"/>
      <c r="O95" s="129"/>
      <c r="P95" s="129"/>
      <c r="Q95" s="129"/>
      <c r="R95" s="129"/>
      <c r="S95" s="129"/>
      <c r="T95" s="129"/>
      <c r="U95" s="129"/>
      <c r="V95" s="124">
        <f t="shared" si="10"/>
        <v>0</v>
      </c>
      <c r="W95" s="768"/>
      <c r="X95" s="493">
        <v>0</v>
      </c>
    </row>
    <row r="96" spans="1:24" ht="15.75" customHeight="1">
      <c r="A96" s="1150"/>
      <c r="B96" s="1068" t="s">
        <v>274</v>
      </c>
      <c r="C96" s="1152" t="s">
        <v>562</v>
      </c>
      <c r="D96" s="744"/>
      <c r="E96" s="744"/>
      <c r="F96" s="744"/>
      <c r="G96" s="893" t="s">
        <v>495</v>
      </c>
      <c r="H96" s="865" t="s">
        <v>67</v>
      </c>
      <c r="I96" s="126" t="s">
        <v>9</v>
      </c>
      <c r="J96" s="159"/>
      <c r="K96" s="160"/>
      <c r="L96" s="160">
        <v>0.3</v>
      </c>
      <c r="M96" s="160"/>
      <c r="N96" s="160"/>
      <c r="O96" s="160">
        <v>0.3</v>
      </c>
      <c r="P96" s="160"/>
      <c r="Q96" s="160"/>
      <c r="R96" s="160">
        <v>0.3</v>
      </c>
      <c r="S96" s="160"/>
      <c r="T96" s="160"/>
      <c r="U96" s="160">
        <v>0.1</v>
      </c>
      <c r="V96" s="121">
        <f t="shared" si="10"/>
        <v>0.99999999999999989</v>
      </c>
      <c r="W96" s="872">
        <v>0.05</v>
      </c>
      <c r="X96" s="493">
        <v>0.05</v>
      </c>
    </row>
    <row r="97" spans="1:24" ht="15.75" customHeight="1">
      <c r="A97" s="1150"/>
      <c r="B97" s="1069"/>
      <c r="C97" s="797"/>
      <c r="D97" s="817"/>
      <c r="E97" s="817"/>
      <c r="F97" s="817"/>
      <c r="G97" s="766"/>
      <c r="H97" s="762"/>
      <c r="I97" s="127" t="s">
        <v>39</v>
      </c>
      <c r="J97" s="142"/>
      <c r="K97" s="143"/>
      <c r="L97" s="143"/>
      <c r="M97" s="143"/>
      <c r="N97" s="143"/>
      <c r="O97" s="143"/>
      <c r="P97" s="143"/>
      <c r="Q97" s="143"/>
      <c r="R97" s="143"/>
      <c r="S97" s="143"/>
      <c r="T97" s="143"/>
      <c r="U97" s="143"/>
      <c r="V97" s="124">
        <f t="shared" si="10"/>
        <v>0</v>
      </c>
      <c r="W97" s="768"/>
      <c r="X97" s="493">
        <v>0</v>
      </c>
    </row>
    <row r="98" spans="1:24" ht="15.75" customHeight="1">
      <c r="A98" s="1150"/>
      <c r="B98" s="1068" t="s">
        <v>274</v>
      </c>
      <c r="C98" s="1152" t="s">
        <v>563</v>
      </c>
      <c r="D98" s="744"/>
      <c r="E98" s="744"/>
      <c r="F98" s="744"/>
      <c r="G98" s="893" t="s">
        <v>495</v>
      </c>
      <c r="H98" s="865" t="s">
        <v>67</v>
      </c>
      <c r="I98" s="126" t="s">
        <v>9</v>
      </c>
      <c r="J98" s="159"/>
      <c r="K98" s="160"/>
      <c r="L98" s="160">
        <v>0.3</v>
      </c>
      <c r="M98" s="160"/>
      <c r="N98" s="160"/>
      <c r="O98" s="160">
        <v>0.3</v>
      </c>
      <c r="P98" s="160"/>
      <c r="Q98" s="160"/>
      <c r="R98" s="160">
        <v>0.3</v>
      </c>
      <c r="S98" s="160"/>
      <c r="T98" s="160"/>
      <c r="U98" s="160">
        <v>0.1</v>
      </c>
      <c r="V98" s="121">
        <f t="shared" si="10"/>
        <v>0.99999999999999989</v>
      </c>
      <c r="W98" s="872">
        <v>0.05</v>
      </c>
      <c r="X98" s="493">
        <v>0.05</v>
      </c>
    </row>
    <row r="99" spans="1:24" ht="15.75" customHeight="1">
      <c r="A99" s="1150"/>
      <c r="B99" s="1069"/>
      <c r="C99" s="797"/>
      <c r="D99" s="817"/>
      <c r="E99" s="817"/>
      <c r="F99" s="817"/>
      <c r="G99" s="766"/>
      <c r="H99" s="762"/>
      <c r="I99" s="127" t="s">
        <v>39</v>
      </c>
      <c r="J99" s="142"/>
      <c r="K99" s="143"/>
      <c r="L99" s="143"/>
      <c r="M99" s="143"/>
      <c r="N99" s="143"/>
      <c r="O99" s="143"/>
      <c r="P99" s="143"/>
      <c r="Q99" s="143"/>
      <c r="R99" s="143"/>
      <c r="S99" s="143"/>
      <c r="T99" s="143"/>
      <c r="U99" s="143"/>
      <c r="V99" s="124">
        <f t="shared" si="10"/>
        <v>0</v>
      </c>
      <c r="W99" s="768"/>
      <c r="X99" s="493">
        <v>0</v>
      </c>
    </row>
    <row r="100" spans="1:24" ht="15.75" customHeight="1">
      <c r="A100" s="1150"/>
      <c r="B100" s="1068" t="s">
        <v>274</v>
      </c>
      <c r="C100" s="1152" t="s">
        <v>564</v>
      </c>
      <c r="D100" s="744"/>
      <c r="E100" s="744"/>
      <c r="F100" s="744"/>
      <c r="G100" s="893" t="s">
        <v>495</v>
      </c>
      <c r="H100" s="865" t="s">
        <v>67</v>
      </c>
      <c r="I100" s="126" t="s">
        <v>9</v>
      </c>
      <c r="J100" s="159"/>
      <c r="K100" s="160"/>
      <c r="L100" s="160">
        <v>0.3</v>
      </c>
      <c r="M100" s="160"/>
      <c r="N100" s="160"/>
      <c r="O100" s="160">
        <v>0.3</v>
      </c>
      <c r="P100" s="160"/>
      <c r="Q100" s="160"/>
      <c r="R100" s="160">
        <v>0.3</v>
      </c>
      <c r="S100" s="160"/>
      <c r="T100" s="160"/>
      <c r="U100" s="160">
        <v>0.1</v>
      </c>
      <c r="V100" s="121">
        <f t="shared" si="10"/>
        <v>0.99999999999999989</v>
      </c>
      <c r="W100" s="872">
        <v>0.05</v>
      </c>
      <c r="X100" s="493">
        <v>0.05</v>
      </c>
    </row>
    <row r="101" spans="1:24" ht="15.75" customHeight="1">
      <c r="A101" s="1150"/>
      <c r="B101" s="1069"/>
      <c r="C101" s="797"/>
      <c r="D101" s="817"/>
      <c r="E101" s="817"/>
      <c r="F101" s="817"/>
      <c r="G101" s="766"/>
      <c r="H101" s="762"/>
      <c r="I101" s="127" t="s">
        <v>39</v>
      </c>
      <c r="J101" s="142"/>
      <c r="K101" s="143"/>
      <c r="L101" s="143"/>
      <c r="M101" s="143"/>
      <c r="N101" s="143"/>
      <c r="O101" s="143"/>
      <c r="P101" s="143"/>
      <c r="Q101" s="143"/>
      <c r="R101" s="143"/>
      <c r="S101" s="143"/>
      <c r="T101" s="143"/>
      <c r="U101" s="143"/>
      <c r="V101" s="124">
        <f t="shared" si="10"/>
        <v>0</v>
      </c>
      <c r="W101" s="768"/>
      <c r="X101" s="493">
        <v>0</v>
      </c>
    </row>
    <row r="102" spans="1:24" ht="15.75" customHeight="1">
      <c r="A102" s="1150"/>
      <c r="B102" s="1068" t="s">
        <v>274</v>
      </c>
      <c r="C102" s="1152" t="s">
        <v>565</v>
      </c>
      <c r="D102" s="744"/>
      <c r="E102" s="744"/>
      <c r="F102" s="744"/>
      <c r="G102" s="893" t="s">
        <v>495</v>
      </c>
      <c r="H102" s="865" t="s">
        <v>67</v>
      </c>
      <c r="I102" s="126" t="s">
        <v>9</v>
      </c>
      <c r="J102" s="159"/>
      <c r="K102" s="160"/>
      <c r="L102" s="160">
        <v>0.3</v>
      </c>
      <c r="M102" s="160"/>
      <c r="N102" s="160"/>
      <c r="O102" s="160">
        <v>0.3</v>
      </c>
      <c r="P102" s="160"/>
      <c r="Q102" s="160"/>
      <c r="R102" s="160">
        <v>0.3</v>
      </c>
      <c r="S102" s="160"/>
      <c r="T102" s="160"/>
      <c r="U102" s="160">
        <v>0.1</v>
      </c>
      <c r="V102" s="121">
        <f t="shared" si="10"/>
        <v>0.99999999999999989</v>
      </c>
      <c r="W102" s="872">
        <v>0.05</v>
      </c>
      <c r="X102" s="493">
        <v>0.05</v>
      </c>
    </row>
    <row r="103" spans="1:24" ht="15.75" customHeight="1">
      <c r="A103" s="1150"/>
      <c r="B103" s="1069"/>
      <c r="C103" s="797"/>
      <c r="D103" s="817"/>
      <c r="E103" s="817"/>
      <c r="F103" s="817"/>
      <c r="G103" s="766"/>
      <c r="H103" s="762"/>
      <c r="I103" s="127" t="s">
        <v>39</v>
      </c>
      <c r="J103" s="142"/>
      <c r="K103" s="143"/>
      <c r="L103" s="143"/>
      <c r="M103" s="143"/>
      <c r="N103" s="143"/>
      <c r="O103" s="143"/>
      <c r="P103" s="143"/>
      <c r="Q103" s="143"/>
      <c r="R103" s="143"/>
      <c r="S103" s="143"/>
      <c r="T103" s="143"/>
      <c r="U103" s="143"/>
      <c r="V103" s="124">
        <f t="shared" si="10"/>
        <v>0</v>
      </c>
      <c r="W103" s="768"/>
      <c r="X103" s="493">
        <v>0</v>
      </c>
    </row>
    <row r="104" spans="1:24" ht="15.75" customHeight="1">
      <c r="A104" s="1150"/>
      <c r="B104" s="1068" t="s">
        <v>274</v>
      </c>
      <c r="C104" s="1152" t="s">
        <v>566</v>
      </c>
      <c r="D104" s="744"/>
      <c r="E104" s="744"/>
      <c r="F104" s="744"/>
      <c r="G104" s="893" t="s">
        <v>495</v>
      </c>
      <c r="H104" s="865" t="s">
        <v>67</v>
      </c>
      <c r="I104" s="126" t="s">
        <v>9</v>
      </c>
      <c r="J104" s="159"/>
      <c r="K104" s="160"/>
      <c r="L104" s="160">
        <v>0.3</v>
      </c>
      <c r="M104" s="160"/>
      <c r="N104" s="160"/>
      <c r="O104" s="160">
        <v>0.3</v>
      </c>
      <c r="P104" s="160"/>
      <c r="Q104" s="160"/>
      <c r="R104" s="160">
        <v>0.3</v>
      </c>
      <c r="S104" s="160"/>
      <c r="T104" s="160"/>
      <c r="U104" s="160">
        <v>0.1</v>
      </c>
      <c r="V104" s="121">
        <f t="shared" si="10"/>
        <v>0.99999999999999989</v>
      </c>
      <c r="W104" s="872">
        <v>0.05</v>
      </c>
      <c r="X104" s="493">
        <v>0.05</v>
      </c>
    </row>
    <row r="105" spans="1:24" ht="15.75" customHeight="1">
      <c r="A105" s="1150"/>
      <c r="B105" s="1069"/>
      <c r="C105" s="797"/>
      <c r="D105" s="817"/>
      <c r="E105" s="817"/>
      <c r="F105" s="817"/>
      <c r="G105" s="766"/>
      <c r="H105" s="762"/>
      <c r="I105" s="127" t="s">
        <v>39</v>
      </c>
      <c r="J105" s="142"/>
      <c r="K105" s="143"/>
      <c r="L105" s="143"/>
      <c r="M105" s="143"/>
      <c r="N105" s="143"/>
      <c r="O105" s="143"/>
      <c r="P105" s="143"/>
      <c r="Q105" s="143"/>
      <c r="R105" s="143"/>
      <c r="S105" s="143"/>
      <c r="T105" s="143"/>
      <c r="U105" s="143"/>
      <c r="V105" s="124">
        <f t="shared" si="10"/>
        <v>0</v>
      </c>
      <c r="W105" s="768"/>
      <c r="X105" s="493">
        <v>0</v>
      </c>
    </row>
    <row r="106" spans="1:24" ht="15.75" customHeight="1">
      <c r="A106" s="1150"/>
      <c r="B106" s="1068" t="s">
        <v>274</v>
      </c>
      <c r="C106" s="1152" t="s">
        <v>567</v>
      </c>
      <c r="D106" s="744"/>
      <c r="E106" s="744"/>
      <c r="F106" s="744"/>
      <c r="G106" s="893" t="s">
        <v>495</v>
      </c>
      <c r="H106" s="865" t="s">
        <v>67</v>
      </c>
      <c r="I106" s="126" t="s">
        <v>9</v>
      </c>
      <c r="J106" s="159"/>
      <c r="K106" s="160"/>
      <c r="L106" s="160">
        <v>0.3</v>
      </c>
      <c r="M106" s="160"/>
      <c r="N106" s="160"/>
      <c r="O106" s="160">
        <v>0.3</v>
      </c>
      <c r="P106" s="160"/>
      <c r="Q106" s="160"/>
      <c r="R106" s="160">
        <v>0.3</v>
      </c>
      <c r="S106" s="160"/>
      <c r="T106" s="160"/>
      <c r="U106" s="160">
        <v>0.1</v>
      </c>
      <c r="V106" s="121">
        <f t="shared" si="10"/>
        <v>0.99999999999999989</v>
      </c>
      <c r="W106" s="872">
        <v>0.05</v>
      </c>
      <c r="X106" s="493">
        <v>0.05</v>
      </c>
    </row>
    <row r="107" spans="1:24" ht="15.75" customHeight="1">
      <c r="A107" s="1150"/>
      <c r="B107" s="1069"/>
      <c r="C107" s="797"/>
      <c r="D107" s="817"/>
      <c r="E107" s="817"/>
      <c r="F107" s="817"/>
      <c r="G107" s="766"/>
      <c r="H107" s="762"/>
      <c r="I107" s="127" t="s">
        <v>39</v>
      </c>
      <c r="J107" s="142"/>
      <c r="K107" s="143"/>
      <c r="L107" s="143"/>
      <c r="M107" s="143"/>
      <c r="N107" s="143"/>
      <c r="O107" s="143"/>
      <c r="P107" s="143"/>
      <c r="Q107" s="143"/>
      <c r="R107" s="143"/>
      <c r="S107" s="143"/>
      <c r="T107" s="143"/>
      <c r="U107" s="143"/>
      <c r="V107" s="124">
        <f t="shared" si="10"/>
        <v>0</v>
      </c>
      <c r="W107" s="768"/>
      <c r="X107" s="540">
        <v>0</v>
      </c>
    </row>
    <row r="108" spans="1:24" ht="15.75" customHeight="1">
      <c r="A108" s="1150"/>
      <c r="B108" s="868" t="s">
        <v>70</v>
      </c>
      <c r="C108" s="744"/>
      <c r="D108" s="744"/>
      <c r="E108" s="744"/>
      <c r="F108" s="726"/>
      <c r="G108" s="904"/>
      <c r="H108" s="1158" t="s">
        <v>67</v>
      </c>
      <c r="I108" s="146" t="s">
        <v>9</v>
      </c>
      <c r="J108" s="121">
        <f t="shared" ref="J108:K108" si="11">+J66*$W$66+J68*$W$68+J70*$W$70+J72*$W$72+J74*$W$74+J76*$W$76+J78*$W$78+J80*$W$80+J82*$W$82+J84*$W$84+J86*$W$86+J88*$W$88+J90*$W$90+J92*$W$92+J96*$W$96+J98*$W$98+J100*$W$100+J102*$W$102+J104*$W$104+J106*$W$106</f>
        <v>0</v>
      </c>
      <c r="K108" s="121">
        <f t="shared" si="11"/>
        <v>0</v>
      </c>
      <c r="L108" s="121">
        <f t="shared" ref="L108:U108" si="12">+L66*$W$66+L68*$W$68+L70*$W$70+L72*$W$72+L74*$W$74+L76*$W$76+L78*$W$78+L80*$W$80+L82*$W$82+L84*$W$84+L86*$W$86+L88*$W$88+L90*$W$90+L92*$W$92+L94*$W$94+L96*$W$96+L98*$W$98+L100*$W$100+L102*$W$102+L104*$W$104+L106*$W$106</f>
        <v>0.30000000000000016</v>
      </c>
      <c r="M108" s="121">
        <f t="shared" si="12"/>
        <v>0</v>
      </c>
      <c r="N108" s="121">
        <f t="shared" si="12"/>
        <v>0</v>
      </c>
      <c r="O108" s="121">
        <f t="shared" si="12"/>
        <v>0.30000000000000016</v>
      </c>
      <c r="P108" s="121">
        <f t="shared" si="12"/>
        <v>0</v>
      </c>
      <c r="Q108" s="121">
        <f t="shared" si="12"/>
        <v>0</v>
      </c>
      <c r="R108" s="121">
        <f t="shared" si="12"/>
        <v>0.30000000000000016</v>
      </c>
      <c r="S108" s="121">
        <f t="shared" si="12"/>
        <v>0</v>
      </c>
      <c r="T108" s="121">
        <f t="shared" si="12"/>
        <v>0</v>
      </c>
      <c r="U108" s="121">
        <f t="shared" si="12"/>
        <v>0.10000000000000006</v>
      </c>
      <c r="V108" s="121">
        <f t="shared" si="10"/>
        <v>1.0000000000000004</v>
      </c>
      <c r="W108" s="887">
        <f>SUM(W66:W106)</f>
        <v>1.0000000000000004</v>
      </c>
      <c r="X108" s="497">
        <f>V60*W60</f>
        <v>1.0000000000000002</v>
      </c>
    </row>
    <row r="109" spans="1:24" ht="15.75" customHeight="1">
      <c r="A109" s="1151"/>
      <c r="B109" s="792"/>
      <c r="C109" s="764"/>
      <c r="D109" s="764"/>
      <c r="E109" s="764"/>
      <c r="F109" s="793"/>
      <c r="G109" s="766"/>
      <c r="H109" s="788"/>
      <c r="I109" s="148" t="s">
        <v>39</v>
      </c>
      <c r="J109" s="541"/>
      <c r="K109" s="541">
        <v>0</v>
      </c>
      <c r="L109" s="541">
        <v>0</v>
      </c>
      <c r="M109" s="541">
        <v>0</v>
      </c>
      <c r="N109" s="541">
        <v>0</v>
      </c>
      <c r="O109" s="541">
        <v>0</v>
      </c>
      <c r="P109" s="541">
        <v>0</v>
      </c>
      <c r="Q109" s="541">
        <v>0</v>
      </c>
      <c r="R109" s="541">
        <v>0</v>
      </c>
      <c r="S109" s="541">
        <v>0</v>
      </c>
      <c r="T109" s="541">
        <v>0</v>
      </c>
      <c r="U109" s="541">
        <v>0</v>
      </c>
      <c r="V109" s="149">
        <f t="shared" si="10"/>
        <v>0</v>
      </c>
      <c r="W109" s="757"/>
      <c r="X109" s="542">
        <v>0</v>
      </c>
    </row>
    <row r="110" spans="1:24" ht="42.75" customHeight="1">
      <c r="A110" s="168" t="s">
        <v>17</v>
      </c>
      <c r="B110" s="106" t="s">
        <v>42</v>
      </c>
      <c r="C110" s="106" t="s">
        <v>43</v>
      </c>
      <c r="D110" s="106" t="s">
        <v>19</v>
      </c>
      <c r="E110" s="106" t="s">
        <v>44</v>
      </c>
      <c r="F110" s="107" t="s">
        <v>45</v>
      </c>
      <c r="G110" s="535" t="s">
        <v>46</v>
      </c>
      <c r="H110" s="898" t="s">
        <v>47</v>
      </c>
      <c r="I110" s="755"/>
      <c r="J110" s="106" t="s">
        <v>48</v>
      </c>
      <c r="K110" s="106" t="s">
        <v>28</v>
      </c>
      <c r="L110" s="106" t="s">
        <v>31</v>
      </c>
      <c r="M110" s="106" t="s">
        <v>30</v>
      </c>
      <c r="N110" s="106" t="s">
        <v>49</v>
      </c>
      <c r="O110" s="106" t="s">
        <v>50</v>
      </c>
      <c r="P110" s="106" t="s">
        <v>34</v>
      </c>
      <c r="Q110" s="109" t="s">
        <v>36</v>
      </c>
      <c r="R110" s="106" t="s">
        <v>51</v>
      </c>
      <c r="S110" s="106" t="s">
        <v>52</v>
      </c>
      <c r="T110" s="106" t="s">
        <v>32</v>
      </c>
      <c r="U110" s="106" t="s">
        <v>29</v>
      </c>
      <c r="V110" s="106" t="s">
        <v>53</v>
      </c>
      <c r="W110" s="106" t="s">
        <v>54</v>
      </c>
      <c r="X110" s="151" t="s">
        <v>71</v>
      </c>
    </row>
    <row r="111" spans="1:24" ht="15" customHeight="1">
      <c r="A111" s="889" t="s">
        <v>568</v>
      </c>
      <c r="B111" s="877" t="s">
        <v>495</v>
      </c>
      <c r="C111" s="876" t="s">
        <v>569</v>
      </c>
      <c r="D111" s="1070">
        <v>20</v>
      </c>
      <c r="E111" s="876" t="s">
        <v>570</v>
      </c>
      <c r="F111" s="905" t="s">
        <v>75</v>
      </c>
      <c r="G111" s="893" t="s">
        <v>495</v>
      </c>
      <c r="H111" s="894" t="s">
        <v>9</v>
      </c>
      <c r="I111" s="786"/>
      <c r="J111" s="152"/>
      <c r="K111" s="152"/>
      <c r="L111" s="511">
        <v>0.3</v>
      </c>
      <c r="M111" s="512"/>
      <c r="N111" s="512"/>
      <c r="O111" s="512">
        <v>0.3</v>
      </c>
      <c r="P111" s="512"/>
      <c r="Q111" s="512"/>
      <c r="R111" s="512">
        <v>0.3</v>
      </c>
      <c r="S111" s="512"/>
      <c r="T111" s="512"/>
      <c r="U111" s="543">
        <v>0.1</v>
      </c>
      <c r="V111" s="544">
        <v>1</v>
      </c>
      <c r="W111" s="879">
        <v>0.25</v>
      </c>
      <c r="X111" s="113">
        <f>IF(OR(V111=0,W111=0),0,(V111/V111)*W111)</f>
        <v>0.25</v>
      </c>
    </row>
    <row r="112" spans="1:24" ht="15.75" customHeight="1">
      <c r="A112" s="1150"/>
      <c r="B112" s="788"/>
      <c r="C112" s="757"/>
      <c r="D112" s="764"/>
      <c r="E112" s="757"/>
      <c r="F112" s="760"/>
      <c r="G112" s="741"/>
      <c r="H112" s="873" t="s">
        <v>62</v>
      </c>
      <c r="I112" s="784"/>
      <c r="J112" s="155"/>
      <c r="K112" s="155"/>
      <c r="L112" s="155"/>
      <c r="M112" s="155"/>
      <c r="N112" s="155"/>
      <c r="O112" s="155"/>
      <c r="P112" s="155"/>
      <c r="Q112" s="155"/>
      <c r="R112" s="155"/>
      <c r="S112" s="155"/>
      <c r="T112" s="155"/>
      <c r="U112" s="156"/>
      <c r="V112" s="170">
        <f>SUM(J112:U112)</f>
        <v>0</v>
      </c>
      <c r="W112" s="741"/>
      <c r="X112" s="117">
        <f>IF(OR(V112=0,W111=0),0,(V112/V111*W111))</f>
        <v>0</v>
      </c>
    </row>
    <row r="113" spans="1:24" ht="30.75" customHeight="1">
      <c r="A113" s="1150"/>
      <c r="B113" s="118" t="s">
        <v>63</v>
      </c>
      <c r="C113" s="878" t="s">
        <v>24</v>
      </c>
      <c r="D113" s="772"/>
      <c r="E113" s="772"/>
      <c r="F113" s="772"/>
      <c r="G113" s="772"/>
      <c r="H113" s="772"/>
      <c r="I113" s="772"/>
      <c r="J113" s="772"/>
      <c r="K113" s="772"/>
      <c r="L113" s="772"/>
      <c r="M113" s="772"/>
      <c r="N113" s="772"/>
      <c r="O113" s="772"/>
      <c r="P113" s="772"/>
      <c r="Q113" s="772"/>
      <c r="R113" s="772"/>
      <c r="S113" s="772"/>
      <c r="T113" s="772"/>
      <c r="U113" s="772"/>
      <c r="V113" s="772"/>
      <c r="W113" s="772"/>
      <c r="X113" s="773"/>
    </row>
    <row r="114" spans="1:24" ht="27.75" customHeight="1">
      <c r="A114" s="1150"/>
      <c r="B114" s="893" t="s">
        <v>827</v>
      </c>
      <c r="C114" s="1161" t="s">
        <v>571</v>
      </c>
      <c r="D114" s="744"/>
      <c r="E114" s="744"/>
      <c r="F114" s="726"/>
      <c r="G114" s="893" t="s">
        <v>495</v>
      </c>
      <c r="H114" s="865" t="s">
        <v>67</v>
      </c>
      <c r="I114" s="126" t="s">
        <v>9</v>
      </c>
      <c r="J114" s="159"/>
      <c r="K114" s="160"/>
      <c r="L114" s="511">
        <v>0.3</v>
      </c>
      <c r="M114" s="512"/>
      <c r="N114" s="545"/>
      <c r="O114" s="512">
        <v>0.3</v>
      </c>
      <c r="P114" s="545"/>
      <c r="Q114" s="512"/>
      <c r="R114" s="512">
        <v>0.3</v>
      </c>
      <c r="S114" s="545"/>
      <c r="T114" s="545"/>
      <c r="U114" s="512">
        <v>0.1</v>
      </c>
      <c r="V114" s="121">
        <f t="shared" ref="V114:V125" si="13">SUM(J114:U114)</f>
        <v>0.99999999999999989</v>
      </c>
      <c r="W114" s="872">
        <v>0.4</v>
      </c>
      <c r="X114" s="122">
        <f>V114*W114</f>
        <v>0.39999999999999997</v>
      </c>
    </row>
    <row r="115" spans="1:24" ht="27.75" customHeight="1">
      <c r="A115" s="1150"/>
      <c r="B115" s="766"/>
      <c r="C115" s="750"/>
      <c r="D115" s="751"/>
      <c r="E115" s="751"/>
      <c r="F115" s="752"/>
      <c r="G115" s="766"/>
      <c r="H115" s="762"/>
      <c r="I115" s="127" t="s">
        <v>39</v>
      </c>
      <c r="J115" s="128"/>
      <c r="K115" s="129"/>
      <c r="L115" s="514"/>
      <c r="M115" s="515"/>
      <c r="N115" s="515"/>
      <c r="O115" s="515"/>
      <c r="P115" s="515"/>
      <c r="Q115" s="515"/>
      <c r="R115" s="515"/>
      <c r="S115" s="515"/>
      <c r="T115" s="515"/>
      <c r="U115" s="515"/>
      <c r="V115" s="124">
        <f t="shared" si="13"/>
        <v>0</v>
      </c>
      <c r="W115" s="768"/>
      <c r="X115" s="125">
        <f>+V115*W114</f>
        <v>0</v>
      </c>
    </row>
    <row r="116" spans="1:24" ht="25.5" customHeight="1">
      <c r="A116" s="1150"/>
      <c r="B116" s="893" t="s">
        <v>827</v>
      </c>
      <c r="C116" s="1160" t="s">
        <v>572</v>
      </c>
      <c r="D116" s="817"/>
      <c r="E116" s="817"/>
      <c r="F116" s="817"/>
      <c r="G116" s="893" t="s">
        <v>495</v>
      </c>
      <c r="H116" s="865" t="s">
        <v>67</v>
      </c>
      <c r="I116" s="126" t="s">
        <v>9</v>
      </c>
      <c r="J116" s="159"/>
      <c r="K116" s="160"/>
      <c r="L116" s="516">
        <v>0.3</v>
      </c>
      <c r="M116" s="517"/>
      <c r="N116" s="546"/>
      <c r="O116" s="517">
        <v>0.3</v>
      </c>
      <c r="P116" s="546"/>
      <c r="Q116" s="517"/>
      <c r="R116" s="517">
        <v>0.3</v>
      </c>
      <c r="S116" s="546"/>
      <c r="T116" s="546"/>
      <c r="U116" s="517">
        <v>0.1</v>
      </c>
      <c r="V116" s="121">
        <f t="shared" si="13"/>
        <v>0.99999999999999989</v>
      </c>
      <c r="W116" s="872">
        <v>0.3</v>
      </c>
      <c r="X116" s="122">
        <f>V116*W116</f>
        <v>0.29999999999999993</v>
      </c>
    </row>
    <row r="117" spans="1:24" ht="25.5" customHeight="1">
      <c r="A117" s="1150"/>
      <c r="B117" s="766"/>
      <c r="C117" s="750"/>
      <c r="D117" s="751"/>
      <c r="E117" s="751"/>
      <c r="F117" s="751"/>
      <c r="G117" s="766"/>
      <c r="H117" s="762"/>
      <c r="I117" s="127" t="s">
        <v>39</v>
      </c>
      <c r="J117" s="128"/>
      <c r="K117" s="129"/>
      <c r="L117" s="514"/>
      <c r="M117" s="515"/>
      <c r="N117" s="515"/>
      <c r="O117" s="515"/>
      <c r="P117" s="515"/>
      <c r="Q117" s="515"/>
      <c r="R117" s="515"/>
      <c r="S117" s="515"/>
      <c r="T117" s="515"/>
      <c r="U117" s="515"/>
      <c r="V117" s="124">
        <f t="shared" si="13"/>
        <v>0</v>
      </c>
      <c r="W117" s="768"/>
      <c r="X117" s="125">
        <f>+V117*W116</f>
        <v>0</v>
      </c>
    </row>
    <row r="118" spans="1:24" ht="21.75" customHeight="1">
      <c r="A118" s="1150"/>
      <c r="B118" s="893" t="s">
        <v>828</v>
      </c>
      <c r="C118" s="871" t="s">
        <v>573</v>
      </c>
      <c r="D118" s="744"/>
      <c r="E118" s="744"/>
      <c r="F118" s="745"/>
      <c r="G118" s="893" t="s">
        <v>495</v>
      </c>
      <c r="H118" s="865" t="s">
        <v>67</v>
      </c>
      <c r="I118" s="126" t="s">
        <v>9</v>
      </c>
      <c r="J118" s="159"/>
      <c r="K118" s="160"/>
      <c r="L118" s="516">
        <v>0.3</v>
      </c>
      <c r="M118" s="517"/>
      <c r="N118" s="546"/>
      <c r="O118" s="517">
        <v>0.3</v>
      </c>
      <c r="P118" s="546"/>
      <c r="Q118" s="517"/>
      <c r="R118" s="517">
        <v>0.3</v>
      </c>
      <c r="S118" s="546"/>
      <c r="T118" s="546"/>
      <c r="U118" s="517">
        <v>0.1</v>
      </c>
      <c r="V118" s="121">
        <f t="shared" si="13"/>
        <v>0.99999999999999989</v>
      </c>
      <c r="W118" s="872">
        <v>0.3</v>
      </c>
      <c r="X118" s="122">
        <f>V118*W118</f>
        <v>0.29999999999999993</v>
      </c>
    </row>
    <row r="119" spans="1:24" ht="21.75" customHeight="1">
      <c r="A119" s="1150"/>
      <c r="B119" s="766"/>
      <c r="C119" s="746"/>
      <c r="D119" s="747"/>
      <c r="E119" s="747"/>
      <c r="F119" s="748"/>
      <c r="G119" s="766"/>
      <c r="H119" s="762"/>
      <c r="I119" s="127" t="s">
        <v>39</v>
      </c>
      <c r="J119" s="128"/>
      <c r="K119" s="129"/>
      <c r="L119" s="129"/>
      <c r="M119" s="129"/>
      <c r="N119" s="129"/>
      <c r="O119" s="129"/>
      <c r="P119" s="129"/>
      <c r="Q119" s="129"/>
      <c r="R119" s="129"/>
      <c r="S119" s="129"/>
      <c r="T119" s="129"/>
      <c r="U119" s="129"/>
      <c r="V119" s="124">
        <f t="shared" si="13"/>
        <v>0</v>
      </c>
      <c r="W119" s="768"/>
      <c r="X119" s="125">
        <f>+V119*W118</f>
        <v>0</v>
      </c>
    </row>
    <row r="120" spans="1:24" ht="15.75" hidden="1" customHeight="1">
      <c r="A120" s="1150"/>
      <c r="B120" s="902"/>
      <c r="C120" s="901"/>
      <c r="D120" s="744"/>
      <c r="E120" s="744"/>
      <c r="F120" s="745"/>
      <c r="G120" s="893"/>
      <c r="H120" s="865" t="s">
        <v>67</v>
      </c>
      <c r="I120" s="126" t="s">
        <v>9</v>
      </c>
      <c r="J120" s="159"/>
      <c r="K120" s="160"/>
      <c r="L120" s="160"/>
      <c r="M120" s="160"/>
      <c r="N120" s="160"/>
      <c r="O120" s="160"/>
      <c r="P120" s="160"/>
      <c r="Q120" s="160"/>
      <c r="R120" s="160"/>
      <c r="S120" s="160"/>
      <c r="T120" s="160"/>
      <c r="U120" s="160"/>
      <c r="V120" s="121">
        <f t="shared" si="13"/>
        <v>0</v>
      </c>
      <c r="W120" s="872"/>
      <c r="X120" s="122">
        <f>V120*W120</f>
        <v>0</v>
      </c>
    </row>
    <row r="121" spans="1:24" ht="15.75" hidden="1" customHeight="1">
      <c r="A121" s="1150"/>
      <c r="B121" s="776"/>
      <c r="C121" s="750"/>
      <c r="D121" s="751"/>
      <c r="E121" s="751"/>
      <c r="F121" s="852"/>
      <c r="G121" s="741"/>
      <c r="H121" s="762"/>
      <c r="I121" s="127" t="s">
        <v>39</v>
      </c>
      <c r="J121" s="128"/>
      <c r="K121" s="129"/>
      <c r="L121" s="129"/>
      <c r="M121" s="129"/>
      <c r="N121" s="129"/>
      <c r="O121" s="129"/>
      <c r="P121" s="129"/>
      <c r="Q121" s="129"/>
      <c r="R121" s="129"/>
      <c r="S121" s="129"/>
      <c r="T121" s="129"/>
      <c r="U121" s="129"/>
      <c r="V121" s="124">
        <f t="shared" si="13"/>
        <v>0</v>
      </c>
      <c r="W121" s="768"/>
      <c r="X121" s="125">
        <f>+V121*W120</f>
        <v>0</v>
      </c>
    </row>
    <row r="122" spans="1:24" ht="15.75" hidden="1" customHeight="1">
      <c r="A122" s="1150"/>
      <c r="B122" s="902"/>
      <c r="C122" s="871"/>
      <c r="D122" s="744"/>
      <c r="E122" s="744"/>
      <c r="F122" s="726"/>
      <c r="G122" s="893"/>
      <c r="H122" s="865" t="s">
        <v>67</v>
      </c>
      <c r="I122" s="126" t="s">
        <v>9</v>
      </c>
      <c r="J122" s="159"/>
      <c r="K122" s="160"/>
      <c r="L122" s="160"/>
      <c r="M122" s="160"/>
      <c r="N122" s="160"/>
      <c r="O122" s="160"/>
      <c r="P122" s="160"/>
      <c r="Q122" s="160"/>
      <c r="R122" s="160"/>
      <c r="S122" s="160"/>
      <c r="T122" s="160"/>
      <c r="U122" s="160"/>
      <c r="V122" s="121">
        <f t="shared" si="13"/>
        <v>0</v>
      </c>
      <c r="W122" s="872"/>
      <c r="X122" s="122">
        <f>V122*W122</f>
        <v>0</v>
      </c>
    </row>
    <row r="123" spans="1:24" ht="2.25" customHeight="1">
      <c r="A123" s="1150"/>
      <c r="B123" s="776"/>
      <c r="C123" s="750"/>
      <c r="D123" s="751"/>
      <c r="E123" s="751"/>
      <c r="F123" s="752"/>
      <c r="G123" s="741"/>
      <c r="H123" s="762"/>
      <c r="I123" s="127" t="s">
        <v>39</v>
      </c>
      <c r="J123" s="128"/>
      <c r="K123" s="129"/>
      <c r="L123" s="129"/>
      <c r="M123" s="129"/>
      <c r="N123" s="129"/>
      <c r="O123" s="129"/>
      <c r="P123" s="129"/>
      <c r="Q123" s="129"/>
      <c r="R123" s="129"/>
      <c r="S123" s="129"/>
      <c r="T123" s="129"/>
      <c r="U123" s="129"/>
      <c r="V123" s="124">
        <f t="shared" si="13"/>
        <v>0</v>
      </c>
      <c r="W123" s="768"/>
      <c r="X123" s="125">
        <f>+V123*W122</f>
        <v>0</v>
      </c>
    </row>
    <row r="124" spans="1:24" ht="15.75" customHeight="1">
      <c r="A124" s="1150"/>
      <c r="B124" s="868" t="s">
        <v>70</v>
      </c>
      <c r="C124" s="744"/>
      <c r="D124" s="744"/>
      <c r="E124" s="744"/>
      <c r="F124" s="726"/>
      <c r="G124" s="199"/>
      <c r="H124" s="867" t="s">
        <v>67</v>
      </c>
      <c r="I124" s="146" t="s">
        <v>9</v>
      </c>
      <c r="J124" s="121">
        <f t="shared" ref="J124:U124" si="14">+J114*$W$114+J116*$W$116+J118*$W$118+J120*$W$120+J122*$W$122</f>
        <v>0</v>
      </c>
      <c r="K124" s="121">
        <f t="shared" si="14"/>
        <v>0</v>
      </c>
      <c r="L124" s="121">
        <f t="shared" si="14"/>
        <v>0.3</v>
      </c>
      <c r="M124" s="121">
        <f t="shared" si="14"/>
        <v>0</v>
      </c>
      <c r="N124" s="121">
        <f t="shared" si="14"/>
        <v>0</v>
      </c>
      <c r="O124" s="121">
        <f t="shared" si="14"/>
        <v>0.3</v>
      </c>
      <c r="P124" s="121">
        <f t="shared" si="14"/>
        <v>0</v>
      </c>
      <c r="Q124" s="121">
        <f t="shared" si="14"/>
        <v>0</v>
      </c>
      <c r="R124" s="121">
        <f t="shared" si="14"/>
        <v>0.3</v>
      </c>
      <c r="S124" s="121">
        <f t="shared" si="14"/>
        <v>0</v>
      </c>
      <c r="T124" s="121">
        <f t="shared" si="14"/>
        <v>0</v>
      </c>
      <c r="U124" s="121">
        <f t="shared" si="14"/>
        <v>0.1</v>
      </c>
      <c r="V124" s="121">
        <f t="shared" si="13"/>
        <v>0.99999999999999989</v>
      </c>
      <c r="W124" s="887">
        <f>SUM(W114:W123)</f>
        <v>1</v>
      </c>
      <c r="X124" s="122">
        <f>V124*W124</f>
        <v>0.99999999999999989</v>
      </c>
    </row>
    <row r="125" spans="1:24" ht="15.75" customHeight="1">
      <c r="A125" s="1159"/>
      <c r="B125" s="792"/>
      <c r="C125" s="764"/>
      <c r="D125" s="764"/>
      <c r="E125" s="764"/>
      <c r="F125" s="793"/>
      <c r="G125" s="200"/>
      <c r="H125" s="790"/>
      <c r="I125" s="148" t="s">
        <v>39</v>
      </c>
      <c r="J125" s="149">
        <f t="shared" ref="J125:U125" si="15">+J115*$W$114+J117*$W$116+J119*$W$118+J121*$W$120+J123*$W$122</f>
        <v>0</v>
      </c>
      <c r="K125" s="149">
        <f t="shared" si="15"/>
        <v>0</v>
      </c>
      <c r="L125" s="149">
        <f t="shared" si="15"/>
        <v>0</v>
      </c>
      <c r="M125" s="149">
        <f t="shared" si="15"/>
        <v>0</v>
      </c>
      <c r="N125" s="149">
        <f t="shared" si="15"/>
        <v>0</v>
      </c>
      <c r="O125" s="149">
        <f t="shared" si="15"/>
        <v>0</v>
      </c>
      <c r="P125" s="149">
        <f t="shared" si="15"/>
        <v>0</v>
      </c>
      <c r="Q125" s="149">
        <f t="shared" si="15"/>
        <v>0</v>
      </c>
      <c r="R125" s="149">
        <f t="shared" si="15"/>
        <v>0</v>
      </c>
      <c r="S125" s="149">
        <f t="shared" si="15"/>
        <v>0</v>
      </c>
      <c r="T125" s="149">
        <f t="shared" si="15"/>
        <v>0</v>
      </c>
      <c r="U125" s="149">
        <f t="shared" si="15"/>
        <v>0</v>
      </c>
      <c r="V125" s="149">
        <f t="shared" si="13"/>
        <v>0</v>
      </c>
      <c r="W125" s="757"/>
      <c r="X125" s="150">
        <f>+V125*W124</f>
        <v>0</v>
      </c>
    </row>
    <row r="126" spans="1:24" ht="15.75" customHeight="1"/>
    <row r="127" spans="1:24" ht="15.75" customHeight="1"/>
    <row r="128" spans="1:24"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sheetData>
  <mergeCells count="319">
    <mergeCell ref="W70:W71"/>
    <mergeCell ref="W63:W64"/>
    <mergeCell ref="B58:B59"/>
    <mergeCell ref="C63:C64"/>
    <mergeCell ref="B56:B57"/>
    <mergeCell ref="W68:W69"/>
    <mergeCell ref="W66:W67"/>
    <mergeCell ref="G60:G61"/>
    <mergeCell ref="D63:D64"/>
    <mergeCell ref="E63:E64"/>
    <mergeCell ref="F63:F64"/>
    <mergeCell ref="H58:H59"/>
    <mergeCell ref="H60:H61"/>
    <mergeCell ref="G58:G59"/>
    <mergeCell ref="C65:X65"/>
    <mergeCell ref="H70:H71"/>
    <mergeCell ref="H66:H67"/>
    <mergeCell ref="H68:H69"/>
    <mergeCell ref="A111:A125"/>
    <mergeCell ref="B116:B117"/>
    <mergeCell ref="H110:I110"/>
    <mergeCell ref="H112:I112"/>
    <mergeCell ref="H111:I111"/>
    <mergeCell ref="B122:B123"/>
    <mergeCell ref="C122:F123"/>
    <mergeCell ref="C111:C112"/>
    <mergeCell ref="E111:E112"/>
    <mergeCell ref="D111:D112"/>
    <mergeCell ref="G114:G115"/>
    <mergeCell ref="G116:G117"/>
    <mergeCell ref="G122:G123"/>
    <mergeCell ref="G120:G121"/>
    <mergeCell ref="G111:G112"/>
    <mergeCell ref="F111:F112"/>
    <mergeCell ref="B114:B115"/>
    <mergeCell ref="C116:F117"/>
    <mergeCell ref="C114:F115"/>
    <mergeCell ref="G118:G119"/>
    <mergeCell ref="H118:H119"/>
    <mergeCell ref="H122:H123"/>
    <mergeCell ref="H120:H121"/>
    <mergeCell ref="C113:X113"/>
    <mergeCell ref="B108:F109"/>
    <mergeCell ref="B106:B107"/>
    <mergeCell ref="B104:B105"/>
    <mergeCell ref="C104:F105"/>
    <mergeCell ref="W120:W121"/>
    <mergeCell ref="W124:W125"/>
    <mergeCell ref="W122:W123"/>
    <mergeCell ref="W116:W117"/>
    <mergeCell ref="W114:W115"/>
    <mergeCell ref="W118:W119"/>
    <mergeCell ref="H114:H115"/>
    <mergeCell ref="B120:B121"/>
    <mergeCell ref="B118:B119"/>
    <mergeCell ref="H124:H125"/>
    <mergeCell ref="C120:F121"/>
    <mergeCell ref="H116:H117"/>
    <mergeCell ref="C118:F119"/>
    <mergeCell ref="B124:F125"/>
    <mergeCell ref="H86:H87"/>
    <mergeCell ref="H82:H83"/>
    <mergeCell ref="H84:H85"/>
    <mergeCell ref="H88:H89"/>
    <mergeCell ref="H90:H91"/>
    <mergeCell ref="H92:H93"/>
    <mergeCell ref="C100:F101"/>
    <mergeCell ref="A63:A109"/>
    <mergeCell ref="B63:B64"/>
    <mergeCell ref="B70:B71"/>
    <mergeCell ref="C70:F71"/>
    <mergeCell ref="G70:G71"/>
    <mergeCell ref="G72:G73"/>
    <mergeCell ref="B72:B73"/>
    <mergeCell ref="C68:F69"/>
    <mergeCell ref="B68:B69"/>
    <mergeCell ref="B66:B67"/>
    <mergeCell ref="C66:F67"/>
    <mergeCell ref="C72:F73"/>
    <mergeCell ref="B80:B81"/>
    <mergeCell ref="C80:F81"/>
    <mergeCell ref="G74:G75"/>
    <mergeCell ref="H72:H73"/>
    <mergeCell ref="C106:F107"/>
    <mergeCell ref="W108:W109"/>
    <mergeCell ref="W106:W107"/>
    <mergeCell ref="W111:W112"/>
    <mergeCell ref="W104:W105"/>
    <mergeCell ref="G88:G89"/>
    <mergeCell ref="C78:F79"/>
    <mergeCell ref="B78:B79"/>
    <mergeCell ref="B76:B77"/>
    <mergeCell ref="G94:G95"/>
    <mergeCell ref="W98:W99"/>
    <mergeCell ref="W100:W101"/>
    <mergeCell ref="B111:B112"/>
    <mergeCell ref="W94:W95"/>
    <mergeCell ref="W92:W93"/>
    <mergeCell ref="W82:W83"/>
    <mergeCell ref="W78:W79"/>
    <mergeCell ref="W80:W81"/>
    <mergeCell ref="W96:W97"/>
    <mergeCell ref="G100:G101"/>
    <mergeCell ref="B88:B89"/>
    <mergeCell ref="B84:B85"/>
    <mergeCell ref="G86:G87"/>
    <mergeCell ref="G82:G83"/>
    <mergeCell ref="G84:G85"/>
    <mergeCell ref="G106:G107"/>
    <mergeCell ref="G104:G105"/>
    <mergeCell ref="H106:H107"/>
    <mergeCell ref="H108:H109"/>
    <mergeCell ref="H104:H105"/>
    <mergeCell ref="G108:G109"/>
    <mergeCell ref="W72:W73"/>
    <mergeCell ref="W88:W89"/>
    <mergeCell ref="W86:W87"/>
    <mergeCell ref="W84:W85"/>
    <mergeCell ref="W102:W103"/>
    <mergeCell ref="G102:G103"/>
    <mergeCell ref="G92:G93"/>
    <mergeCell ref="G90:G91"/>
    <mergeCell ref="W90:W91"/>
    <mergeCell ref="W74:W75"/>
    <mergeCell ref="W76:W77"/>
    <mergeCell ref="G98:G99"/>
    <mergeCell ref="G96:G97"/>
    <mergeCell ref="H96:H97"/>
    <mergeCell ref="H98:H99"/>
    <mergeCell ref="H102:H103"/>
    <mergeCell ref="H100:H101"/>
    <mergeCell ref="H94:H95"/>
    <mergeCell ref="B102:B103"/>
    <mergeCell ref="B100:B101"/>
    <mergeCell ref="B94:B95"/>
    <mergeCell ref="C94:F95"/>
    <mergeCell ref="C102:F103"/>
    <mergeCell ref="B86:B87"/>
    <mergeCell ref="B82:B83"/>
    <mergeCell ref="C98:F99"/>
    <mergeCell ref="C96:F97"/>
    <mergeCell ref="C86:F87"/>
    <mergeCell ref="C88:F89"/>
    <mergeCell ref="G56:G57"/>
    <mergeCell ref="G68:G69"/>
    <mergeCell ref="G80:G81"/>
    <mergeCell ref="G78:G79"/>
    <mergeCell ref="G66:G67"/>
    <mergeCell ref="G63:G64"/>
    <mergeCell ref="B96:B97"/>
    <mergeCell ref="B98:B99"/>
    <mergeCell ref="C92:F93"/>
    <mergeCell ref="C90:F91"/>
    <mergeCell ref="B92:B93"/>
    <mergeCell ref="B90:B91"/>
    <mergeCell ref="C84:F85"/>
    <mergeCell ref="C82:F83"/>
    <mergeCell ref="B74:B75"/>
    <mergeCell ref="C76:F77"/>
    <mergeCell ref="G76:G77"/>
    <mergeCell ref="C74:F75"/>
    <mergeCell ref="C44:F45"/>
    <mergeCell ref="B26:B27"/>
    <mergeCell ref="W54:W55"/>
    <mergeCell ref="W60:W61"/>
    <mergeCell ref="W58:W59"/>
    <mergeCell ref="W56:W57"/>
    <mergeCell ref="W52:W53"/>
    <mergeCell ref="W50:W51"/>
    <mergeCell ref="W36:W37"/>
    <mergeCell ref="W38:W39"/>
    <mergeCell ref="W46:W47"/>
    <mergeCell ref="W40:W41"/>
    <mergeCell ref="H38:H39"/>
    <mergeCell ref="H26:H27"/>
    <mergeCell ref="H28:H29"/>
    <mergeCell ref="H40:H41"/>
    <mergeCell ref="G48:G49"/>
    <mergeCell ref="G50:G51"/>
    <mergeCell ref="G52:G53"/>
    <mergeCell ref="G54:G55"/>
    <mergeCell ref="B14:B15"/>
    <mergeCell ref="B16:B17"/>
    <mergeCell ref="B9:B10"/>
    <mergeCell ref="G9:G10"/>
    <mergeCell ref="G12:G13"/>
    <mergeCell ref="G46:G47"/>
    <mergeCell ref="F31:F32"/>
    <mergeCell ref="C16:F17"/>
    <mergeCell ref="G16:G17"/>
    <mergeCell ref="C9:C10"/>
    <mergeCell ref="D9:D10"/>
    <mergeCell ref="B34:B35"/>
    <mergeCell ref="B38:B39"/>
    <mergeCell ref="G36:G37"/>
    <mergeCell ref="G34:G35"/>
    <mergeCell ref="G38:G39"/>
    <mergeCell ref="G40:G41"/>
    <mergeCell ref="G26:G27"/>
    <mergeCell ref="G28:G29"/>
    <mergeCell ref="G31:G32"/>
    <mergeCell ref="G44:G45"/>
    <mergeCell ref="G42:G43"/>
    <mergeCell ref="C1:X1"/>
    <mergeCell ref="F2:S3"/>
    <mergeCell ref="C2:E3"/>
    <mergeCell ref="L4:U4"/>
    <mergeCell ref="C4:K4"/>
    <mergeCell ref="C26:F27"/>
    <mergeCell ref="B28:F29"/>
    <mergeCell ref="D31:D32"/>
    <mergeCell ref="E31:E32"/>
    <mergeCell ref="W31:W32"/>
    <mergeCell ref="H14:H15"/>
    <mergeCell ref="H12:H13"/>
    <mergeCell ref="G20:G21"/>
    <mergeCell ref="G14:G15"/>
    <mergeCell ref="C14:F15"/>
    <mergeCell ref="C12:F13"/>
    <mergeCell ref="B12:B13"/>
    <mergeCell ref="F9:F10"/>
    <mergeCell ref="E9:E10"/>
    <mergeCell ref="C5:K5"/>
    <mergeCell ref="H16:H17"/>
    <mergeCell ref="H18:H19"/>
    <mergeCell ref="H20:H21"/>
    <mergeCell ref="B24:B25"/>
    <mergeCell ref="V2:V3"/>
    <mergeCell ref="W2:X3"/>
    <mergeCell ref="T2:U2"/>
    <mergeCell ref="T3:U3"/>
    <mergeCell ref="W34:W35"/>
    <mergeCell ref="C33:X33"/>
    <mergeCell ref="H48:H49"/>
    <mergeCell ref="H50:H51"/>
    <mergeCell ref="L5:U5"/>
    <mergeCell ref="C7:K7"/>
    <mergeCell ref="H8:I8"/>
    <mergeCell ref="C11:X11"/>
    <mergeCell ref="H9:I9"/>
    <mergeCell ref="H10:I10"/>
    <mergeCell ref="W44:W45"/>
    <mergeCell ref="W42:W43"/>
    <mergeCell ref="W48:W49"/>
    <mergeCell ref="G18:G19"/>
    <mergeCell ref="C6:K6"/>
    <mergeCell ref="V5:V7"/>
    <mergeCell ref="X4:X5"/>
    <mergeCell ref="X6:X7"/>
    <mergeCell ref="C31:C32"/>
    <mergeCell ref="G22:G23"/>
    <mergeCell ref="A1:B7"/>
    <mergeCell ref="A9:A29"/>
    <mergeCell ref="W4:W5"/>
    <mergeCell ref="W20:W21"/>
    <mergeCell ref="W18:W19"/>
    <mergeCell ref="W6:W7"/>
    <mergeCell ref="W9:W10"/>
    <mergeCell ref="W14:W15"/>
    <mergeCell ref="W12:W13"/>
    <mergeCell ref="W16:W17"/>
    <mergeCell ref="L7:U7"/>
    <mergeCell ref="L6:U6"/>
    <mergeCell ref="B20:B21"/>
    <mergeCell ref="B18:B19"/>
    <mergeCell ref="C18:F19"/>
    <mergeCell ref="C20:F21"/>
    <mergeCell ref="W26:W27"/>
    <mergeCell ref="W24:W25"/>
    <mergeCell ref="B22:B23"/>
    <mergeCell ref="C22:F23"/>
    <mergeCell ref="W28:W29"/>
    <mergeCell ref="W22:W23"/>
    <mergeCell ref="C24:F25"/>
    <mergeCell ref="G24:G25"/>
    <mergeCell ref="A31:A61"/>
    <mergeCell ref="C42:F43"/>
    <mergeCell ref="B42:B43"/>
    <mergeCell ref="C50:F51"/>
    <mergeCell ref="B50:B51"/>
    <mergeCell ref="B46:B47"/>
    <mergeCell ref="C46:F47"/>
    <mergeCell ref="C40:F41"/>
    <mergeCell ref="C38:F39"/>
    <mergeCell ref="C54:F55"/>
    <mergeCell ref="C56:F57"/>
    <mergeCell ref="C58:F59"/>
    <mergeCell ref="B60:F61"/>
    <mergeCell ref="C36:F37"/>
    <mergeCell ref="C34:F35"/>
    <mergeCell ref="C52:F53"/>
    <mergeCell ref="B54:B55"/>
    <mergeCell ref="B44:B45"/>
    <mergeCell ref="C48:F49"/>
    <mergeCell ref="B52:B53"/>
    <mergeCell ref="B48:B49"/>
    <mergeCell ref="B31:B32"/>
    <mergeCell ref="B36:B37"/>
    <mergeCell ref="B40:B41"/>
    <mergeCell ref="H24:H25"/>
    <mergeCell ref="H22:H23"/>
    <mergeCell ref="H78:H79"/>
    <mergeCell ref="H80:H81"/>
    <mergeCell ref="H52:H53"/>
    <mergeCell ref="H54:H55"/>
    <mergeCell ref="H46:H47"/>
    <mergeCell ref="H44:H45"/>
    <mergeCell ref="H56:H57"/>
    <mergeCell ref="H64:I64"/>
    <mergeCell ref="H76:H77"/>
    <mergeCell ref="H74:H75"/>
    <mergeCell ref="H42:H43"/>
    <mergeCell ref="H31:I31"/>
    <mergeCell ref="H30:I30"/>
    <mergeCell ref="H32:I32"/>
    <mergeCell ref="H34:H35"/>
    <mergeCell ref="H36:H37"/>
    <mergeCell ref="H63:I63"/>
    <mergeCell ref="H62:I62"/>
  </mergeCells>
  <pageMargins left="0.13664596273291924" right="0.17080745341614906" top="0.40993788819875776" bottom="0" header="0" footer="0"/>
  <pageSetup orientation="landscape"/>
  <rowBreaks count="1" manualBreakCount="1">
    <brk id="61" man="1"/>
  </rowBreaks>
  <colBreaks count="2" manualBreakCount="2">
    <brk man="1"/>
    <brk id="24" man="1"/>
  </colBreaks>
  <drawing r:id="rId1"/>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X1000"/>
  <sheetViews>
    <sheetView workbookViewId="0">
      <selection sqref="A1:B7"/>
    </sheetView>
  </sheetViews>
  <sheetFormatPr baseColWidth="10" defaultColWidth="14.42578125" defaultRowHeight="15" customHeight="1"/>
  <cols>
    <col min="1" max="2" width="24" customWidth="1"/>
    <col min="3" max="5" width="14.42578125" customWidth="1"/>
    <col min="6" max="6" width="13.7109375" customWidth="1"/>
    <col min="10" max="21" width="9.85546875" customWidth="1"/>
    <col min="22" max="22" width="16.140625" customWidth="1"/>
    <col min="23" max="24" width="12.140625" customWidth="1"/>
  </cols>
  <sheetData>
    <row r="1" spans="1:24" ht="36" customHeight="1">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4" ht="19.5" customHeight="1">
      <c r="A2" s="802"/>
      <c r="B2" s="803"/>
      <c r="C2" s="820" t="s">
        <v>1</v>
      </c>
      <c r="D2" s="817"/>
      <c r="E2" s="818"/>
      <c r="F2" s="816" t="s">
        <v>515</v>
      </c>
      <c r="G2" s="817"/>
      <c r="H2" s="817"/>
      <c r="I2" s="817"/>
      <c r="J2" s="817"/>
      <c r="K2" s="817"/>
      <c r="L2" s="817"/>
      <c r="M2" s="817"/>
      <c r="N2" s="817"/>
      <c r="O2" s="817"/>
      <c r="P2" s="817"/>
      <c r="Q2" s="817"/>
      <c r="R2" s="817"/>
      <c r="S2" s="818"/>
      <c r="T2" s="885" t="s">
        <v>3</v>
      </c>
      <c r="U2" s="752"/>
      <c r="V2" s="892" t="s">
        <v>4</v>
      </c>
      <c r="W2" s="880" t="s">
        <v>5</v>
      </c>
      <c r="X2" s="801"/>
    </row>
    <row r="3" spans="1:24" ht="19.5" customHeight="1">
      <c r="A3" s="802"/>
      <c r="B3" s="803"/>
      <c r="C3" s="751"/>
      <c r="D3" s="751"/>
      <c r="E3" s="752"/>
      <c r="F3" s="750"/>
      <c r="G3" s="751"/>
      <c r="H3" s="751"/>
      <c r="I3" s="751"/>
      <c r="J3" s="751"/>
      <c r="K3" s="751"/>
      <c r="L3" s="751"/>
      <c r="M3" s="751"/>
      <c r="N3" s="751"/>
      <c r="O3" s="751"/>
      <c r="P3" s="751"/>
      <c r="Q3" s="751"/>
      <c r="R3" s="751"/>
      <c r="S3" s="752"/>
      <c r="T3" s="886">
        <v>0.05</v>
      </c>
      <c r="U3" s="726"/>
      <c r="V3" s="766"/>
      <c r="W3" s="750"/>
      <c r="X3" s="811"/>
    </row>
    <row r="4" spans="1:24">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+X9+X25+X41+X57</f>
        <v>1</v>
      </c>
    </row>
    <row r="5" spans="1:24" ht="31.5" customHeight="1">
      <c r="A5" s="802"/>
      <c r="B5" s="803"/>
      <c r="C5" s="896" t="s">
        <v>255</v>
      </c>
      <c r="D5" s="728"/>
      <c r="E5" s="728"/>
      <c r="F5" s="728"/>
      <c r="G5" s="728"/>
      <c r="H5" s="728"/>
      <c r="I5" s="728"/>
      <c r="J5" s="728"/>
      <c r="K5" s="724"/>
      <c r="L5" s="895" t="s">
        <v>517</v>
      </c>
      <c r="M5" s="728"/>
      <c r="N5" s="728"/>
      <c r="O5" s="728"/>
      <c r="P5" s="728"/>
      <c r="Q5" s="728"/>
      <c r="R5" s="728"/>
      <c r="S5" s="728"/>
      <c r="T5" s="728"/>
      <c r="U5" s="724"/>
      <c r="V5" s="796">
        <v>43648</v>
      </c>
      <c r="W5" s="766"/>
      <c r="X5" s="808"/>
    </row>
    <row r="6" spans="1:24">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+X10+X26+X42+X58</f>
        <v>0</v>
      </c>
    </row>
    <row r="7" spans="1:24">
      <c r="A7" s="804"/>
      <c r="B7" s="805"/>
      <c r="C7" s="896" t="s">
        <v>151</v>
      </c>
      <c r="D7" s="728"/>
      <c r="E7" s="728"/>
      <c r="F7" s="728"/>
      <c r="G7" s="728"/>
      <c r="H7" s="728"/>
      <c r="I7" s="728"/>
      <c r="J7" s="728"/>
      <c r="K7" s="724"/>
      <c r="L7" s="891" t="s">
        <v>520</v>
      </c>
      <c r="M7" s="824"/>
      <c r="N7" s="824"/>
      <c r="O7" s="824"/>
      <c r="P7" s="824"/>
      <c r="Q7" s="824"/>
      <c r="R7" s="824"/>
      <c r="S7" s="824"/>
      <c r="T7" s="824"/>
      <c r="U7" s="825"/>
      <c r="V7" s="798"/>
      <c r="W7" s="741"/>
      <c r="X7" s="822"/>
    </row>
    <row r="8" spans="1:24" ht="24">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row>
    <row r="9" spans="1:24" ht="27" customHeight="1">
      <c r="A9" s="889" t="s">
        <v>522</v>
      </c>
      <c r="B9" s="877" t="s">
        <v>523</v>
      </c>
      <c r="C9" s="876" t="s">
        <v>73</v>
      </c>
      <c r="D9" s="874">
        <v>1</v>
      </c>
      <c r="E9" s="876" t="s">
        <v>524</v>
      </c>
      <c r="F9" s="905" t="s">
        <v>75</v>
      </c>
      <c r="G9" s="893" t="s">
        <v>525</v>
      </c>
      <c r="H9" s="894" t="s">
        <v>9</v>
      </c>
      <c r="I9" s="786"/>
      <c r="J9" s="152"/>
      <c r="K9" s="152"/>
      <c r="L9" s="152">
        <v>0.25</v>
      </c>
      <c r="M9" s="152"/>
      <c r="N9" s="152"/>
      <c r="O9" s="152">
        <v>0.25</v>
      </c>
      <c r="P9" s="152"/>
      <c r="Q9" s="152"/>
      <c r="R9" s="152">
        <v>0.25</v>
      </c>
      <c r="S9" s="152"/>
      <c r="T9" s="152"/>
      <c r="U9" s="152">
        <v>0.25</v>
      </c>
      <c r="V9" s="163">
        <f t="shared" ref="V9:V10" si="0">SUM(J9:U9)</f>
        <v>1</v>
      </c>
      <c r="W9" s="879">
        <v>0.5</v>
      </c>
      <c r="X9" s="113">
        <f>IF(OR(V9=0,W9=0),0,(V9/V9)*W9)</f>
        <v>0.5</v>
      </c>
    </row>
    <row r="10" spans="1:24" ht="22.5" customHeight="1">
      <c r="A10" s="778"/>
      <c r="B10" s="788"/>
      <c r="C10" s="757"/>
      <c r="D10" s="764"/>
      <c r="E10" s="757"/>
      <c r="F10" s="760"/>
      <c r="G10" s="741"/>
      <c r="H10" s="873" t="s">
        <v>62</v>
      </c>
      <c r="I10" s="784"/>
      <c r="J10" s="155"/>
      <c r="K10" s="155"/>
      <c r="L10" s="155"/>
      <c r="M10" s="155"/>
      <c r="N10" s="155"/>
      <c r="O10" s="155"/>
      <c r="P10" s="155"/>
      <c r="Q10" s="155"/>
      <c r="R10" s="155"/>
      <c r="S10" s="155"/>
      <c r="T10" s="155"/>
      <c r="U10" s="156"/>
      <c r="V10" s="170">
        <f t="shared" si="0"/>
        <v>0</v>
      </c>
      <c r="W10" s="741"/>
      <c r="X10" s="117">
        <f>IF(OR(V10=0,W9=0),0,(V10/V9*W9))</f>
        <v>0</v>
      </c>
    </row>
    <row r="11" spans="1:24" ht="36">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row>
    <row r="12" spans="1:24">
      <c r="A12" s="778"/>
      <c r="B12" s="866" t="s">
        <v>64</v>
      </c>
      <c r="C12" s="1020" t="s">
        <v>529</v>
      </c>
      <c r="D12" s="744"/>
      <c r="E12" s="744"/>
      <c r="F12" s="726"/>
      <c r="G12" s="893" t="s">
        <v>525</v>
      </c>
      <c r="H12" s="865" t="s">
        <v>67</v>
      </c>
      <c r="I12" s="126" t="s">
        <v>9</v>
      </c>
      <c r="J12" s="524"/>
      <c r="K12" s="524">
        <v>0.25</v>
      </c>
      <c r="L12" s="524">
        <v>0.25</v>
      </c>
      <c r="M12" s="524">
        <v>0.25</v>
      </c>
      <c r="N12" s="524">
        <v>0.25</v>
      </c>
      <c r="O12" s="524"/>
      <c r="P12" s="524"/>
      <c r="Q12" s="524"/>
      <c r="R12" s="524"/>
      <c r="S12" s="524"/>
      <c r="T12" s="524"/>
      <c r="U12" s="524"/>
      <c r="V12" s="121">
        <f t="shared" ref="V12:V23" si="1">SUM(J12:U12)</f>
        <v>1</v>
      </c>
      <c r="W12" s="872">
        <v>0.2</v>
      </c>
      <c r="X12" s="122">
        <f>V12*W12</f>
        <v>0.2</v>
      </c>
    </row>
    <row r="13" spans="1:24">
      <c r="A13" s="778"/>
      <c r="B13" s="776"/>
      <c r="C13" s="750"/>
      <c r="D13" s="751"/>
      <c r="E13" s="751"/>
      <c r="F13" s="752"/>
      <c r="G13" s="766"/>
      <c r="H13" s="762"/>
      <c r="I13" s="127" t="s">
        <v>39</v>
      </c>
      <c r="J13" s="128"/>
      <c r="K13" s="129"/>
      <c r="L13" s="129"/>
      <c r="M13" s="129"/>
      <c r="N13" s="129"/>
      <c r="O13" s="129"/>
      <c r="P13" s="129"/>
      <c r="Q13" s="129"/>
      <c r="R13" s="129"/>
      <c r="S13" s="129"/>
      <c r="T13" s="129"/>
      <c r="U13" s="129"/>
      <c r="V13" s="124">
        <f t="shared" si="1"/>
        <v>0</v>
      </c>
      <c r="W13" s="768"/>
      <c r="X13" s="125">
        <f>+V13*W12</f>
        <v>0</v>
      </c>
    </row>
    <row r="14" spans="1:24">
      <c r="A14" s="778"/>
      <c r="B14" s="866" t="s">
        <v>64</v>
      </c>
      <c r="C14" s="1020" t="s">
        <v>532</v>
      </c>
      <c r="D14" s="744"/>
      <c r="E14" s="744"/>
      <c r="F14" s="726"/>
      <c r="G14" s="869" t="s">
        <v>525</v>
      </c>
      <c r="H14" s="865" t="s">
        <v>67</v>
      </c>
      <c r="I14" s="126" t="s">
        <v>9</v>
      </c>
      <c r="J14" s="159"/>
      <c r="K14" s="160"/>
      <c r="L14" s="160"/>
      <c r="M14" s="160"/>
      <c r="N14" s="160"/>
      <c r="O14" s="160">
        <v>0.25</v>
      </c>
      <c r="P14" s="160"/>
      <c r="Q14" s="160">
        <v>0.25</v>
      </c>
      <c r="R14" s="160"/>
      <c r="S14" s="160">
        <v>0.25</v>
      </c>
      <c r="T14" s="160"/>
      <c r="U14" s="160">
        <v>0.25</v>
      </c>
      <c r="V14" s="121">
        <f t="shared" si="1"/>
        <v>1</v>
      </c>
      <c r="W14" s="872">
        <v>0.2</v>
      </c>
      <c r="X14" s="122">
        <f>V14*W14</f>
        <v>0.2</v>
      </c>
    </row>
    <row r="15" spans="1:24">
      <c r="A15" s="778"/>
      <c r="B15" s="776"/>
      <c r="C15" s="750"/>
      <c r="D15" s="751"/>
      <c r="E15" s="751"/>
      <c r="F15" s="752"/>
      <c r="G15" s="766"/>
      <c r="H15" s="762"/>
      <c r="I15" s="127" t="s">
        <v>39</v>
      </c>
      <c r="J15" s="128"/>
      <c r="K15" s="129"/>
      <c r="L15" s="129"/>
      <c r="M15" s="129"/>
      <c r="N15" s="129"/>
      <c r="O15" s="129"/>
      <c r="P15" s="129"/>
      <c r="Q15" s="129"/>
      <c r="R15" s="129"/>
      <c r="S15" s="129"/>
      <c r="T15" s="129"/>
      <c r="U15" s="129"/>
      <c r="V15" s="124">
        <f t="shared" si="1"/>
        <v>0</v>
      </c>
      <c r="W15" s="768"/>
      <c r="X15" s="125">
        <f>+V15*W14</f>
        <v>0</v>
      </c>
    </row>
    <row r="16" spans="1:24">
      <c r="A16" s="778"/>
      <c r="B16" s="866" t="s">
        <v>64</v>
      </c>
      <c r="C16" s="1020" t="s">
        <v>534</v>
      </c>
      <c r="D16" s="744"/>
      <c r="E16" s="744"/>
      <c r="F16" s="726"/>
      <c r="G16" s="869" t="s">
        <v>525</v>
      </c>
      <c r="H16" s="865" t="s">
        <v>67</v>
      </c>
      <c r="I16" s="126" t="s">
        <v>9</v>
      </c>
      <c r="J16" s="531">
        <v>8.3299999999999999E-2</v>
      </c>
      <c r="K16" s="531">
        <v>8.3299999999999999E-2</v>
      </c>
      <c r="L16" s="531">
        <v>8.3299999999999999E-2</v>
      </c>
      <c r="M16" s="531">
        <v>8.3299999999999999E-2</v>
      </c>
      <c r="N16" s="531">
        <v>8.3299999999999999E-2</v>
      </c>
      <c r="O16" s="531">
        <v>8.3299999999999999E-2</v>
      </c>
      <c r="P16" s="531">
        <v>8.3299999999999999E-2</v>
      </c>
      <c r="Q16" s="531">
        <v>8.3299999999999999E-2</v>
      </c>
      <c r="R16" s="531">
        <v>8.3299999999999999E-2</v>
      </c>
      <c r="S16" s="531">
        <v>8.3299999999999999E-2</v>
      </c>
      <c r="T16" s="531">
        <v>8.3500000000000005E-2</v>
      </c>
      <c r="U16" s="531">
        <v>8.3500000000000005E-2</v>
      </c>
      <c r="V16" s="121">
        <f t="shared" si="1"/>
        <v>1</v>
      </c>
      <c r="W16" s="872">
        <v>0.4</v>
      </c>
      <c r="X16" s="122">
        <f>V16*W16</f>
        <v>0.4</v>
      </c>
    </row>
    <row r="17" spans="1:24">
      <c r="A17" s="778"/>
      <c r="B17" s="776"/>
      <c r="C17" s="750"/>
      <c r="D17" s="751"/>
      <c r="E17" s="751"/>
      <c r="F17" s="752"/>
      <c r="G17" s="766"/>
      <c r="H17" s="762"/>
      <c r="I17" s="127" t="s">
        <v>39</v>
      </c>
      <c r="J17" s="128"/>
      <c r="K17" s="129"/>
      <c r="L17" s="129"/>
      <c r="M17" s="129"/>
      <c r="N17" s="129"/>
      <c r="O17" s="129"/>
      <c r="P17" s="129"/>
      <c r="Q17" s="129"/>
      <c r="R17" s="129"/>
      <c r="S17" s="129"/>
      <c r="T17" s="129"/>
      <c r="U17" s="129"/>
      <c r="V17" s="124">
        <f t="shared" si="1"/>
        <v>0</v>
      </c>
      <c r="W17" s="768"/>
      <c r="X17" s="125">
        <f>+V17*W16</f>
        <v>0</v>
      </c>
    </row>
    <row r="18" spans="1:24">
      <c r="A18" s="778"/>
      <c r="B18" s="866" t="s">
        <v>64</v>
      </c>
      <c r="C18" s="1020" t="s">
        <v>537</v>
      </c>
      <c r="D18" s="744"/>
      <c r="E18" s="744"/>
      <c r="F18" s="726"/>
      <c r="G18" s="869" t="s">
        <v>525</v>
      </c>
      <c r="H18" s="865" t="s">
        <v>67</v>
      </c>
      <c r="I18" s="126" t="s">
        <v>9</v>
      </c>
      <c r="J18" s="159"/>
      <c r="K18" s="160"/>
      <c r="L18" s="160"/>
      <c r="M18" s="160"/>
      <c r="N18" s="167">
        <v>0.2</v>
      </c>
      <c r="O18" s="160"/>
      <c r="P18" s="160"/>
      <c r="Q18" s="160"/>
      <c r="R18" s="167">
        <v>0.25</v>
      </c>
      <c r="S18" s="160"/>
      <c r="T18" s="160"/>
      <c r="U18" s="167">
        <v>0.55000000000000004</v>
      </c>
      <c r="V18" s="121">
        <f t="shared" si="1"/>
        <v>1</v>
      </c>
      <c r="W18" s="872">
        <v>0.2</v>
      </c>
      <c r="X18" s="122">
        <f>V18*W18</f>
        <v>0.2</v>
      </c>
    </row>
    <row r="19" spans="1:24">
      <c r="A19" s="778"/>
      <c r="B19" s="776"/>
      <c r="C19" s="750"/>
      <c r="D19" s="751"/>
      <c r="E19" s="751"/>
      <c r="F19" s="752"/>
      <c r="G19" s="766"/>
      <c r="H19" s="762"/>
      <c r="I19" s="127" t="s">
        <v>39</v>
      </c>
      <c r="J19" s="128"/>
      <c r="K19" s="129"/>
      <c r="L19" s="129"/>
      <c r="M19" s="129"/>
      <c r="N19" s="129"/>
      <c r="O19" s="129"/>
      <c r="P19" s="129"/>
      <c r="Q19" s="129"/>
      <c r="R19" s="129"/>
      <c r="S19" s="129"/>
      <c r="T19" s="129"/>
      <c r="U19" s="129"/>
      <c r="V19" s="124">
        <f t="shared" si="1"/>
        <v>0</v>
      </c>
      <c r="W19" s="768"/>
      <c r="X19" s="125">
        <f>+V19*W18</f>
        <v>0</v>
      </c>
    </row>
    <row r="20" spans="1:24">
      <c r="A20" s="778"/>
      <c r="B20" s="902"/>
      <c r="C20" s="871"/>
      <c r="D20" s="744"/>
      <c r="E20" s="744"/>
      <c r="F20" s="726"/>
      <c r="G20" s="869"/>
      <c r="H20" s="865" t="s">
        <v>67</v>
      </c>
      <c r="I20" s="126" t="s">
        <v>9</v>
      </c>
      <c r="J20" s="159"/>
      <c r="K20" s="160"/>
      <c r="L20" s="160"/>
      <c r="M20" s="160"/>
      <c r="N20" s="160"/>
      <c r="O20" s="160"/>
      <c r="P20" s="160"/>
      <c r="Q20" s="160"/>
      <c r="R20" s="160"/>
      <c r="S20" s="160"/>
      <c r="T20" s="160"/>
      <c r="U20" s="160"/>
      <c r="V20" s="121">
        <f t="shared" si="1"/>
        <v>0</v>
      </c>
      <c r="W20" s="872"/>
      <c r="X20" s="122">
        <f>V20*W20</f>
        <v>0</v>
      </c>
    </row>
    <row r="21" spans="1:24" ht="15.75" customHeight="1">
      <c r="A21" s="778"/>
      <c r="B21" s="776"/>
      <c r="C21" s="750"/>
      <c r="D21" s="751"/>
      <c r="E21" s="751"/>
      <c r="F21" s="752"/>
      <c r="G21" s="766"/>
      <c r="H21" s="762"/>
      <c r="I21" s="127" t="s">
        <v>39</v>
      </c>
      <c r="J21" s="128"/>
      <c r="K21" s="129"/>
      <c r="L21" s="129"/>
      <c r="M21" s="129"/>
      <c r="N21" s="129"/>
      <c r="O21" s="129"/>
      <c r="P21" s="129"/>
      <c r="Q21" s="129"/>
      <c r="R21" s="129"/>
      <c r="S21" s="129"/>
      <c r="T21" s="129"/>
      <c r="U21" s="129"/>
      <c r="V21" s="124">
        <f t="shared" si="1"/>
        <v>0</v>
      </c>
      <c r="W21" s="768"/>
      <c r="X21" s="125">
        <f>+V21*W20</f>
        <v>0</v>
      </c>
    </row>
    <row r="22" spans="1:24" ht="15.75" customHeight="1">
      <c r="A22" s="778"/>
      <c r="B22" s="868" t="s">
        <v>70</v>
      </c>
      <c r="C22" s="744"/>
      <c r="D22" s="744"/>
      <c r="E22" s="744"/>
      <c r="F22" s="726"/>
      <c r="G22" s="904"/>
      <c r="H22" s="867" t="s">
        <v>67</v>
      </c>
      <c r="I22" s="146" t="s">
        <v>9</v>
      </c>
      <c r="J22" s="121">
        <f t="shared" ref="J22:U22" si="2">+J12*$W$12+J14*$W$14+J16*$W$16+J18*$W$18+J20*$W$20</f>
        <v>3.3320000000000002E-2</v>
      </c>
      <c r="K22" s="121">
        <f t="shared" si="2"/>
        <v>8.3320000000000005E-2</v>
      </c>
      <c r="L22" s="121">
        <f t="shared" si="2"/>
        <v>8.3320000000000005E-2</v>
      </c>
      <c r="M22" s="121">
        <f t="shared" si="2"/>
        <v>8.3320000000000005E-2</v>
      </c>
      <c r="N22" s="121">
        <f t="shared" si="2"/>
        <v>0.12332000000000001</v>
      </c>
      <c r="O22" s="121">
        <f t="shared" si="2"/>
        <v>8.3320000000000005E-2</v>
      </c>
      <c r="P22" s="121">
        <f t="shared" si="2"/>
        <v>3.3320000000000002E-2</v>
      </c>
      <c r="Q22" s="121">
        <f t="shared" si="2"/>
        <v>8.3320000000000005E-2</v>
      </c>
      <c r="R22" s="121">
        <f t="shared" si="2"/>
        <v>8.3320000000000005E-2</v>
      </c>
      <c r="S22" s="121">
        <f t="shared" si="2"/>
        <v>8.3320000000000005E-2</v>
      </c>
      <c r="T22" s="121">
        <f t="shared" si="2"/>
        <v>3.3400000000000006E-2</v>
      </c>
      <c r="U22" s="121">
        <f t="shared" si="2"/>
        <v>0.19340000000000002</v>
      </c>
      <c r="V22" s="121">
        <f t="shared" si="1"/>
        <v>1</v>
      </c>
      <c r="W22" s="887">
        <f>SUM(W12:W21)</f>
        <v>1</v>
      </c>
      <c r="X22" s="122">
        <f>V22*W22</f>
        <v>1</v>
      </c>
    </row>
    <row r="23" spans="1:24" ht="15.75" customHeight="1">
      <c r="A23" s="779"/>
      <c r="B23" s="792"/>
      <c r="C23" s="764"/>
      <c r="D23" s="764"/>
      <c r="E23" s="764"/>
      <c r="F23" s="793"/>
      <c r="G23" s="741"/>
      <c r="H23" s="790"/>
      <c r="I23" s="148" t="s">
        <v>39</v>
      </c>
      <c r="J23" s="149">
        <f t="shared" ref="J23:U23" si="3">+J13*$W$12+J15*$W$14+J17*$W$16+J19*$W$18+J21*$W$20</f>
        <v>0</v>
      </c>
      <c r="K23" s="149">
        <f t="shared" si="3"/>
        <v>0</v>
      </c>
      <c r="L23" s="149">
        <f t="shared" si="3"/>
        <v>0</v>
      </c>
      <c r="M23" s="149">
        <f t="shared" si="3"/>
        <v>0</v>
      </c>
      <c r="N23" s="149">
        <f t="shared" si="3"/>
        <v>0</v>
      </c>
      <c r="O23" s="149">
        <f t="shared" si="3"/>
        <v>0</v>
      </c>
      <c r="P23" s="149">
        <f t="shared" si="3"/>
        <v>0</v>
      </c>
      <c r="Q23" s="149">
        <f t="shared" si="3"/>
        <v>0</v>
      </c>
      <c r="R23" s="149">
        <f t="shared" si="3"/>
        <v>0</v>
      </c>
      <c r="S23" s="149">
        <f t="shared" si="3"/>
        <v>0</v>
      </c>
      <c r="T23" s="149">
        <f t="shared" si="3"/>
        <v>0</v>
      </c>
      <c r="U23" s="149">
        <f t="shared" si="3"/>
        <v>0</v>
      </c>
      <c r="V23" s="149">
        <f t="shared" si="1"/>
        <v>0</v>
      </c>
      <c r="W23" s="757"/>
      <c r="X23" s="150">
        <f>+V23*W22</f>
        <v>0</v>
      </c>
    </row>
    <row r="24" spans="1:24" ht="26.25" customHeight="1">
      <c r="A24" s="105" t="s">
        <v>17</v>
      </c>
      <c r="B24" s="106" t="s">
        <v>42</v>
      </c>
      <c r="C24" s="106" t="s">
        <v>43</v>
      </c>
      <c r="D24" s="106" t="s">
        <v>19</v>
      </c>
      <c r="E24" s="106" t="s">
        <v>44</v>
      </c>
      <c r="F24" s="107" t="s">
        <v>45</v>
      </c>
      <c r="G24" s="108" t="s">
        <v>46</v>
      </c>
      <c r="H24" s="898" t="s">
        <v>47</v>
      </c>
      <c r="I24" s="755"/>
      <c r="J24" s="106" t="s">
        <v>48</v>
      </c>
      <c r="K24" s="106" t="s">
        <v>28</v>
      </c>
      <c r="L24" s="106" t="s">
        <v>31</v>
      </c>
      <c r="M24" s="106" t="s">
        <v>30</v>
      </c>
      <c r="N24" s="106" t="s">
        <v>49</v>
      </c>
      <c r="O24" s="106" t="s">
        <v>50</v>
      </c>
      <c r="P24" s="106" t="s">
        <v>34</v>
      </c>
      <c r="Q24" s="109" t="s">
        <v>36</v>
      </c>
      <c r="R24" s="106" t="s">
        <v>51</v>
      </c>
      <c r="S24" s="106" t="s">
        <v>52</v>
      </c>
      <c r="T24" s="106" t="s">
        <v>32</v>
      </c>
      <c r="U24" s="106" t="s">
        <v>29</v>
      </c>
      <c r="V24" s="106" t="s">
        <v>53</v>
      </c>
      <c r="W24" s="106" t="s">
        <v>54</v>
      </c>
      <c r="X24" s="151" t="s">
        <v>71</v>
      </c>
    </row>
    <row r="25" spans="1:24" ht="34.5" customHeight="1">
      <c r="A25" s="889" t="s">
        <v>541</v>
      </c>
      <c r="B25" s="877" t="s">
        <v>523</v>
      </c>
      <c r="C25" s="876" t="s">
        <v>73</v>
      </c>
      <c r="D25" s="874">
        <v>1</v>
      </c>
      <c r="E25" s="876" t="s">
        <v>543</v>
      </c>
      <c r="F25" s="905" t="s">
        <v>75</v>
      </c>
      <c r="G25" s="893" t="s">
        <v>525</v>
      </c>
      <c r="H25" s="894" t="s">
        <v>9</v>
      </c>
      <c r="I25" s="786"/>
      <c r="J25" s="531">
        <v>8.3299999999999999E-2</v>
      </c>
      <c r="K25" s="531">
        <v>8.3299999999999999E-2</v>
      </c>
      <c r="L25" s="531">
        <v>8.3299999999999999E-2</v>
      </c>
      <c r="M25" s="531">
        <v>8.3299999999999999E-2</v>
      </c>
      <c r="N25" s="531">
        <v>8.3299999999999999E-2</v>
      </c>
      <c r="O25" s="531">
        <v>8.3299999999999999E-2</v>
      </c>
      <c r="P25" s="531">
        <v>8.3299999999999999E-2</v>
      </c>
      <c r="Q25" s="531">
        <v>8.3299999999999999E-2</v>
      </c>
      <c r="R25" s="531">
        <v>8.3299999999999999E-2</v>
      </c>
      <c r="S25" s="531">
        <v>8.3299999999999999E-2</v>
      </c>
      <c r="T25" s="531">
        <v>8.3500000000000005E-2</v>
      </c>
      <c r="U25" s="531">
        <v>8.3500000000000005E-2</v>
      </c>
      <c r="V25" s="163">
        <f t="shared" ref="V25:V26" si="4">SUM(J25:U25)</f>
        <v>1</v>
      </c>
      <c r="W25" s="879">
        <v>0.5</v>
      </c>
      <c r="X25" s="113">
        <f>IF(OR(V25=0,W25=0),0,(V25/V25)*W25)</f>
        <v>0.5</v>
      </c>
    </row>
    <row r="26" spans="1:24" ht="30.75" customHeight="1">
      <c r="A26" s="778"/>
      <c r="B26" s="788"/>
      <c r="C26" s="757"/>
      <c r="D26" s="764"/>
      <c r="E26" s="757"/>
      <c r="F26" s="760"/>
      <c r="G26" s="741"/>
      <c r="H26" s="873" t="s">
        <v>62</v>
      </c>
      <c r="I26" s="784"/>
      <c r="J26" s="155"/>
      <c r="K26" s="155"/>
      <c r="L26" s="155"/>
      <c r="M26" s="155"/>
      <c r="N26" s="155"/>
      <c r="O26" s="155"/>
      <c r="P26" s="155"/>
      <c r="Q26" s="155"/>
      <c r="R26" s="155"/>
      <c r="S26" s="155"/>
      <c r="T26" s="155"/>
      <c r="U26" s="156"/>
      <c r="V26" s="170">
        <f t="shared" si="4"/>
        <v>0</v>
      </c>
      <c r="W26" s="741"/>
      <c r="X26" s="117">
        <f>IF(OR(V26=0,W25=0),0,(V26/V25*W25))</f>
        <v>0</v>
      </c>
    </row>
    <row r="27" spans="1:24" ht="38.25" customHeight="1">
      <c r="A27" s="778"/>
      <c r="B27" s="283" t="s">
        <v>63</v>
      </c>
      <c r="C27" s="878" t="s">
        <v>24</v>
      </c>
      <c r="D27" s="772"/>
      <c r="E27" s="772"/>
      <c r="F27" s="772"/>
      <c r="G27" s="772"/>
      <c r="H27" s="772"/>
      <c r="I27" s="772"/>
      <c r="J27" s="772"/>
      <c r="K27" s="772"/>
      <c r="L27" s="772"/>
      <c r="M27" s="772"/>
      <c r="N27" s="772"/>
      <c r="O27" s="772"/>
      <c r="P27" s="772"/>
      <c r="Q27" s="772"/>
      <c r="R27" s="772"/>
      <c r="S27" s="772"/>
      <c r="T27" s="772"/>
      <c r="U27" s="772"/>
      <c r="V27" s="772"/>
      <c r="W27" s="772"/>
      <c r="X27" s="773"/>
    </row>
    <row r="28" spans="1:24" ht="15.75" customHeight="1">
      <c r="A28" s="778"/>
      <c r="B28" s="866" t="s">
        <v>64</v>
      </c>
      <c r="C28" s="1020" t="s">
        <v>544</v>
      </c>
      <c r="D28" s="744"/>
      <c r="E28" s="744"/>
      <c r="F28" s="726"/>
      <c r="G28" s="893" t="s">
        <v>525</v>
      </c>
      <c r="H28" s="865" t="s">
        <v>67</v>
      </c>
      <c r="I28" s="126" t="s">
        <v>9</v>
      </c>
      <c r="J28" s="531">
        <v>8.3299999999999999E-2</v>
      </c>
      <c r="K28" s="531">
        <v>8.3299999999999999E-2</v>
      </c>
      <c r="L28" s="531">
        <v>8.3299999999999999E-2</v>
      </c>
      <c r="M28" s="531">
        <v>8.3299999999999999E-2</v>
      </c>
      <c r="N28" s="531">
        <v>8.3299999999999999E-2</v>
      </c>
      <c r="O28" s="531">
        <v>8.3299999999999999E-2</v>
      </c>
      <c r="P28" s="531">
        <v>8.3299999999999999E-2</v>
      </c>
      <c r="Q28" s="531">
        <v>8.3299999999999999E-2</v>
      </c>
      <c r="R28" s="531">
        <v>8.3299999999999999E-2</v>
      </c>
      <c r="S28" s="531">
        <v>8.3299999999999999E-2</v>
      </c>
      <c r="T28" s="531">
        <v>8.3500000000000005E-2</v>
      </c>
      <c r="U28" s="531">
        <v>8.3500000000000005E-2</v>
      </c>
      <c r="V28" s="121">
        <f t="shared" ref="V28:V39" si="5">SUM(J28:U28)</f>
        <v>1</v>
      </c>
      <c r="W28" s="872">
        <v>0.6</v>
      </c>
      <c r="X28" s="122">
        <f>V28*W28</f>
        <v>0.6</v>
      </c>
    </row>
    <row r="29" spans="1:24" ht="15.75" customHeight="1">
      <c r="A29" s="778"/>
      <c r="B29" s="776"/>
      <c r="C29" s="750"/>
      <c r="D29" s="751"/>
      <c r="E29" s="751"/>
      <c r="F29" s="752"/>
      <c r="G29" s="766"/>
      <c r="H29" s="762"/>
      <c r="I29" s="127" t="s">
        <v>39</v>
      </c>
      <c r="J29" s="128"/>
      <c r="K29" s="129"/>
      <c r="L29" s="129"/>
      <c r="M29" s="129"/>
      <c r="N29" s="129"/>
      <c r="O29" s="129"/>
      <c r="P29" s="129"/>
      <c r="Q29" s="129"/>
      <c r="R29" s="129"/>
      <c r="S29" s="129"/>
      <c r="T29" s="129"/>
      <c r="U29" s="129"/>
      <c r="V29" s="124">
        <f t="shared" si="5"/>
        <v>0</v>
      </c>
      <c r="W29" s="768"/>
      <c r="X29" s="125">
        <f>+V29*W28</f>
        <v>0</v>
      </c>
    </row>
    <row r="30" spans="1:24" ht="15.75" customHeight="1">
      <c r="A30" s="778"/>
      <c r="B30" s="866" t="s">
        <v>64</v>
      </c>
      <c r="C30" s="1020" t="s">
        <v>546</v>
      </c>
      <c r="D30" s="744"/>
      <c r="E30" s="744"/>
      <c r="F30" s="726"/>
      <c r="G30" s="893" t="s">
        <v>525</v>
      </c>
      <c r="H30" s="865" t="s">
        <v>67</v>
      </c>
      <c r="I30" s="126" t="s">
        <v>9</v>
      </c>
      <c r="J30" s="159"/>
      <c r="K30" s="160"/>
      <c r="L30" s="160"/>
      <c r="M30" s="160"/>
      <c r="N30" s="160"/>
      <c r="O30" s="167">
        <v>0.25</v>
      </c>
      <c r="P30" s="160"/>
      <c r="Q30" s="160"/>
      <c r="R30" s="160"/>
      <c r="S30" s="160"/>
      <c r="T30" s="160"/>
      <c r="U30" s="167">
        <v>0.75</v>
      </c>
      <c r="V30" s="121">
        <f t="shared" si="5"/>
        <v>1</v>
      </c>
      <c r="W30" s="872">
        <v>0.2</v>
      </c>
      <c r="X30" s="122">
        <f>V30*W30</f>
        <v>0.2</v>
      </c>
    </row>
    <row r="31" spans="1:24" ht="15.75" customHeight="1">
      <c r="A31" s="778"/>
      <c r="B31" s="776"/>
      <c r="C31" s="750"/>
      <c r="D31" s="751"/>
      <c r="E31" s="751"/>
      <c r="F31" s="752"/>
      <c r="G31" s="766"/>
      <c r="H31" s="762"/>
      <c r="I31" s="127" t="s">
        <v>39</v>
      </c>
      <c r="J31" s="128"/>
      <c r="K31" s="129"/>
      <c r="L31" s="129"/>
      <c r="M31" s="129"/>
      <c r="N31" s="129"/>
      <c r="O31" s="129"/>
      <c r="P31" s="129"/>
      <c r="Q31" s="129"/>
      <c r="R31" s="129"/>
      <c r="S31" s="129"/>
      <c r="T31" s="129"/>
      <c r="U31" s="129"/>
      <c r="V31" s="124">
        <f t="shared" si="5"/>
        <v>0</v>
      </c>
      <c r="W31" s="768"/>
      <c r="X31" s="125">
        <f>+V31*W30</f>
        <v>0</v>
      </c>
    </row>
    <row r="32" spans="1:24" ht="15.75" customHeight="1">
      <c r="A32" s="778"/>
      <c r="B32" s="866" t="s">
        <v>64</v>
      </c>
      <c r="C32" s="871" t="s">
        <v>548</v>
      </c>
      <c r="D32" s="744"/>
      <c r="E32" s="744"/>
      <c r="F32" s="726"/>
      <c r="G32" s="893" t="s">
        <v>525</v>
      </c>
      <c r="H32" s="865" t="s">
        <v>67</v>
      </c>
      <c r="I32" s="126" t="s">
        <v>9</v>
      </c>
      <c r="J32" s="159"/>
      <c r="K32" s="160"/>
      <c r="L32" s="160"/>
      <c r="M32" s="160"/>
      <c r="N32" s="160"/>
      <c r="O32" s="167">
        <v>0.5</v>
      </c>
      <c r="P32" s="160"/>
      <c r="Q32" s="160"/>
      <c r="R32" s="160"/>
      <c r="S32" s="160"/>
      <c r="T32" s="160"/>
      <c r="U32" s="167">
        <v>0.5</v>
      </c>
      <c r="V32" s="121">
        <f t="shared" si="5"/>
        <v>1</v>
      </c>
      <c r="W32" s="872">
        <v>0.2</v>
      </c>
      <c r="X32" s="122">
        <f>V32*W32</f>
        <v>0.2</v>
      </c>
    </row>
    <row r="33" spans="1:24" ht="15.75" customHeight="1">
      <c r="A33" s="778"/>
      <c r="B33" s="776"/>
      <c r="C33" s="750"/>
      <c r="D33" s="751"/>
      <c r="E33" s="751"/>
      <c r="F33" s="752"/>
      <c r="G33" s="766"/>
      <c r="H33" s="762"/>
      <c r="I33" s="127" t="s">
        <v>39</v>
      </c>
      <c r="J33" s="128"/>
      <c r="K33" s="129"/>
      <c r="L33" s="129"/>
      <c r="M33" s="129"/>
      <c r="N33" s="129"/>
      <c r="O33" s="129"/>
      <c r="P33" s="129"/>
      <c r="Q33" s="129"/>
      <c r="R33" s="129"/>
      <c r="S33" s="129"/>
      <c r="T33" s="129"/>
      <c r="U33" s="129"/>
      <c r="V33" s="124">
        <f t="shared" si="5"/>
        <v>0</v>
      </c>
      <c r="W33" s="768"/>
      <c r="X33" s="125">
        <f>+V33*W32</f>
        <v>0</v>
      </c>
    </row>
    <row r="34" spans="1:24" ht="15.75" customHeight="1">
      <c r="A34" s="778"/>
      <c r="B34" s="909"/>
      <c r="C34" s="871"/>
      <c r="D34" s="744"/>
      <c r="E34" s="744"/>
      <c r="F34" s="726"/>
      <c r="G34" s="869"/>
      <c r="H34" s="865" t="s">
        <v>67</v>
      </c>
      <c r="I34" s="126" t="s">
        <v>9</v>
      </c>
      <c r="J34" s="159"/>
      <c r="K34" s="160"/>
      <c r="L34" s="160"/>
      <c r="M34" s="160"/>
      <c r="N34" s="160"/>
      <c r="O34" s="160"/>
      <c r="P34" s="160"/>
      <c r="Q34" s="160"/>
      <c r="R34" s="160"/>
      <c r="S34" s="160"/>
      <c r="T34" s="160"/>
      <c r="U34" s="160"/>
      <c r="V34" s="121">
        <f t="shared" si="5"/>
        <v>0</v>
      </c>
      <c r="W34" s="872"/>
      <c r="X34" s="122">
        <f>V34*W34</f>
        <v>0</v>
      </c>
    </row>
    <row r="35" spans="1:24" ht="15.75" customHeight="1">
      <c r="A35" s="778"/>
      <c r="B35" s="776"/>
      <c r="C35" s="750"/>
      <c r="D35" s="751"/>
      <c r="E35" s="751"/>
      <c r="F35" s="752"/>
      <c r="G35" s="766"/>
      <c r="H35" s="762"/>
      <c r="I35" s="127" t="s">
        <v>39</v>
      </c>
      <c r="J35" s="128"/>
      <c r="K35" s="129"/>
      <c r="L35" s="129"/>
      <c r="M35" s="129"/>
      <c r="N35" s="129"/>
      <c r="O35" s="129"/>
      <c r="P35" s="129"/>
      <c r="Q35" s="129"/>
      <c r="R35" s="129"/>
      <c r="S35" s="129"/>
      <c r="T35" s="129"/>
      <c r="U35" s="129"/>
      <c r="V35" s="124">
        <f t="shared" si="5"/>
        <v>0</v>
      </c>
      <c r="W35" s="768"/>
      <c r="X35" s="125">
        <f>+V35*W34</f>
        <v>0</v>
      </c>
    </row>
    <row r="36" spans="1:24" ht="15.75" customHeight="1">
      <c r="A36" s="778"/>
      <c r="B36" s="902"/>
      <c r="C36" s="871"/>
      <c r="D36" s="744"/>
      <c r="E36" s="744"/>
      <c r="F36" s="726"/>
      <c r="G36" s="869"/>
      <c r="H36" s="865" t="s">
        <v>67</v>
      </c>
      <c r="I36" s="126" t="s">
        <v>9</v>
      </c>
      <c r="J36" s="159"/>
      <c r="K36" s="160"/>
      <c r="L36" s="160"/>
      <c r="M36" s="160"/>
      <c r="N36" s="160"/>
      <c r="O36" s="160"/>
      <c r="P36" s="160"/>
      <c r="Q36" s="160"/>
      <c r="R36" s="160"/>
      <c r="S36" s="160"/>
      <c r="T36" s="160"/>
      <c r="U36" s="160"/>
      <c r="V36" s="121">
        <f t="shared" si="5"/>
        <v>0</v>
      </c>
      <c r="W36" s="872"/>
      <c r="X36" s="122">
        <f>V36*W36</f>
        <v>0</v>
      </c>
    </row>
    <row r="37" spans="1:24" ht="15.75" customHeight="1">
      <c r="A37" s="778"/>
      <c r="B37" s="776"/>
      <c r="C37" s="746"/>
      <c r="D37" s="747"/>
      <c r="E37" s="747"/>
      <c r="F37" s="837"/>
      <c r="G37" s="766"/>
      <c r="H37" s="762"/>
      <c r="I37" s="127" t="s">
        <v>39</v>
      </c>
      <c r="J37" s="128"/>
      <c r="K37" s="129"/>
      <c r="L37" s="129"/>
      <c r="M37" s="129"/>
      <c r="N37" s="129"/>
      <c r="O37" s="129"/>
      <c r="P37" s="129"/>
      <c r="Q37" s="129"/>
      <c r="R37" s="129"/>
      <c r="S37" s="129"/>
      <c r="T37" s="129"/>
      <c r="U37" s="129"/>
      <c r="V37" s="124">
        <f t="shared" si="5"/>
        <v>0</v>
      </c>
      <c r="W37" s="768"/>
      <c r="X37" s="125">
        <f>+V37*W36</f>
        <v>0</v>
      </c>
    </row>
    <row r="38" spans="1:24" ht="15.75" customHeight="1">
      <c r="A38" s="778"/>
      <c r="B38" s="868" t="s">
        <v>70</v>
      </c>
      <c r="C38" s="744"/>
      <c r="D38" s="744"/>
      <c r="E38" s="744"/>
      <c r="F38" s="726"/>
      <c r="G38" s="164"/>
      <c r="H38" s="867" t="s">
        <v>67</v>
      </c>
      <c r="I38" s="146" t="s">
        <v>9</v>
      </c>
      <c r="J38" s="121">
        <f t="shared" ref="J38:U38" si="6">+J28*$W$28+J30*$W$30+J32*$W$32+J34*$W$34+J36*$W$36</f>
        <v>4.9979999999999997E-2</v>
      </c>
      <c r="K38" s="121">
        <f t="shared" si="6"/>
        <v>4.9979999999999997E-2</v>
      </c>
      <c r="L38" s="121">
        <f t="shared" si="6"/>
        <v>4.9979999999999997E-2</v>
      </c>
      <c r="M38" s="121">
        <f t="shared" si="6"/>
        <v>4.9979999999999997E-2</v>
      </c>
      <c r="N38" s="121">
        <f t="shared" si="6"/>
        <v>4.9979999999999997E-2</v>
      </c>
      <c r="O38" s="121">
        <f t="shared" si="6"/>
        <v>0.19997999999999999</v>
      </c>
      <c r="P38" s="121">
        <f t="shared" si="6"/>
        <v>4.9979999999999997E-2</v>
      </c>
      <c r="Q38" s="121">
        <f t="shared" si="6"/>
        <v>4.9979999999999997E-2</v>
      </c>
      <c r="R38" s="121">
        <f t="shared" si="6"/>
        <v>4.9979999999999997E-2</v>
      </c>
      <c r="S38" s="121">
        <f t="shared" si="6"/>
        <v>4.9979999999999997E-2</v>
      </c>
      <c r="T38" s="121">
        <f t="shared" si="6"/>
        <v>5.0099999999999999E-2</v>
      </c>
      <c r="U38" s="121">
        <f t="shared" si="6"/>
        <v>0.30010000000000003</v>
      </c>
      <c r="V38" s="121">
        <f t="shared" si="5"/>
        <v>1</v>
      </c>
      <c r="W38" s="887">
        <f>SUM(W28:W37)</f>
        <v>1</v>
      </c>
      <c r="X38" s="122">
        <f>V38*W38</f>
        <v>1</v>
      </c>
    </row>
    <row r="39" spans="1:24" ht="15.75" customHeight="1">
      <c r="A39" s="779"/>
      <c r="B39" s="792"/>
      <c r="C39" s="764"/>
      <c r="D39" s="764"/>
      <c r="E39" s="764"/>
      <c r="F39" s="793"/>
      <c r="G39" s="166"/>
      <c r="H39" s="790"/>
      <c r="I39" s="148" t="s">
        <v>39</v>
      </c>
      <c r="J39" s="149">
        <f t="shared" ref="J39:U39" si="7">+J29*$W$28+J31*$W$30+J33*$W$32+J35*$W$34+J37*$W$36</f>
        <v>0</v>
      </c>
      <c r="K39" s="149">
        <f t="shared" si="7"/>
        <v>0</v>
      </c>
      <c r="L39" s="149">
        <f t="shared" si="7"/>
        <v>0</v>
      </c>
      <c r="M39" s="149">
        <f t="shared" si="7"/>
        <v>0</v>
      </c>
      <c r="N39" s="149">
        <f t="shared" si="7"/>
        <v>0</v>
      </c>
      <c r="O39" s="149">
        <f t="shared" si="7"/>
        <v>0</v>
      </c>
      <c r="P39" s="149">
        <f t="shared" si="7"/>
        <v>0</v>
      </c>
      <c r="Q39" s="149">
        <f t="shared" si="7"/>
        <v>0</v>
      </c>
      <c r="R39" s="149">
        <f t="shared" si="7"/>
        <v>0</v>
      </c>
      <c r="S39" s="149">
        <f t="shared" si="7"/>
        <v>0</v>
      </c>
      <c r="T39" s="149">
        <f t="shared" si="7"/>
        <v>0</v>
      </c>
      <c r="U39" s="149">
        <f t="shared" si="7"/>
        <v>0</v>
      </c>
      <c r="V39" s="149">
        <f t="shared" si="5"/>
        <v>0</v>
      </c>
      <c r="W39" s="757"/>
      <c r="X39" s="150">
        <f>+V39*W38</f>
        <v>0</v>
      </c>
    </row>
    <row r="40" spans="1:24" ht="30.75" customHeight="1">
      <c r="A40" s="168" t="s">
        <v>17</v>
      </c>
      <c r="B40" s="106" t="s">
        <v>42</v>
      </c>
      <c r="C40" s="106" t="s">
        <v>43</v>
      </c>
      <c r="D40" s="106" t="s">
        <v>19</v>
      </c>
      <c r="E40" s="106" t="s">
        <v>44</v>
      </c>
      <c r="F40" s="107" t="s">
        <v>45</v>
      </c>
      <c r="G40" s="108" t="s">
        <v>46</v>
      </c>
      <c r="H40" s="898" t="s">
        <v>47</v>
      </c>
      <c r="I40" s="755"/>
      <c r="J40" s="106" t="s">
        <v>48</v>
      </c>
      <c r="K40" s="106" t="s">
        <v>28</v>
      </c>
      <c r="L40" s="106" t="s">
        <v>31</v>
      </c>
      <c r="M40" s="106" t="s">
        <v>30</v>
      </c>
      <c r="N40" s="106" t="s">
        <v>49</v>
      </c>
      <c r="O40" s="106" t="s">
        <v>50</v>
      </c>
      <c r="P40" s="106" t="s">
        <v>34</v>
      </c>
      <c r="Q40" s="109" t="s">
        <v>36</v>
      </c>
      <c r="R40" s="106" t="s">
        <v>51</v>
      </c>
      <c r="S40" s="106" t="s">
        <v>52</v>
      </c>
      <c r="T40" s="106" t="s">
        <v>32</v>
      </c>
      <c r="U40" s="106" t="s">
        <v>29</v>
      </c>
      <c r="V40" s="106" t="s">
        <v>53</v>
      </c>
      <c r="W40" s="106" t="s">
        <v>54</v>
      </c>
      <c r="X40" s="151" t="s">
        <v>71</v>
      </c>
    </row>
    <row r="41" spans="1:24" ht="15.75" customHeight="1">
      <c r="A41" s="919"/>
      <c r="B41" s="877"/>
      <c r="C41" s="876"/>
      <c r="D41" s="874"/>
      <c r="E41" s="876"/>
      <c r="F41" s="905"/>
      <c r="G41" s="893"/>
      <c r="H41" s="894" t="s">
        <v>9</v>
      </c>
      <c r="I41" s="786"/>
      <c r="J41" s="152"/>
      <c r="K41" s="152"/>
      <c r="L41" s="152"/>
      <c r="M41" s="152"/>
      <c r="N41" s="152"/>
      <c r="O41" s="152"/>
      <c r="P41" s="152"/>
      <c r="Q41" s="152"/>
      <c r="R41" s="152"/>
      <c r="S41" s="152"/>
      <c r="T41" s="152"/>
      <c r="U41" s="152"/>
      <c r="V41" s="163">
        <f t="shared" ref="V41:V42" si="8">SUM(J41:U41)</f>
        <v>0</v>
      </c>
      <c r="W41" s="879"/>
      <c r="X41" s="113">
        <f>IF(OR(V41=0,W41=0),0,(V41/V41)*W41)</f>
        <v>0</v>
      </c>
    </row>
    <row r="42" spans="1:24" ht="15.75" customHeight="1">
      <c r="A42" s="778"/>
      <c r="B42" s="788"/>
      <c r="C42" s="757"/>
      <c r="D42" s="764"/>
      <c r="E42" s="757"/>
      <c r="F42" s="760"/>
      <c r="G42" s="741"/>
      <c r="H42" s="873" t="s">
        <v>62</v>
      </c>
      <c r="I42" s="784"/>
      <c r="J42" s="155"/>
      <c r="K42" s="155"/>
      <c r="L42" s="155"/>
      <c r="M42" s="155"/>
      <c r="N42" s="155"/>
      <c r="O42" s="155"/>
      <c r="P42" s="155"/>
      <c r="Q42" s="155"/>
      <c r="R42" s="155"/>
      <c r="S42" s="155"/>
      <c r="T42" s="155"/>
      <c r="U42" s="156"/>
      <c r="V42" s="170">
        <f t="shared" si="8"/>
        <v>0</v>
      </c>
      <c r="W42" s="741"/>
      <c r="X42" s="117">
        <f>IF(OR(V42=0,W41=0),0,(V42/V41*W41))</f>
        <v>0</v>
      </c>
    </row>
    <row r="43" spans="1:24" ht="39" customHeight="1">
      <c r="A43" s="778"/>
      <c r="B43" s="118" t="s">
        <v>63</v>
      </c>
      <c r="C43" s="878" t="s">
        <v>24</v>
      </c>
      <c r="D43" s="772"/>
      <c r="E43" s="772"/>
      <c r="F43" s="772"/>
      <c r="G43" s="772"/>
      <c r="H43" s="772"/>
      <c r="I43" s="772"/>
      <c r="J43" s="772"/>
      <c r="K43" s="772"/>
      <c r="L43" s="772"/>
      <c r="M43" s="772"/>
      <c r="N43" s="772"/>
      <c r="O43" s="772"/>
      <c r="P43" s="772"/>
      <c r="Q43" s="772"/>
      <c r="R43" s="772"/>
      <c r="S43" s="772"/>
      <c r="T43" s="772"/>
      <c r="U43" s="772"/>
      <c r="V43" s="772"/>
      <c r="W43" s="772"/>
      <c r="X43" s="773"/>
    </row>
    <row r="44" spans="1:24" ht="15.75" customHeight="1">
      <c r="A44" s="778"/>
      <c r="B44" s="866"/>
      <c r="C44" s="871"/>
      <c r="D44" s="744"/>
      <c r="E44" s="744"/>
      <c r="F44" s="726"/>
      <c r="G44" s="869"/>
      <c r="H44" s="865" t="s">
        <v>67</v>
      </c>
      <c r="I44" s="126" t="s">
        <v>9</v>
      </c>
      <c r="J44" s="159"/>
      <c r="K44" s="160"/>
      <c r="L44" s="160"/>
      <c r="M44" s="160"/>
      <c r="N44" s="160"/>
      <c r="O44" s="160"/>
      <c r="P44" s="160"/>
      <c r="Q44" s="160"/>
      <c r="R44" s="160"/>
      <c r="S44" s="160"/>
      <c r="T44" s="160"/>
      <c r="U44" s="160"/>
      <c r="V44" s="121">
        <f t="shared" ref="V44:V55" si="9">SUM(J44:U44)</f>
        <v>0</v>
      </c>
      <c r="W44" s="872"/>
      <c r="X44" s="122">
        <f>V44*W44</f>
        <v>0</v>
      </c>
    </row>
    <row r="45" spans="1:24" ht="15.75" customHeight="1">
      <c r="A45" s="778"/>
      <c r="B45" s="776"/>
      <c r="C45" s="750"/>
      <c r="D45" s="751"/>
      <c r="E45" s="751"/>
      <c r="F45" s="752"/>
      <c r="G45" s="766"/>
      <c r="H45" s="762"/>
      <c r="I45" s="127" t="s">
        <v>39</v>
      </c>
      <c r="J45" s="128"/>
      <c r="K45" s="129"/>
      <c r="L45" s="129"/>
      <c r="M45" s="129"/>
      <c r="N45" s="129"/>
      <c r="O45" s="129"/>
      <c r="P45" s="129"/>
      <c r="Q45" s="129"/>
      <c r="R45" s="129"/>
      <c r="S45" s="129"/>
      <c r="T45" s="129"/>
      <c r="U45" s="129"/>
      <c r="V45" s="124">
        <f t="shared" si="9"/>
        <v>0</v>
      </c>
      <c r="W45" s="768"/>
      <c r="X45" s="125">
        <f>+V45*W44</f>
        <v>0</v>
      </c>
    </row>
    <row r="46" spans="1:24" ht="15.75" customHeight="1">
      <c r="A46" s="778"/>
      <c r="B46" s="866"/>
      <c r="C46" s="871"/>
      <c r="D46" s="744"/>
      <c r="E46" s="744"/>
      <c r="F46" s="726"/>
      <c r="G46" s="869"/>
      <c r="H46" s="865" t="s">
        <v>67</v>
      </c>
      <c r="I46" s="126" t="s">
        <v>9</v>
      </c>
      <c r="J46" s="159"/>
      <c r="K46" s="160"/>
      <c r="L46" s="160"/>
      <c r="M46" s="160"/>
      <c r="N46" s="160"/>
      <c r="O46" s="160"/>
      <c r="P46" s="160"/>
      <c r="Q46" s="160"/>
      <c r="R46" s="160"/>
      <c r="S46" s="160"/>
      <c r="T46" s="160"/>
      <c r="U46" s="160"/>
      <c r="V46" s="121">
        <f t="shared" si="9"/>
        <v>0</v>
      </c>
      <c r="W46" s="872"/>
      <c r="X46" s="122">
        <f>V46*W46</f>
        <v>0</v>
      </c>
    </row>
    <row r="47" spans="1:24" ht="15.75" customHeight="1">
      <c r="A47" s="778"/>
      <c r="B47" s="776"/>
      <c r="C47" s="750"/>
      <c r="D47" s="751"/>
      <c r="E47" s="751"/>
      <c r="F47" s="752"/>
      <c r="G47" s="766"/>
      <c r="H47" s="762"/>
      <c r="I47" s="127" t="s">
        <v>39</v>
      </c>
      <c r="J47" s="128"/>
      <c r="K47" s="129"/>
      <c r="L47" s="129"/>
      <c r="M47" s="129"/>
      <c r="N47" s="129"/>
      <c r="O47" s="129"/>
      <c r="P47" s="129"/>
      <c r="Q47" s="129"/>
      <c r="R47" s="129"/>
      <c r="S47" s="129"/>
      <c r="T47" s="129"/>
      <c r="U47" s="129"/>
      <c r="V47" s="124">
        <f t="shared" si="9"/>
        <v>0</v>
      </c>
      <c r="W47" s="768"/>
      <c r="X47" s="125">
        <f>+V47*W46</f>
        <v>0</v>
      </c>
    </row>
    <row r="48" spans="1:24" ht="15.75" customHeight="1">
      <c r="A48" s="778"/>
      <c r="B48" s="866"/>
      <c r="C48" s="871"/>
      <c r="D48" s="744"/>
      <c r="E48" s="744"/>
      <c r="F48" s="726"/>
      <c r="G48" s="869"/>
      <c r="H48" s="865" t="s">
        <v>67</v>
      </c>
      <c r="I48" s="126" t="s">
        <v>9</v>
      </c>
      <c r="J48" s="159"/>
      <c r="K48" s="160"/>
      <c r="L48" s="160"/>
      <c r="M48" s="160"/>
      <c r="N48" s="160"/>
      <c r="O48" s="160"/>
      <c r="P48" s="160"/>
      <c r="Q48" s="160"/>
      <c r="R48" s="160"/>
      <c r="S48" s="160"/>
      <c r="T48" s="160"/>
      <c r="U48" s="160"/>
      <c r="V48" s="121">
        <f t="shared" si="9"/>
        <v>0</v>
      </c>
      <c r="W48" s="872"/>
      <c r="X48" s="122">
        <f>V48*W48</f>
        <v>0</v>
      </c>
    </row>
    <row r="49" spans="1:24" ht="15.75" customHeight="1">
      <c r="A49" s="778"/>
      <c r="B49" s="776"/>
      <c r="C49" s="750"/>
      <c r="D49" s="751"/>
      <c r="E49" s="751"/>
      <c r="F49" s="752"/>
      <c r="G49" s="766"/>
      <c r="H49" s="762"/>
      <c r="I49" s="127" t="s">
        <v>39</v>
      </c>
      <c r="J49" s="128"/>
      <c r="K49" s="129"/>
      <c r="L49" s="129"/>
      <c r="M49" s="129"/>
      <c r="N49" s="129"/>
      <c r="O49" s="129"/>
      <c r="P49" s="129"/>
      <c r="Q49" s="129"/>
      <c r="R49" s="129"/>
      <c r="S49" s="129"/>
      <c r="T49" s="129"/>
      <c r="U49" s="129"/>
      <c r="V49" s="124">
        <f t="shared" si="9"/>
        <v>0</v>
      </c>
      <c r="W49" s="768"/>
      <c r="X49" s="125">
        <f>+V49*W48</f>
        <v>0</v>
      </c>
    </row>
    <row r="50" spans="1:24" ht="15.75" customHeight="1">
      <c r="A50" s="778"/>
      <c r="B50" s="866"/>
      <c r="C50" s="871"/>
      <c r="D50" s="744"/>
      <c r="E50" s="744"/>
      <c r="F50" s="726"/>
      <c r="G50" s="869"/>
      <c r="H50" s="865" t="s">
        <v>67</v>
      </c>
      <c r="I50" s="126" t="s">
        <v>9</v>
      </c>
      <c r="J50" s="159"/>
      <c r="K50" s="160"/>
      <c r="L50" s="160"/>
      <c r="M50" s="160"/>
      <c r="N50" s="160"/>
      <c r="O50" s="160"/>
      <c r="P50" s="160"/>
      <c r="Q50" s="160"/>
      <c r="R50" s="160"/>
      <c r="S50" s="160"/>
      <c r="T50" s="160"/>
      <c r="U50" s="160"/>
      <c r="V50" s="121">
        <f t="shared" si="9"/>
        <v>0</v>
      </c>
      <c r="W50" s="872"/>
      <c r="X50" s="122">
        <f>V50*W50</f>
        <v>0</v>
      </c>
    </row>
    <row r="51" spans="1:24" ht="15.75" customHeight="1">
      <c r="A51" s="778"/>
      <c r="B51" s="776"/>
      <c r="C51" s="750"/>
      <c r="D51" s="751"/>
      <c r="E51" s="751"/>
      <c r="F51" s="752"/>
      <c r="G51" s="766"/>
      <c r="H51" s="762"/>
      <c r="I51" s="127" t="s">
        <v>39</v>
      </c>
      <c r="J51" s="128"/>
      <c r="K51" s="129"/>
      <c r="L51" s="129"/>
      <c r="M51" s="129"/>
      <c r="N51" s="129"/>
      <c r="O51" s="129"/>
      <c r="P51" s="129"/>
      <c r="Q51" s="129"/>
      <c r="R51" s="129"/>
      <c r="S51" s="129"/>
      <c r="T51" s="129"/>
      <c r="U51" s="129"/>
      <c r="V51" s="124">
        <f t="shared" si="9"/>
        <v>0</v>
      </c>
      <c r="W51" s="768"/>
      <c r="X51" s="125">
        <f>+V51*W50</f>
        <v>0</v>
      </c>
    </row>
    <row r="52" spans="1:24" ht="15.75" customHeight="1">
      <c r="A52" s="778"/>
      <c r="B52" s="902"/>
      <c r="C52" s="871"/>
      <c r="D52" s="744"/>
      <c r="E52" s="744"/>
      <c r="F52" s="726"/>
      <c r="G52" s="869"/>
      <c r="H52" s="865" t="s">
        <v>67</v>
      </c>
      <c r="I52" s="126" t="s">
        <v>9</v>
      </c>
      <c r="J52" s="159"/>
      <c r="K52" s="160"/>
      <c r="L52" s="160"/>
      <c r="M52" s="160"/>
      <c r="N52" s="160"/>
      <c r="O52" s="160"/>
      <c r="P52" s="160"/>
      <c r="Q52" s="160"/>
      <c r="R52" s="160"/>
      <c r="S52" s="160"/>
      <c r="T52" s="160"/>
      <c r="U52" s="160"/>
      <c r="V52" s="121">
        <f t="shared" si="9"/>
        <v>0</v>
      </c>
      <c r="W52" s="872"/>
      <c r="X52" s="122">
        <f>V52*W52</f>
        <v>0</v>
      </c>
    </row>
    <row r="53" spans="1:24" ht="15.75" customHeight="1">
      <c r="A53" s="778"/>
      <c r="B53" s="776"/>
      <c r="C53" s="746"/>
      <c r="D53" s="747"/>
      <c r="E53" s="747"/>
      <c r="F53" s="837"/>
      <c r="G53" s="766"/>
      <c r="H53" s="762"/>
      <c r="I53" s="127" t="s">
        <v>39</v>
      </c>
      <c r="J53" s="128"/>
      <c r="K53" s="129"/>
      <c r="L53" s="129"/>
      <c r="M53" s="129"/>
      <c r="N53" s="129"/>
      <c r="O53" s="129"/>
      <c r="P53" s="129"/>
      <c r="Q53" s="129"/>
      <c r="R53" s="129"/>
      <c r="S53" s="129"/>
      <c r="T53" s="129"/>
      <c r="U53" s="129"/>
      <c r="V53" s="124">
        <f t="shared" si="9"/>
        <v>0</v>
      </c>
      <c r="W53" s="768"/>
      <c r="X53" s="125">
        <f>+V53*W52</f>
        <v>0</v>
      </c>
    </row>
    <row r="54" spans="1:24" ht="15.75" customHeight="1">
      <c r="A54" s="778"/>
      <c r="B54" s="868" t="s">
        <v>70</v>
      </c>
      <c r="C54" s="744"/>
      <c r="D54" s="744"/>
      <c r="E54" s="744"/>
      <c r="F54" s="726"/>
      <c r="G54" s="164"/>
      <c r="H54" s="867" t="s">
        <v>67</v>
      </c>
      <c r="I54" s="146" t="s">
        <v>9</v>
      </c>
      <c r="J54" s="121">
        <f t="shared" ref="J54:U54" si="10">+J44*$W$44+J46*$W$46+J48*$W$48+J50*$W$50+J52*$W$52</f>
        <v>0</v>
      </c>
      <c r="K54" s="121">
        <f t="shared" si="10"/>
        <v>0</v>
      </c>
      <c r="L54" s="121">
        <f t="shared" si="10"/>
        <v>0</v>
      </c>
      <c r="M54" s="121">
        <f t="shared" si="10"/>
        <v>0</v>
      </c>
      <c r="N54" s="121">
        <f t="shared" si="10"/>
        <v>0</v>
      </c>
      <c r="O54" s="121">
        <f t="shared" si="10"/>
        <v>0</v>
      </c>
      <c r="P54" s="121">
        <f t="shared" si="10"/>
        <v>0</v>
      </c>
      <c r="Q54" s="121">
        <f t="shared" si="10"/>
        <v>0</v>
      </c>
      <c r="R54" s="121">
        <f t="shared" si="10"/>
        <v>0</v>
      </c>
      <c r="S54" s="121">
        <f t="shared" si="10"/>
        <v>0</v>
      </c>
      <c r="T54" s="121">
        <f t="shared" si="10"/>
        <v>0</v>
      </c>
      <c r="U54" s="121">
        <f t="shared" si="10"/>
        <v>0</v>
      </c>
      <c r="V54" s="121">
        <f t="shared" si="9"/>
        <v>0</v>
      </c>
      <c r="W54" s="887">
        <f>SUM(W44:W53)</f>
        <v>0</v>
      </c>
      <c r="X54" s="122">
        <f>V54*W54</f>
        <v>0</v>
      </c>
    </row>
    <row r="55" spans="1:24" ht="15.75" customHeight="1">
      <c r="A55" s="779"/>
      <c r="B55" s="792"/>
      <c r="C55" s="764"/>
      <c r="D55" s="764"/>
      <c r="E55" s="764"/>
      <c r="F55" s="793"/>
      <c r="G55" s="166"/>
      <c r="H55" s="790"/>
      <c r="I55" s="148" t="s">
        <v>39</v>
      </c>
      <c r="J55" s="149">
        <f t="shared" ref="J55:U55" si="11">+J45*$W$44+J47*$W$46+J49*$W$48+J51*$W$50+J53*$W$52</f>
        <v>0</v>
      </c>
      <c r="K55" s="149">
        <f t="shared" si="11"/>
        <v>0</v>
      </c>
      <c r="L55" s="149">
        <f t="shared" si="11"/>
        <v>0</v>
      </c>
      <c r="M55" s="149">
        <f t="shared" si="11"/>
        <v>0</v>
      </c>
      <c r="N55" s="149">
        <f t="shared" si="11"/>
        <v>0</v>
      </c>
      <c r="O55" s="149">
        <f t="shared" si="11"/>
        <v>0</v>
      </c>
      <c r="P55" s="149">
        <f t="shared" si="11"/>
        <v>0</v>
      </c>
      <c r="Q55" s="149">
        <f t="shared" si="11"/>
        <v>0</v>
      </c>
      <c r="R55" s="149">
        <f t="shared" si="11"/>
        <v>0</v>
      </c>
      <c r="S55" s="149">
        <f t="shared" si="11"/>
        <v>0</v>
      </c>
      <c r="T55" s="149">
        <f t="shared" si="11"/>
        <v>0</v>
      </c>
      <c r="U55" s="149">
        <f t="shared" si="11"/>
        <v>0</v>
      </c>
      <c r="V55" s="149">
        <f t="shared" si="9"/>
        <v>0</v>
      </c>
      <c r="W55" s="757"/>
      <c r="X55" s="150">
        <f>+V55*W54</f>
        <v>0</v>
      </c>
    </row>
    <row r="56" spans="1:24" ht="15.75" customHeight="1">
      <c r="A56" s="168" t="s">
        <v>17</v>
      </c>
      <c r="B56" s="106" t="s">
        <v>42</v>
      </c>
      <c r="C56" s="106" t="s">
        <v>43</v>
      </c>
      <c r="D56" s="106" t="s">
        <v>19</v>
      </c>
      <c r="E56" s="106" t="s">
        <v>44</v>
      </c>
      <c r="F56" s="107" t="s">
        <v>45</v>
      </c>
      <c r="G56" s="108" t="s">
        <v>46</v>
      </c>
      <c r="H56" s="898" t="s">
        <v>47</v>
      </c>
      <c r="I56" s="755"/>
      <c r="J56" s="106" t="s">
        <v>48</v>
      </c>
      <c r="K56" s="106" t="s">
        <v>28</v>
      </c>
      <c r="L56" s="106" t="s">
        <v>31</v>
      </c>
      <c r="M56" s="106" t="s">
        <v>30</v>
      </c>
      <c r="N56" s="106" t="s">
        <v>49</v>
      </c>
      <c r="O56" s="106" t="s">
        <v>50</v>
      </c>
      <c r="P56" s="106" t="s">
        <v>34</v>
      </c>
      <c r="Q56" s="109" t="s">
        <v>36</v>
      </c>
      <c r="R56" s="106" t="s">
        <v>51</v>
      </c>
      <c r="S56" s="106" t="s">
        <v>52</v>
      </c>
      <c r="T56" s="106" t="s">
        <v>32</v>
      </c>
      <c r="U56" s="106" t="s">
        <v>29</v>
      </c>
      <c r="V56" s="106" t="s">
        <v>53</v>
      </c>
      <c r="W56" s="106" t="s">
        <v>54</v>
      </c>
      <c r="X56" s="151" t="s">
        <v>71</v>
      </c>
    </row>
    <row r="57" spans="1:24" ht="15.75" customHeight="1">
      <c r="A57" s="919"/>
      <c r="B57" s="877"/>
      <c r="C57" s="876"/>
      <c r="D57" s="874"/>
      <c r="E57" s="876"/>
      <c r="F57" s="905"/>
      <c r="G57" s="893"/>
      <c r="H57" s="894" t="s">
        <v>9</v>
      </c>
      <c r="I57" s="786"/>
      <c r="J57" s="152"/>
      <c r="K57" s="152"/>
      <c r="L57" s="152"/>
      <c r="M57" s="152"/>
      <c r="N57" s="152"/>
      <c r="O57" s="152"/>
      <c r="P57" s="152"/>
      <c r="Q57" s="152"/>
      <c r="R57" s="152"/>
      <c r="S57" s="152"/>
      <c r="T57" s="152"/>
      <c r="U57" s="152"/>
      <c r="V57" s="163">
        <f t="shared" ref="V57:V58" si="12">SUM(J57:U57)</f>
        <v>0</v>
      </c>
      <c r="W57" s="879"/>
      <c r="X57" s="113">
        <f>IF(OR(V57=0,W57=0),0,(V57/V57)*W57)</f>
        <v>0</v>
      </c>
    </row>
    <row r="58" spans="1:24" ht="15.75" customHeight="1">
      <c r="A58" s="778"/>
      <c r="B58" s="788"/>
      <c r="C58" s="757"/>
      <c r="D58" s="764"/>
      <c r="E58" s="757"/>
      <c r="F58" s="760"/>
      <c r="G58" s="741"/>
      <c r="H58" s="873" t="s">
        <v>62</v>
      </c>
      <c r="I58" s="784"/>
      <c r="J58" s="155"/>
      <c r="K58" s="155"/>
      <c r="L58" s="155"/>
      <c r="M58" s="155"/>
      <c r="N58" s="155"/>
      <c r="O58" s="155"/>
      <c r="P58" s="155"/>
      <c r="Q58" s="155"/>
      <c r="R58" s="155"/>
      <c r="S58" s="155"/>
      <c r="T58" s="155"/>
      <c r="U58" s="156"/>
      <c r="V58" s="170">
        <f t="shared" si="12"/>
        <v>0</v>
      </c>
      <c r="W58" s="741"/>
      <c r="X58" s="117">
        <f>IF(OR(V58=0,W57=0),0,(V58/V57*W57))</f>
        <v>0</v>
      </c>
    </row>
    <row r="59" spans="1:24" ht="36" customHeight="1">
      <c r="A59" s="778"/>
      <c r="B59" s="118" t="s">
        <v>63</v>
      </c>
      <c r="C59" s="878" t="s">
        <v>24</v>
      </c>
      <c r="D59" s="772"/>
      <c r="E59" s="772"/>
      <c r="F59" s="772"/>
      <c r="G59" s="772"/>
      <c r="H59" s="772"/>
      <c r="I59" s="772"/>
      <c r="J59" s="772"/>
      <c r="K59" s="772"/>
      <c r="L59" s="772"/>
      <c r="M59" s="772"/>
      <c r="N59" s="772"/>
      <c r="O59" s="772"/>
      <c r="P59" s="772"/>
      <c r="Q59" s="772"/>
      <c r="R59" s="772"/>
      <c r="S59" s="772"/>
      <c r="T59" s="772"/>
      <c r="U59" s="772"/>
      <c r="V59" s="772"/>
      <c r="W59" s="772"/>
      <c r="X59" s="773"/>
    </row>
    <row r="60" spans="1:24" ht="15.75" customHeight="1">
      <c r="A60" s="778"/>
      <c r="B60" s="920"/>
      <c r="C60" s="911"/>
      <c r="D60" s="744"/>
      <c r="E60" s="744"/>
      <c r="F60" s="726"/>
      <c r="G60" s="910"/>
      <c r="H60" s="865" t="s">
        <v>67</v>
      </c>
      <c r="I60" s="126" t="s">
        <v>9</v>
      </c>
      <c r="J60" s="159"/>
      <c r="K60" s="160"/>
      <c r="L60" s="160"/>
      <c r="M60" s="160"/>
      <c r="N60" s="160"/>
      <c r="O60" s="160"/>
      <c r="P60" s="160"/>
      <c r="Q60" s="160"/>
      <c r="R60" s="160"/>
      <c r="S60" s="160"/>
      <c r="T60" s="160"/>
      <c r="U60" s="160"/>
      <c r="V60" s="121">
        <f t="shared" ref="V60:V71" si="13">SUM(J60:U60)</f>
        <v>0</v>
      </c>
      <c r="W60" s="872"/>
      <c r="X60" s="122">
        <f>V60*W60</f>
        <v>0</v>
      </c>
    </row>
    <row r="61" spans="1:24" ht="15.75" customHeight="1">
      <c r="A61" s="778"/>
      <c r="B61" s="921"/>
      <c r="C61" s="750"/>
      <c r="D61" s="751"/>
      <c r="E61" s="751"/>
      <c r="F61" s="752"/>
      <c r="G61" s="766"/>
      <c r="H61" s="762"/>
      <c r="I61" s="127" t="s">
        <v>39</v>
      </c>
      <c r="J61" s="128"/>
      <c r="K61" s="129"/>
      <c r="L61" s="129"/>
      <c r="M61" s="129"/>
      <c r="N61" s="129"/>
      <c r="O61" s="129"/>
      <c r="P61" s="129"/>
      <c r="Q61" s="129"/>
      <c r="R61" s="129"/>
      <c r="S61" s="129"/>
      <c r="T61" s="129"/>
      <c r="U61" s="129"/>
      <c r="V61" s="124">
        <f t="shared" si="13"/>
        <v>0</v>
      </c>
      <c r="W61" s="768"/>
      <c r="X61" s="125">
        <f>+V61*W60</f>
        <v>0</v>
      </c>
    </row>
    <row r="62" spans="1:24" ht="15.75" customHeight="1">
      <c r="A62" s="778"/>
      <c r="B62" s="184"/>
      <c r="C62" s="912"/>
      <c r="D62" s="817"/>
      <c r="E62" s="817"/>
      <c r="F62" s="817"/>
      <c r="G62" s="910"/>
      <c r="H62" s="865" t="s">
        <v>67</v>
      </c>
      <c r="I62" s="126" t="s">
        <v>9</v>
      </c>
      <c r="J62" s="159"/>
      <c r="K62" s="160"/>
      <c r="L62" s="160"/>
      <c r="M62" s="160"/>
      <c r="N62" s="160"/>
      <c r="O62" s="160"/>
      <c r="P62" s="160"/>
      <c r="Q62" s="160"/>
      <c r="R62" s="160"/>
      <c r="S62" s="160"/>
      <c r="T62" s="160"/>
      <c r="U62" s="160"/>
      <c r="V62" s="121">
        <f t="shared" si="13"/>
        <v>0</v>
      </c>
      <c r="W62" s="872"/>
      <c r="X62" s="122">
        <f>V62*W62</f>
        <v>0</v>
      </c>
    </row>
    <row r="63" spans="1:24" ht="15.75" customHeight="1">
      <c r="A63" s="778"/>
      <c r="B63" s="184"/>
      <c r="C63" s="750"/>
      <c r="D63" s="751"/>
      <c r="E63" s="751"/>
      <c r="F63" s="751"/>
      <c r="G63" s="766"/>
      <c r="H63" s="762"/>
      <c r="I63" s="127" t="s">
        <v>39</v>
      </c>
      <c r="J63" s="128"/>
      <c r="K63" s="129"/>
      <c r="L63" s="129"/>
      <c r="M63" s="129"/>
      <c r="N63" s="129"/>
      <c r="O63" s="129"/>
      <c r="P63" s="129"/>
      <c r="Q63" s="129"/>
      <c r="R63" s="129"/>
      <c r="S63" s="129"/>
      <c r="T63" s="129"/>
      <c r="U63" s="129"/>
      <c r="V63" s="124">
        <f t="shared" si="13"/>
        <v>0</v>
      </c>
      <c r="W63" s="768"/>
      <c r="X63" s="125">
        <f>+V63*W62</f>
        <v>0</v>
      </c>
    </row>
    <row r="64" spans="1:24" ht="15.75" customHeight="1">
      <c r="A64" s="778"/>
      <c r="B64" s="902"/>
      <c r="C64" s="871"/>
      <c r="D64" s="744"/>
      <c r="E64" s="744"/>
      <c r="F64" s="745"/>
      <c r="G64" s="869"/>
      <c r="H64" s="865" t="s">
        <v>67</v>
      </c>
      <c r="I64" s="126" t="s">
        <v>9</v>
      </c>
      <c r="J64" s="159"/>
      <c r="K64" s="160"/>
      <c r="L64" s="160"/>
      <c r="M64" s="160"/>
      <c r="N64" s="160"/>
      <c r="O64" s="160"/>
      <c r="P64" s="160"/>
      <c r="Q64" s="160"/>
      <c r="R64" s="160"/>
      <c r="S64" s="160"/>
      <c r="T64" s="160"/>
      <c r="U64" s="160"/>
      <c r="V64" s="121">
        <f t="shared" si="13"/>
        <v>0</v>
      </c>
      <c r="W64" s="872"/>
      <c r="X64" s="122">
        <f>V64*W64</f>
        <v>0</v>
      </c>
    </row>
    <row r="65" spans="1:24" ht="15.75" customHeight="1">
      <c r="A65" s="778"/>
      <c r="B65" s="776"/>
      <c r="C65" s="746"/>
      <c r="D65" s="747"/>
      <c r="E65" s="747"/>
      <c r="F65" s="748"/>
      <c r="G65" s="766"/>
      <c r="H65" s="762"/>
      <c r="I65" s="127" t="s">
        <v>39</v>
      </c>
      <c r="J65" s="128"/>
      <c r="K65" s="129"/>
      <c r="L65" s="129"/>
      <c r="M65" s="129"/>
      <c r="N65" s="129"/>
      <c r="O65" s="129"/>
      <c r="P65" s="129"/>
      <c r="Q65" s="129"/>
      <c r="R65" s="129"/>
      <c r="S65" s="129"/>
      <c r="T65" s="129"/>
      <c r="U65" s="129"/>
      <c r="V65" s="124">
        <f t="shared" si="13"/>
        <v>0</v>
      </c>
      <c r="W65" s="768"/>
      <c r="X65" s="125">
        <f>+V65*W64</f>
        <v>0</v>
      </c>
    </row>
    <row r="66" spans="1:24" ht="15.75" customHeight="1">
      <c r="A66" s="778"/>
      <c r="B66" s="902"/>
      <c r="C66" s="901"/>
      <c r="D66" s="744"/>
      <c r="E66" s="744"/>
      <c r="F66" s="745"/>
      <c r="G66" s="907"/>
      <c r="H66" s="865" t="s">
        <v>67</v>
      </c>
      <c r="I66" s="126" t="s">
        <v>9</v>
      </c>
      <c r="J66" s="159"/>
      <c r="K66" s="160"/>
      <c r="L66" s="160"/>
      <c r="M66" s="160"/>
      <c r="N66" s="160"/>
      <c r="O66" s="160"/>
      <c r="P66" s="160"/>
      <c r="Q66" s="160"/>
      <c r="R66" s="160"/>
      <c r="S66" s="160"/>
      <c r="T66" s="160"/>
      <c r="U66" s="160"/>
      <c r="V66" s="121">
        <f t="shared" si="13"/>
        <v>0</v>
      </c>
      <c r="W66" s="872"/>
      <c r="X66" s="122">
        <f>V66*W66</f>
        <v>0</v>
      </c>
    </row>
    <row r="67" spans="1:24" ht="15.75" customHeight="1">
      <c r="A67" s="778"/>
      <c r="B67" s="776"/>
      <c r="C67" s="750"/>
      <c r="D67" s="751"/>
      <c r="E67" s="751"/>
      <c r="F67" s="852"/>
      <c r="G67" s="766"/>
      <c r="H67" s="762"/>
      <c r="I67" s="127" t="s">
        <v>39</v>
      </c>
      <c r="J67" s="128"/>
      <c r="K67" s="129"/>
      <c r="L67" s="129"/>
      <c r="M67" s="129"/>
      <c r="N67" s="129"/>
      <c r="O67" s="129"/>
      <c r="P67" s="129"/>
      <c r="Q67" s="129"/>
      <c r="R67" s="129"/>
      <c r="S67" s="129"/>
      <c r="T67" s="129"/>
      <c r="U67" s="129"/>
      <c r="V67" s="124">
        <f t="shared" si="13"/>
        <v>0</v>
      </c>
      <c r="W67" s="768"/>
      <c r="X67" s="125">
        <f>+V67*W66</f>
        <v>0</v>
      </c>
    </row>
    <row r="68" spans="1:24" ht="15.75" customHeight="1">
      <c r="A68" s="778"/>
      <c r="B68" s="902"/>
      <c r="C68" s="871"/>
      <c r="D68" s="744"/>
      <c r="E68" s="744"/>
      <c r="F68" s="726"/>
      <c r="G68" s="913"/>
      <c r="H68" s="865" t="s">
        <v>67</v>
      </c>
      <c r="I68" s="126" t="s">
        <v>9</v>
      </c>
      <c r="J68" s="159"/>
      <c r="K68" s="160"/>
      <c r="L68" s="160"/>
      <c r="M68" s="160"/>
      <c r="N68" s="160"/>
      <c r="O68" s="160"/>
      <c r="P68" s="160"/>
      <c r="Q68" s="160"/>
      <c r="R68" s="160"/>
      <c r="S68" s="160"/>
      <c r="T68" s="160"/>
      <c r="U68" s="160"/>
      <c r="V68" s="121">
        <f t="shared" si="13"/>
        <v>0</v>
      </c>
      <c r="W68" s="872"/>
      <c r="X68" s="122">
        <f>V68*W68</f>
        <v>0</v>
      </c>
    </row>
    <row r="69" spans="1:24" ht="15.75" customHeight="1">
      <c r="A69" s="778"/>
      <c r="B69" s="776"/>
      <c r="C69" s="750"/>
      <c r="D69" s="751"/>
      <c r="E69" s="751"/>
      <c r="F69" s="752"/>
      <c r="G69" s="766"/>
      <c r="H69" s="762"/>
      <c r="I69" s="127" t="s">
        <v>39</v>
      </c>
      <c r="J69" s="128"/>
      <c r="K69" s="129"/>
      <c r="L69" s="129"/>
      <c r="M69" s="129"/>
      <c r="N69" s="129"/>
      <c r="O69" s="129"/>
      <c r="P69" s="129"/>
      <c r="Q69" s="129"/>
      <c r="R69" s="129"/>
      <c r="S69" s="129"/>
      <c r="T69" s="129"/>
      <c r="U69" s="129"/>
      <c r="V69" s="124">
        <f t="shared" si="13"/>
        <v>0</v>
      </c>
      <c r="W69" s="768"/>
      <c r="X69" s="125">
        <f>+V69*W68</f>
        <v>0</v>
      </c>
    </row>
    <row r="70" spans="1:24" ht="15.75" customHeight="1">
      <c r="A70" s="778"/>
      <c r="B70" s="868" t="s">
        <v>70</v>
      </c>
      <c r="C70" s="744"/>
      <c r="D70" s="744"/>
      <c r="E70" s="744"/>
      <c r="F70" s="726"/>
      <c r="G70" s="199"/>
      <c r="H70" s="867" t="s">
        <v>67</v>
      </c>
      <c r="I70" s="146" t="s">
        <v>9</v>
      </c>
      <c r="J70" s="121">
        <f t="shared" ref="J70:U70" si="14">+J60*$W$60+J62*$W$62+J64*$W$64+J66*$W$66+J68*$W$68</f>
        <v>0</v>
      </c>
      <c r="K70" s="121">
        <f t="shared" si="14"/>
        <v>0</v>
      </c>
      <c r="L70" s="121">
        <f t="shared" si="14"/>
        <v>0</v>
      </c>
      <c r="M70" s="121">
        <f t="shared" si="14"/>
        <v>0</v>
      </c>
      <c r="N70" s="121">
        <f t="shared" si="14"/>
        <v>0</v>
      </c>
      <c r="O70" s="121">
        <f t="shared" si="14"/>
        <v>0</v>
      </c>
      <c r="P70" s="121">
        <f t="shared" si="14"/>
        <v>0</v>
      </c>
      <c r="Q70" s="121">
        <f t="shared" si="14"/>
        <v>0</v>
      </c>
      <c r="R70" s="121">
        <f t="shared" si="14"/>
        <v>0</v>
      </c>
      <c r="S70" s="121">
        <f t="shared" si="14"/>
        <v>0</v>
      </c>
      <c r="T70" s="121">
        <f t="shared" si="14"/>
        <v>0</v>
      </c>
      <c r="U70" s="121">
        <f t="shared" si="14"/>
        <v>0</v>
      </c>
      <c r="V70" s="121">
        <f t="shared" si="13"/>
        <v>0</v>
      </c>
      <c r="W70" s="887">
        <f>SUM(W60:W69)</f>
        <v>0</v>
      </c>
      <c r="X70" s="122">
        <f>V70*W70</f>
        <v>0</v>
      </c>
    </row>
    <row r="71" spans="1:24" ht="15.75" customHeight="1">
      <c r="A71" s="832"/>
      <c r="B71" s="792"/>
      <c r="C71" s="764"/>
      <c r="D71" s="764"/>
      <c r="E71" s="764"/>
      <c r="F71" s="793"/>
      <c r="G71" s="200"/>
      <c r="H71" s="790"/>
      <c r="I71" s="148" t="s">
        <v>39</v>
      </c>
      <c r="J71" s="149">
        <f t="shared" ref="J71:U71" si="15">+J61*$W$60+J63*$W$62+J65*$W$64+J67*$W$66+J69*$W$68</f>
        <v>0</v>
      </c>
      <c r="K71" s="149">
        <f t="shared" si="15"/>
        <v>0</v>
      </c>
      <c r="L71" s="149">
        <f t="shared" si="15"/>
        <v>0</v>
      </c>
      <c r="M71" s="149">
        <f t="shared" si="15"/>
        <v>0</v>
      </c>
      <c r="N71" s="149">
        <f t="shared" si="15"/>
        <v>0</v>
      </c>
      <c r="O71" s="149">
        <f t="shared" si="15"/>
        <v>0</v>
      </c>
      <c r="P71" s="149">
        <f t="shared" si="15"/>
        <v>0</v>
      </c>
      <c r="Q71" s="149">
        <f t="shared" si="15"/>
        <v>0</v>
      </c>
      <c r="R71" s="149">
        <f t="shared" si="15"/>
        <v>0</v>
      </c>
      <c r="S71" s="149">
        <f t="shared" si="15"/>
        <v>0</v>
      </c>
      <c r="T71" s="149">
        <f t="shared" si="15"/>
        <v>0</v>
      </c>
      <c r="U71" s="149">
        <f t="shared" si="15"/>
        <v>0</v>
      </c>
      <c r="V71" s="149">
        <f t="shared" si="13"/>
        <v>0</v>
      </c>
      <c r="W71" s="757"/>
      <c r="X71" s="150">
        <f>+V71*W70</f>
        <v>0</v>
      </c>
    </row>
    <row r="72" spans="1:24" ht="15.75" customHeight="1"/>
    <row r="73" spans="1:24" ht="15.75" customHeight="1"/>
    <row r="74" spans="1:24" ht="15.75" customHeight="1"/>
    <row r="75" spans="1:24" ht="15.75" customHeight="1"/>
    <row r="76" spans="1:24" ht="15.75" customHeight="1"/>
    <row r="77" spans="1:24" ht="15.75" customHeight="1"/>
    <row r="78" spans="1:24" ht="15.75" customHeight="1"/>
    <row r="79" spans="1:24" ht="15.75" customHeight="1"/>
    <row r="80" spans="1:24"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C2:E3"/>
    <mergeCell ref="A1:B7"/>
    <mergeCell ref="A9:A23"/>
    <mergeCell ref="B18:B19"/>
    <mergeCell ref="B20:B21"/>
    <mergeCell ref="F2:S3"/>
    <mergeCell ref="H14:H15"/>
    <mergeCell ref="H18:H19"/>
    <mergeCell ref="G14:G15"/>
    <mergeCell ref="C20:F21"/>
    <mergeCell ref="C18:F19"/>
    <mergeCell ref="C14:F15"/>
    <mergeCell ref="C12:F13"/>
    <mergeCell ref="C16:F17"/>
    <mergeCell ref="C5:K5"/>
    <mergeCell ref="X4:X5"/>
    <mergeCell ref="V5:V7"/>
    <mergeCell ref="X6:X7"/>
    <mergeCell ref="W4:W5"/>
    <mergeCell ref="C11:X11"/>
    <mergeCell ref="H8:I8"/>
    <mergeCell ref="L4:U4"/>
    <mergeCell ref="B25:B26"/>
    <mergeCell ref="B9:B10"/>
    <mergeCell ref="C9:C10"/>
    <mergeCell ref="F9:F10"/>
    <mergeCell ref="H10:I10"/>
    <mergeCell ref="H9:I9"/>
    <mergeCell ref="D9:D10"/>
    <mergeCell ref="C7:K7"/>
    <mergeCell ref="W12:W13"/>
    <mergeCell ref="W14:W15"/>
    <mergeCell ref="W6:W7"/>
    <mergeCell ref="W9:W10"/>
    <mergeCell ref="L7:U7"/>
    <mergeCell ref="L6:U6"/>
    <mergeCell ref="C6:K6"/>
    <mergeCell ref="T2:U2"/>
    <mergeCell ref="T3:U3"/>
    <mergeCell ref="V2:V3"/>
    <mergeCell ref="W2:X3"/>
    <mergeCell ref="C1:X1"/>
    <mergeCell ref="C4:K4"/>
    <mergeCell ref="L5:U5"/>
    <mergeCell ref="W68:W69"/>
    <mergeCell ref="W66:W67"/>
    <mergeCell ref="W46:W47"/>
    <mergeCell ref="W41:W42"/>
    <mergeCell ref="W60:W61"/>
    <mergeCell ref="E9:E10"/>
    <mergeCell ref="G9:G10"/>
    <mergeCell ref="G16:G17"/>
    <mergeCell ref="G18:G19"/>
    <mergeCell ref="H12:H13"/>
    <mergeCell ref="G12:G13"/>
    <mergeCell ref="H34:H35"/>
    <mergeCell ref="H32:H33"/>
    <mergeCell ref="G32:G33"/>
    <mergeCell ref="G20:G21"/>
    <mergeCell ref="H20:H21"/>
    <mergeCell ref="H16:H17"/>
    <mergeCell ref="W70:W71"/>
    <mergeCell ref="C60:F61"/>
    <mergeCell ref="E57:E58"/>
    <mergeCell ref="D57:D58"/>
    <mergeCell ref="F57:F58"/>
    <mergeCell ref="H66:H67"/>
    <mergeCell ref="C64:F65"/>
    <mergeCell ref="C41:C42"/>
    <mergeCell ref="G44:G45"/>
    <mergeCell ref="C68:F69"/>
    <mergeCell ref="H41:I41"/>
    <mergeCell ref="H64:H65"/>
    <mergeCell ref="H60:H61"/>
    <mergeCell ref="H62:H63"/>
    <mergeCell ref="H50:H51"/>
    <mergeCell ref="H52:H53"/>
    <mergeCell ref="H54:H55"/>
    <mergeCell ref="G50:G51"/>
    <mergeCell ref="H48:H49"/>
    <mergeCell ref="B68:B69"/>
    <mergeCell ref="B70:F71"/>
    <mergeCell ref="H68:H69"/>
    <mergeCell ref="G68:G69"/>
    <mergeCell ref="H70:H71"/>
    <mergeCell ref="B60:B61"/>
    <mergeCell ref="B52:B53"/>
    <mergeCell ref="A25:A39"/>
    <mergeCell ref="A41:A55"/>
    <mergeCell ref="A57:A71"/>
    <mergeCell ref="H44:H45"/>
    <mergeCell ref="H42:I42"/>
    <mergeCell ref="H46:H47"/>
    <mergeCell ref="H56:I56"/>
    <mergeCell ref="H36:H37"/>
    <mergeCell ref="H38:H39"/>
    <mergeCell ref="B64:B65"/>
    <mergeCell ref="B30:B31"/>
    <mergeCell ref="B28:B29"/>
    <mergeCell ref="B41:B42"/>
    <mergeCell ref="B44:B45"/>
    <mergeCell ref="B32:B33"/>
    <mergeCell ref="B34:B35"/>
    <mergeCell ref="G34:G35"/>
    <mergeCell ref="W28:W29"/>
    <mergeCell ref="W34:W35"/>
    <mergeCell ref="W16:W17"/>
    <mergeCell ref="W18:W19"/>
    <mergeCell ref="W30:W31"/>
    <mergeCell ref="W32:W33"/>
    <mergeCell ref="W20:W21"/>
    <mergeCell ref="C27:X27"/>
    <mergeCell ref="C34:F35"/>
    <mergeCell ref="H30:H31"/>
    <mergeCell ref="H28:H29"/>
    <mergeCell ref="H25:I25"/>
    <mergeCell ref="H24:I24"/>
    <mergeCell ref="W22:W23"/>
    <mergeCell ref="W25:W26"/>
    <mergeCell ref="B22:F23"/>
    <mergeCell ref="H22:H23"/>
    <mergeCell ref="H26:I26"/>
    <mergeCell ref="G36:G37"/>
    <mergeCell ref="C32:F33"/>
    <mergeCell ref="C30:F31"/>
    <mergeCell ref="C25:C26"/>
    <mergeCell ref="D25:D26"/>
    <mergeCell ref="C28:F29"/>
    <mergeCell ref="B14:B15"/>
    <mergeCell ref="B12:B13"/>
    <mergeCell ref="B16:B17"/>
    <mergeCell ref="F25:F26"/>
    <mergeCell ref="G22:G23"/>
    <mergeCell ref="G30:G31"/>
    <mergeCell ref="G28:G29"/>
    <mergeCell ref="E25:E26"/>
    <mergeCell ref="G25:G26"/>
    <mergeCell ref="C36:F37"/>
    <mergeCell ref="B48:B49"/>
    <mergeCell ref="C48:F49"/>
    <mergeCell ref="B66:B67"/>
    <mergeCell ref="C66:F67"/>
    <mergeCell ref="B50:B51"/>
    <mergeCell ref="C50:F51"/>
    <mergeCell ref="B54:F55"/>
    <mergeCell ref="C52:F53"/>
    <mergeCell ref="H57:I57"/>
    <mergeCell ref="H58:I58"/>
    <mergeCell ref="G60:G61"/>
    <mergeCell ref="G52:G53"/>
    <mergeCell ref="G57:G58"/>
    <mergeCell ref="C59:X59"/>
    <mergeCell ref="W52:W53"/>
    <mergeCell ref="W62:W63"/>
    <mergeCell ref="W64:W65"/>
    <mergeCell ref="G64:G65"/>
    <mergeCell ref="G66:G67"/>
    <mergeCell ref="B38:F39"/>
    <mergeCell ref="B36:B37"/>
    <mergeCell ref="D41:D42"/>
    <mergeCell ref="E41:E42"/>
    <mergeCell ref="F41:F42"/>
    <mergeCell ref="G41:G42"/>
    <mergeCell ref="C62:F63"/>
    <mergeCell ref="G62:G63"/>
    <mergeCell ref="C57:C58"/>
    <mergeCell ref="B57:B58"/>
    <mergeCell ref="G48:G49"/>
    <mergeCell ref="B46:B47"/>
    <mergeCell ref="G46:G47"/>
    <mergeCell ref="C44:F45"/>
    <mergeCell ref="C43:X43"/>
    <mergeCell ref="W44:W45"/>
    <mergeCell ref="W57:W58"/>
    <mergeCell ref="W54:W55"/>
    <mergeCell ref="W50:W51"/>
    <mergeCell ref="W48:W49"/>
    <mergeCell ref="C46:F47"/>
    <mergeCell ref="W36:W37"/>
    <mergeCell ref="W38:W39"/>
    <mergeCell ref="H40:I40"/>
  </mergeCells>
  <pageMargins left="9.1097308488612846E-2" right="0.12525879917184266" top="0.44409937888198758" bottom="0.75" header="0" footer="0"/>
  <pageSetup orientation="landscape"/>
  <drawing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O983"/>
  <sheetViews>
    <sheetView workbookViewId="0">
      <selection activeCell="B89" sqref="B89:B90"/>
    </sheetView>
  </sheetViews>
  <sheetFormatPr baseColWidth="10" defaultColWidth="14.42578125" defaultRowHeight="15" customHeight="1"/>
  <cols>
    <col min="1" max="1" width="27" customWidth="1"/>
    <col min="2" max="2" width="25.42578125" customWidth="1"/>
    <col min="3" max="4" width="10.7109375" customWidth="1"/>
    <col min="5" max="5" width="19.140625" customWidth="1"/>
    <col min="6" max="6" width="16.5703125" customWidth="1"/>
    <col min="7" max="7" width="25.42578125" customWidth="1"/>
    <col min="8" max="25" width="10.7109375" customWidth="1"/>
    <col min="26" max="26" width="28.42578125" customWidth="1"/>
    <col min="27" max="27" width="26.85546875" customWidth="1"/>
    <col min="28" max="29" width="14" customWidth="1"/>
    <col min="30" max="31" width="36.5703125" customWidth="1"/>
    <col min="32" max="34" width="17.42578125" customWidth="1"/>
    <col min="35" max="35" width="10.7109375" customWidth="1"/>
    <col min="36" max="41" width="21.28515625" customWidth="1"/>
  </cols>
  <sheetData>
    <row r="1" spans="1:41" ht="18">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41">
      <c r="A2" s="802"/>
      <c r="B2" s="803"/>
      <c r="C2" s="820" t="s">
        <v>1</v>
      </c>
      <c r="D2" s="817"/>
      <c r="E2" s="818"/>
      <c r="F2" s="816" t="s">
        <v>574</v>
      </c>
      <c r="G2" s="817"/>
      <c r="H2" s="817"/>
      <c r="I2" s="817"/>
      <c r="J2" s="817"/>
      <c r="K2" s="817"/>
      <c r="L2" s="817"/>
      <c r="M2" s="817"/>
      <c r="N2" s="817"/>
      <c r="O2" s="817"/>
      <c r="P2" s="817"/>
      <c r="Q2" s="817"/>
      <c r="R2" s="817"/>
      <c r="S2" s="818"/>
      <c r="T2" s="885" t="s">
        <v>3</v>
      </c>
      <c r="U2" s="752"/>
      <c r="V2" s="892" t="s">
        <v>4</v>
      </c>
      <c r="W2" s="880" t="s">
        <v>5</v>
      </c>
      <c r="X2" s="801"/>
      <c r="Z2" s="1184" t="s">
        <v>575</v>
      </c>
      <c r="AA2" s="772"/>
      <c r="AB2" s="772"/>
      <c r="AC2" s="772"/>
      <c r="AD2" s="772"/>
      <c r="AE2" s="772"/>
      <c r="AF2" s="772"/>
      <c r="AG2" s="772"/>
      <c r="AH2" s="773"/>
      <c r="AI2" s="173"/>
      <c r="AJ2" s="173"/>
      <c r="AK2" s="173"/>
      <c r="AL2" s="173"/>
      <c r="AM2" s="173"/>
      <c r="AN2" s="173"/>
      <c r="AO2" s="173"/>
    </row>
    <row r="3" spans="1:41">
      <c r="A3" s="802"/>
      <c r="B3" s="803"/>
      <c r="C3" s="751"/>
      <c r="D3" s="751"/>
      <c r="E3" s="752"/>
      <c r="F3" s="750"/>
      <c r="G3" s="751"/>
      <c r="H3" s="751"/>
      <c r="I3" s="751"/>
      <c r="J3" s="751"/>
      <c r="K3" s="751"/>
      <c r="L3" s="751"/>
      <c r="M3" s="751"/>
      <c r="N3" s="751"/>
      <c r="O3" s="751"/>
      <c r="P3" s="751"/>
      <c r="Q3" s="751"/>
      <c r="R3" s="751"/>
      <c r="S3" s="752"/>
      <c r="T3" s="886"/>
      <c r="U3" s="726"/>
      <c r="V3" s="766"/>
      <c r="W3" s="750"/>
      <c r="X3" s="811"/>
      <c r="Z3" s="1185" t="s">
        <v>101</v>
      </c>
      <c r="AA3" s="1180" t="s">
        <v>17</v>
      </c>
      <c r="AB3" s="1180" t="s">
        <v>43</v>
      </c>
      <c r="AC3" s="1180" t="s">
        <v>103</v>
      </c>
      <c r="AD3" s="1180" t="s">
        <v>24</v>
      </c>
      <c r="AE3" s="1176" t="s">
        <v>104</v>
      </c>
      <c r="AF3" s="834"/>
      <c r="AG3" s="834"/>
      <c r="AH3" s="835"/>
      <c r="AI3" s="173"/>
      <c r="AJ3" s="1177" t="s">
        <v>576</v>
      </c>
      <c r="AK3" s="1178"/>
      <c r="AL3" s="1178"/>
      <c r="AM3" s="1178"/>
      <c r="AN3" s="1178"/>
      <c r="AO3" s="1179"/>
    </row>
    <row r="4" spans="1:41" ht="30">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f>
        <v>1</v>
      </c>
      <c r="Z4" s="832"/>
      <c r="AA4" s="741"/>
      <c r="AB4" s="741"/>
      <c r="AC4" s="741"/>
      <c r="AD4" s="741"/>
      <c r="AE4" s="547" t="s">
        <v>106</v>
      </c>
      <c r="AF4" s="548" t="s">
        <v>108</v>
      </c>
      <c r="AG4" s="548" t="s">
        <v>109</v>
      </c>
      <c r="AH4" s="549" t="s">
        <v>110</v>
      </c>
      <c r="AI4" s="173"/>
      <c r="AJ4" s="550" t="s">
        <v>577</v>
      </c>
      <c r="AK4" s="551" t="s">
        <v>579</v>
      </c>
      <c r="AL4" s="551" t="s">
        <v>580</v>
      </c>
      <c r="AM4" s="551" t="s">
        <v>581</v>
      </c>
      <c r="AN4" s="551" t="s">
        <v>582</v>
      </c>
      <c r="AO4" s="552" t="s">
        <v>583</v>
      </c>
    </row>
    <row r="5" spans="1:41" ht="30.75" customHeight="1">
      <c r="A5" s="802"/>
      <c r="B5" s="803"/>
      <c r="C5" s="896" t="s">
        <v>584</v>
      </c>
      <c r="D5" s="728"/>
      <c r="E5" s="728"/>
      <c r="F5" s="728"/>
      <c r="G5" s="728"/>
      <c r="H5" s="728"/>
      <c r="I5" s="728"/>
      <c r="J5" s="728"/>
      <c r="K5" s="724"/>
      <c r="L5" s="895" t="s">
        <v>585</v>
      </c>
      <c r="M5" s="728"/>
      <c r="N5" s="728"/>
      <c r="O5" s="728"/>
      <c r="P5" s="728"/>
      <c r="Q5" s="728"/>
      <c r="R5" s="728"/>
      <c r="S5" s="728"/>
      <c r="T5" s="728"/>
      <c r="U5" s="724"/>
      <c r="V5" s="1155">
        <v>43501</v>
      </c>
      <c r="W5" s="766"/>
      <c r="X5" s="808"/>
      <c r="Z5" s="1171" t="s">
        <v>586</v>
      </c>
      <c r="AA5" s="1187" t="s">
        <v>587</v>
      </c>
      <c r="AB5" s="1186" t="s">
        <v>588</v>
      </c>
      <c r="AC5" s="1183">
        <v>1800</v>
      </c>
      <c r="AD5" s="1182" t="s">
        <v>589</v>
      </c>
      <c r="AE5" s="553" t="s">
        <v>113</v>
      </c>
      <c r="AF5" s="554">
        <v>124276365</v>
      </c>
      <c r="AG5" s="554"/>
      <c r="AH5" s="555">
        <f t="shared" ref="AH5:AH17" si="0">AF5+AG5</f>
        <v>124276365</v>
      </c>
      <c r="AI5" s="173"/>
      <c r="AJ5" s="554"/>
      <c r="AK5" s="554"/>
      <c r="AL5" s="554"/>
      <c r="AM5" s="554"/>
      <c r="AN5" s="554"/>
      <c r="AO5" s="554"/>
    </row>
    <row r="6" spans="1:41">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f>
        <v>0</v>
      </c>
      <c r="Z6" s="1172"/>
      <c r="AA6" s="818"/>
      <c r="AB6" s="782"/>
      <c r="AC6" s="782"/>
      <c r="AD6" s="782"/>
      <c r="AE6" s="556" t="s">
        <v>114</v>
      </c>
      <c r="AF6" s="557">
        <v>14000000</v>
      </c>
      <c r="AG6" s="557"/>
      <c r="AH6" s="558">
        <f t="shared" si="0"/>
        <v>14000000</v>
      </c>
      <c r="AI6" s="173"/>
      <c r="AJ6" s="557"/>
      <c r="AK6" s="557"/>
      <c r="AL6" s="557"/>
      <c r="AM6" s="557"/>
      <c r="AN6" s="557"/>
      <c r="AO6" s="557"/>
    </row>
    <row r="7" spans="1:41" ht="32.25" customHeight="1">
      <c r="A7" s="804"/>
      <c r="B7" s="805"/>
      <c r="C7" s="896" t="s">
        <v>591</v>
      </c>
      <c r="D7" s="728"/>
      <c r="E7" s="728"/>
      <c r="F7" s="728"/>
      <c r="G7" s="728"/>
      <c r="H7" s="728"/>
      <c r="I7" s="728"/>
      <c r="J7" s="728"/>
      <c r="K7" s="724"/>
      <c r="L7" s="891" t="s">
        <v>593</v>
      </c>
      <c r="M7" s="824"/>
      <c r="N7" s="824"/>
      <c r="O7" s="824"/>
      <c r="P7" s="824"/>
      <c r="Q7" s="824"/>
      <c r="R7" s="824"/>
      <c r="S7" s="824"/>
      <c r="T7" s="824"/>
      <c r="U7" s="825"/>
      <c r="V7" s="798"/>
      <c r="W7" s="741"/>
      <c r="X7" s="822"/>
      <c r="Z7" s="1172"/>
      <c r="AA7" s="818"/>
      <c r="AB7" s="782"/>
      <c r="AC7" s="782"/>
      <c r="AD7" s="782"/>
      <c r="AE7" s="559" t="s">
        <v>115</v>
      </c>
      <c r="AF7" s="557">
        <v>15300000</v>
      </c>
      <c r="AG7" s="557"/>
      <c r="AH7" s="558">
        <f t="shared" si="0"/>
        <v>15300000</v>
      </c>
      <c r="AI7" s="173"/>
      <c r="AJ7" s="557"/>
      <c r="AK7" s="557"/>
      <c r="AL7" s="557"/>
      <c r="AM7" s="557"/>
      <c r="AN7" s="557"/>
      <c r="AO7" s="557"/>
    </row>
    <row r="8" spans="1:41" ht="24">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c r="Z8" s="1172"/>
      <c r="AA8" s="818"/>
      <c r="AB8" s="782"/>
      <c r="AC8" s="782"/>
      <c r="AD8" s="766"/>
      <c r="AE8" s="560" t="s">
        <v>116</v>
      </c>
      <c r="AF8" s="561"/>
      <c r="AG8" s="561"/>
      <c r="AH8" s="562">
        <f t="shared" si="0"/>
        <v>0</v>
      </c>
      <c r="AI8" s="173"/>
      <c r="AJ8" s="561"/>
      <c r="AK8" s="561"/>
      <c r="AL8" s="561"/>
      <c r="AM8" s="561"/>
      <c r="AN8" s="561"/>
      <c r="AO8" s="561"/>
    </row>
    <row r="9" spans="1:41" ht="33" customHeight="1">
      <c r="A9" s="889" t="s">
        <v>598</v>
      </c>
      <c r="B9" s="1170" t="s">
        <v>599</v>
      </c>
      <c r="C9" s="876" t="s">
        <v>73</v>
      </c>
      <c r="D9" s="874">
        <v>1</v>
      </c>
      <c r="E9" s="876" t="s">
        <v>600</v>
      </c>
      <c r="F9" s="905" t="s">
        <v>75</v>
      </c>
      <c r="G9" s="893" t="s">
        <v>601</v>
      </c>
      <c r="H9" s="894" t="s">
        <v>9</v>
      </c>
      <c r="I9" s="786"/>
      <c r="J9" s="563">
        <v>0.05</v>
      </c>
      <c r="K9" s="563">
        <v>0.15</v>
      </c>
      <c r="L9" s="152">
        <v>0.1</v>
      </c>
      <c r="M9" s="152">
        <v>0.1</v>
      </c>
      <c r="N9" s="152">
        <v>0.1</v>
      </c>
      <c r="O9" s="152">
        <v>0.1</v>
      </c>
      <c r="P9" s="152">
        <v>0.1</v>
      </c>
      <c r="Q9" s="152">
        <v>0.05</v>
      </c>
      <c r="R9" s="152">
        <v>0.05</v>
      </c>
      <c r="S9" s="152">
        <v>0.05</v>
      </c>
      <c r="T9" s="152">
        <v>0.1</v>
      </c>
      <c r="U9" s="152">
        <v>0.05</v>
      </c>
      <c r="V9" s="163">
        <f t="shared" ref="V9:V10" si="1">SUM(J9:U9)</f>
        <v>1</v>
      </c>
      <c r="W9" s="879">
        <v>1</v>
      </c>
      <c r="X9" s="113">
        <f>IF(OR(V9=0,W9=0),0,(V9/V9)*W9)</f>
        <v>1</v>
      </c>
      <c r="Z9" s="1172"/>
      <c r="AA9" s="818"/>
      <c r="AB9" s="782"/>
      <c r="AC9" s="782"/>
      <c r="AD9" s="1182" t="s">
        <v>604</v>
      </c>
      <c r="AE9" s="553" t="s">
        <v>113</v>
      </c>
      <c r="AF9" s="554">
        <v>340000000</v>
      </c>
      <c r="AG9" s="554"/>
      <c r="AH9" s="555">
        <f t="shared" si="0"/>
        <v>340000000</v>
      </c>
      <c r="AI9" s="173"/>
      <c r="AJ9" s="554"/>
      <c r="AK9" s="554"/>
      <c r="AL9" s="554"/>
      <c r="AM9" s="554"/>
      <c r="AN9" s="554"/>
      <c r="AO9" s="554"/>
    </row>
    <row r="10" spans="1:41" ht="25.5" customHeight="1">
      <c r="A10" s="778"/>
      <c r="B10" s="788"/>
      <c r="C10" s="757"/>
      <c r="D10" s="764"/>
      <c r="E10" s="757"/>
      <c r="F10" s="760"/>
      <c r="G10" s="741"/>
      <c r="H10" s="873" t="s">
        <v>62</v>
      </c>
      <c r="I10" s="784"/>
      <c r="J10" s="155"/>
      <c r="K10" s="155"/>
      <c r="L10" s="155"/>
      <c r="M10" s="155"/>
      <c r="N10" s="155"/>
      <c r="O10" s="155"/>
      <c r="P10" s="155"/>
      <c r="Q10" s="155"/>
      <c r="R10" s="155"/>
      <c r="S10" s="155"/>
      <c r="T10" s="155"/>
      <c r="U10" s="156"/>
      <c r="V10" s="170">
        <f t="shared" si="1"/>
        <v>0</v>
      </c>
      <c r="W10" s="741"/>
      <c r="X10" s="117">
        <f>IF(OR(V10=0,W9=0),0,(V10/V9*W9))</f>
        <v>0</v>
      </c>
      <c r="Z10" s="1172"/>
      <c r="AA10" s="818"/>
      <c r="AB10" s="782"/>
      <c r="AC10" s="782"/>
      <c r="AD10" s="782"/>
      <c r="AE10" s="556" t="s">
        <v>114</v>
      </c>
      <c r="AF10" s="557">
        <v>30000000</v>
      </c>
      <c r="AG10" s="557"/>
      <c r="AH10" s="558">
        <f t="shared" si="0"/>
        <v>30000000</v>
      </c>
      <c r="AI10" s="173"/>
      <c r="AJ10" s="557"/>
      <c r="AK10" s="557"/>
      <c r="AL10" s="557"/>
      <c r="AM10" s="557"/>
      <c r="AN10" s="557"/>
      <c r="AO10" s="557"/>
    </row>
    <row r="11" spans="1:41" ht="40.5" customHeight="1">
      <c r="A11" s="778"/>
      <c r="B11" s="564"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c r="Z11" s="1172"/>
      <c r="AA11" s="818"/>
      <c r="AB11" s="782"/>
      <c r="AC11" s="782"/>
      <c r="AD11" s="782"/>
      <c r="AE11" s="559" t="s">
        <v>115</v>
      </c>
      <c r="AF11" s="557">
        <v>8500000</v>
      </c>
      <c r="AG11" s="557"/>
      <c r="AH11" s="558">
        <f t="shared" si="0"/>
        <v>8500000</v>
      </c>
      <c r="AI11" s="173"/>
      <c r="AJ11" s="557"/>
      <c r="AK11" s="557"/>
      <c r="AL11" s="557"/>
      <c r="AM11" s="557"/>
      <c r="AN11" s="557"/>
      <c r="AO11" s="557"/>
    </row>
    <row r="12" spans="1:41">
      <c r="A12" s="778"/>
      <c r="B12" s="1167" t="s">
        <v>608</v>
      </c>
      <c r="C12" s="751"/>
      <c r="D12" s="751"/>
      <c r="E12" s="751"/>
      <c r="F12" s="751"/>
      <c r="G12" s="752"/>
      <c r="H12" s="565"/>
      <c r="I12" s="566"/>
      <c r="J12" s="567" t="s">
        <v>48</v>
      </c>
      <c r="K12" s="568" t="s">
        <v>28</v>
      </c>
      <c r="L12" s="568" t="s">
        <v>31</v>
      </c>
      <c r="M12" s="568" t="s">
        <v>30</v>
      </c>
      <c r="N12" s="568" t="s">
        <v>49</v>
      </c>
      <c r="O12" s="568" t="s">
        <v>50</v>
      </c>
      <c r="P12" s="568" t="s">
        <v>34</v>
      </c>
      <c r="Q12" s="569" t="s">
        <v>36</v>
      </c>
      <c r="R12" s="568" t="s">
        <v>51</v>
      </c>
      <c r="S12" s="568" t="s">
        <v>52</v>
      </c>
      <c r="T12" s="568" t="s">
        <v>32</v>
      </c>
      <c r="U12" s="568" t="s">
        <v>29</v>
      </c>
      <c r="V12" s="570"/>
      <c r="W12" s="571"/>
      <c r="X12" s="572"/>
      <c r="Z12" s="1172"/>
      <c r="AA12" s="818"/>
      <c r="AB12" s="782"/>
      <c r="AC12" s="782"/>
      <c r="AD12" s="766"/>
      <c r="AE12" s="560" t="s">
        <v>116</v>
      </c>
      <c r="AF12" s="561"/>
      <c r="AG12" s="561"/>
      <c r="AH12" s="562">
        <f t="shared" si="0"/>
        <v>0</v>
      </c>
      <c r="AI12" s="173"/>
      <c r="AJ12" s="561"/>
      <c r="AK12" s="561"/>
      <c r="AL12" s="561"/>
      <c r="AM12" s="561"/>
      <c r="AN12" s="561"/>
      <c r="AO12" s="561"/>
    </row>
    <row r="13" spans="1:41">
      <c r="A13" s="778"/>
      <c r="B13" s="1169" t="s">
        <v>829</v>
      </c>
      <c r="C13" s="1168" t="s">
        <v>612</v>
      </c>
      <c r="D13" s="744"/>
      <c r="E13" s="744"/>
      <c r="F13" s="726"/>
      <c r="G13" s="893" t="s">
        <v>601</v>
      </c>
      <c r="H13" s="865" t="s">
        <v>67</v>
      </c>
      <c r="I13" s="126" t="s">
        <v>9</v>
      </c>
      <c r="J13" s="573">
        <v>0.05</v>
      </c>
      <c r="K13" s="491">
        <v>0.05</v>
      </c>
      <c r="L13" s="491">
        <v>0.1</v>
      </c>
      <c r="M13" s="491">
        <v>0.1</v>
      </c>
      <c r="N13" s="491">
        <v>0.1</v>
      </c>
      <c r="O13" s="491">
        <v>0.1</v>
      </c>
      <c r="P13" s="491">
        <v>0.1</v>
      </c>
      <c r="Q13" s="491">
        <v>0.1</v>
      </c>
      <c r="R13" s="491">
        <v>0.05</v>
      </c>
      <c r="S13" s="491">
        <v>0.05</v>
      </c>
      <c r="T13" s="491">
        <v>0.1</v>
      </c>
      <c r="U13" s="574">
        <v>0.1</v>
      </c>
      <c r="V13" s="526">
        <f t="shared" ref="V13:V24" si="2">SUM(J13:U13)</f>
        <v>1</v>
      </c>
      <c r="W13" s="1044">
        <v>0.03</v>
      </c>
      <c r="X13" s="120">
        <v>0.03</v>
      </c>
      <c r="Z13" s="1172"/>
      <c r="AA13" s="818"/>
      <c r="AB13" s="782"/>
      <c r="AC13" s="782"/>
      <c r="AD13" s="1181" t="s">
        <v>615</v>
      </c>
      <c r="AE13" s="556" t="s">
        <v>114</v>
      </c>
      <c r="AF13" s="557">
        <v>43000000</v>
      </c>
      <c r="AG13" s="557"/>
      <c r="AH13" s="558">
        <f t="shared" si="0"/>
        <v>43000000</v>
      </c>
      <c r="AI13" s="173"/>
      <c r="AJ13" s="557"/>
      <c r="AK13" s="557"/>
      <c r="AL13" s="557"/>
      <c r="AM13" s="557"/>
      <c r="AN13" s="557"/>
      <c r="AO13" s="557"/>
    </row>
    <row r="14" spans="1:41" ht="30">
      <c r="A14" s="778"/>
      <c r="B14" s="766"/>
      <c r="C14" s="750"/>
      <c r="D14" s="751"/>
      <c r="E14" s="751"/>
      <c r="F14" s="752"/>
      <c r="G14" s="741"/>
      <c r="H14" s="762"/>
      <c r="I14" s="127" t="s">
        <v>39</v>
      </c>
      <c r="J14" s="575"/>
      <c r="K14" s="491"/>
      <c r="L14" s="491"/>
      <c r="M14" s="491"/>
      <c r="N14" s="491"/>
      <c r="O14" s="491"/>
      <c r="P14" s="491"/>
      <c r="Q14" s="491"/>
      <c r="R14" s="491"/>
      <c r="S14" s="491"/>
      <c r="T14" s="491"/>
      <c r="U14" s="576"/>
      <c r="V14" s="527">
        <f t="shared" si="2"/>
        <v>0</v>
      </c>
      <c r="W14" s="766"/>
      <c r="X14" s="577">
        <v>0</v>
      </c>
      <c r="Z14" s="1172"/>
      <c r="AA14" s="818"/>
      <c r="AB14" s="782"/>
      <c r="AC14" s="782"/>
      <c r="AD14" s="782"/>
      <c r="AE14" s="559" t="s">
        <v>115</v>
      </c>
      <c r="AF14" s="557">
        <v>8000000</v>
      </c>
      <c r="AG14" s="557"/>
      <c r="AH14" s="558">
        <f t="shared" si="0"/>
        <v>8000000</v>
      </c>
      <c r="AI14" s="173"/>
      <c r="AJ14" s="557"/>
      <c r="AK14" s="557"/>
      <c r="AL14" s="557"/>
      <c r="AM14" s="557"/>
      <c r="AN14" s="557"/>
      <c r="AO14" s="557"/>
    </row>
    <row r="15" spans="1:41" ht="21.75" customHeight="1">
      <c r="A15" s="778"/>
      <c r="B15" s="1169" t="s">
        <v>829</v>
      </c>
      <c r="C15" s="1168" t="s">
        <v>617</v>
      </c>
      <c r="D15" s="744"/>
      <c r="E15" s="744"/>
      <c r="F15" s="726"/>
      <c r="G15" s="893" t="s">
        <v>601</v>
      </c>
      <c r="H15" s="865" t="s">
        <v>67</v>
      </c>
      <c r="I15" s="126" t="s">
        <v>9</v>
      </c>
      <c r="J15" s="578"/>
      <c r="K15" s="162"/>
      <c r="L15" s="491">
        <v>0.05</v>
      </c>
      <c r="M15" s="491">
        <v>0.1</v>
      </c>
      <c r="N15" s="491">
        <v>0.1</v>
      </c>
      <c r="O15" s="491">
        <v>0.1</v>
      </c>
      <c r="P15" s="162">
        <v>0.15</v>
      </c>
      <c r="Q15" s="162">
        <v>0.15</v>
      </c>
      <c r="R15" s="491">
        <v>0.1</v>
      </c>
      <c r="S15" s="491">
        <v>0.1</v>
      </c>
      <c r="T15" s="491">
        <v>0.1</v>
      </c>
      <c r="U15" s="576">
        <v>0.05</v>
      </c>
      <c r="V15" s="526">
        <f t="shared" si="2"/>
        <v>1</v>
      </c>
      <c r="W15" s="1044">
        <v>0.02</v>
      </c>
      <c r="X15" s="579">
        <v>0.02</v>
      </c>
      <c r="Z15" s="1172"/>
      <c r="AA15" s="793"/>
      <c r="AB15" s="741"/>
      <c r="AC15" s="741"/>
      <c r="AD15" s="741"/>
      <c r="AE15" s="580" t="s">
        <v>116</v>
      </c>
      <c r="AF15" s="581">
        <v>5000000</v>
      </c>
      <c r="AG15" s="581"/>
      <c r="AH15" s="582">
        <f t="shared" si="0"/>
        <v>5000000</v>
      </c>
      <c r="AI15" s="173"/>
      <c r="AJ15" s="581"/>
      <c r="AK15" s="581"/>
      <c r="AL15" s="581"/>
      <c r="AM15" s="581"/>
      <c r="AN15" s="581"/>
      <c r="AO15" s="581"/>
    </row>
    <row r="16" spans="1:41" ht="15" customHeight="1">
      <c r="A16" s="778"/>
      <c r="B16" s="766"/>
      <c r="C16" s="750"/>
      <c r="D16" s="751"/>
      <c r="E16" s="751"/>
      <c r="F16" s="752"/>
      <c r="G16" s="741"/>
      <c r="H16" s="762"/>
      <c r="I16" s="127" t="s">
        <v>39</v>
      </c>
      <c r="J16" s="575"/>
      <c r="K16" s="491"/>
      <c r="L16" s="491"/>
      <c r="M16" s="491"/>
      <c r="N16" s="491"/>
      <c r="O16" s="491"/>
      <c r="P16" s="491"/>
      <c r="Q16" s="491"/>
      <c r="R16" s="491"/>
      <c r="S16" s="491"/>
      <c r="T16" s="162"/>
      <c r="U16" s="576"/>
      <c r="V16" s="527">
        <f t="shared" si="2"/>
        <v>0</v>
      </c>
      <c r="W16" s="766"/>
      <c r="X16" s="577">
        <v>0</v>
      </c>
      <c r="Z16" s="1173"/>
      <c r="AA16" s="583"/>
      <c r="AB16" s="583"/>
      <c r="AC16" s="583"/>
      <c r="AD16" s="583"/>
      <c r="AE16" s="584"/>
      <c r="AF16" s="585">
        <f t="shared" ref="AF16:AG16" si="3">SUM(AF5:AF15)</f>
        <v>588076365</v>
      </c>
      <c r="AG16" s="585">
        <f t="shared" si="3"/>
        <v>0</v>
      </c>
      <c r="AH16" s="586">
        <f t="shared" si="0"/>
        <v>588076365</v>
      </c>
      <c r="AI16" s="173"/>
      <c r="AJ16" s="585">
        <f t="shared" ref="AJ16:AO16" si="4">SUM(AJ5:AJ15)</f>
        <v>0</v>
      </c>
      <c r="AK16" s="585">
        <f t="shared" si="4"/>
        <v>0</v>
      </c>
      <c r="AL16" s="585">
        <f t="shared" si="4"/>
        <v>0</v>
      </c>
      <c r="AM16" s="585">
        <f t="shared" si="4"/>
        <v>0</v>
      </c>
      <c r="AN16" s="585">
        <f t="shared" si="4"/>
        <v>0</v>
      </c>
      <c r="AO16" s="585">
        <f t="shared" si="4"/>
        <v>0</v>
      </c>
    </row>
    <row r="17" spans="1:41" ht="15" customHeight="1">
      <c r="A17" s="778"/>
      <c r="B17" s="1169" t="s">
        <v>829</v>
      </c>
      <c r="C17" s="1168" t="s">
        <v>618</v>
      </c>
      <c r="D17" s="744"/>
      <c r="E17" s="744"/>
      <c r="F17" s="726"/>
      <c r="G17" s="893" t="s">
        <v>601</v>
      </c>
      <c r="H17" s="865" t="s">
        <v>67</v>
      </c>
      <c r="I17" s="126" t="s">
        <v>9</v>
      </c>
      <c r="J17" s="578"/>
      <c r="K17" s="491">
        <v>0.05</v>
      </c>
      <c r="L17" s="491">
        <v>0.05</v>
      </c>
      <c r="M17" s="491">
        <v>0.15</v>
      </c>
      <c r="N17" s="162">
        <v>0.2</v>
      </c>
      <c r="O17" s="491">
        <v>0.15</v>
      </c>
      <c r="P17" s="491">
        <v>0.15</v>
      </c>
      <c r="Q17" s="491">
        <v>0.15</v>
      </c>
      <c r="R17" s="491">
        <v>0.1</v>
      </c>
      <c r="S17" s="162"/>
      <c r="T17" s="162"/>
      <c r="U17" s="587"/>
      <c r="V17" s="526">
        <f t="shared" si="2"/>
        <v>1</v>
      </c>
      <c r="W17" s="1044">
        <v>0.02</v>
      </c>
      <c r="X17" s="579">
        <v>0.02</v>
      </c>
      <c r="Z17" s="173"/>
      <c r="AA17" s="173"/>
      <c r="AB17" s="173"/>
      <c r="AC17" s="173"/>
      <c r="AD17" s="173"/>
      <c r="AE17" s="173"/>
      <c r="AF17" s="588">
        <v>7479000000</v>
      </c>
      <c r="AG17" s="588">
        <v>5450000000</v>
      </c>
      <c r="AH17" s="588">
        <f t="shared" si="0"/>
        <v>12929000000</v>
      </c>
      <c r="AI17" s="173"/>
      <c r="AJ17" s="173"/>
      <c r="AK17" s="173"/>
      <c r="AL17" s="173"/>
      <c r="AM17" s="173"/>
      <c r="AN17" s="173"/>
      <c r="AO17" s="173"/>
    </row>
    <row r="18" spans="1:41" ht="22.5" customHeight="1">
      <c r="A18" s="778"/>
      <c r="B18" s="766"/>
      <c r="C18" s="750"/>
      <c r="D18" s="751"/>
      <c r="E18" s="751"/>
      <c r="F18" s="752"/>
      <c r="G18" s="741"/>
      <c r="H18" s="762"/>
      <c r="I18" s="127" t="s">
        <v>39</v>
      </c>
      <c r="J18" s="578"/>
      <c r="K18" s="491"/>
      <c r="L18" s="491"/>
      <c r="M18" s="491"/>
      <c r="N18" s="491"/>
      <c r="O18" s="491"/>
      <c r="P18" s="491"/>
      <c r="Q18" s="491"/>
      <c r="R18" s="491"/>
      <c r="S18" s="491"/>
      <c r="T18" s="491"/>
      <c r="U18" s="576"/>
      <c r="V18" s="527">
        <f t="shared" si="2"/>
        <v>0</v>
      </c>
      <c r="W18" s="766"/>
      <c r="X18" s="577">
        <v>0</v>
      </c>
      <c r="Z18" s="173"/>
      <c r="AA18" s="173"/>
      <c r="AB18" s="173"/>
      <c r="AC18" s="173"/>
      <c r="AD18" s="173"/>
      <c r="AE18" s="173"/>
      <c r="AF18" s="588">
        <f t="shared" ref="AF18:AH18" si="5">AF17-AF16</f>
        <v>6890923635</v>
      </c>
      <c r="AG18" s="588">
        <f t="shared" si="5"/>
        <v>5450000000</v>
      </c>
      <c r="AH18" s="588">
        <f t="shared" si="5"/>
        <v>12340923635</v>
      </c>
      <c r="AI18" s="173"/>
      <c r="AJ18" s="173"/>
      <c r="AK18" s="173"/>
      <c r="AL18" s="173"/>
      <c r="AM18" s="173"/>
      <c r="AN18" s="173"/>
      <c r="AO18" s="173"/>
    </row>
    <row r="19" spans="1:41" ht="15" customHeight="1">
      <c r="A19" s="778"/>
      <c r="B19" s="1169" t="s">
        <v>829</v>
      </c>
      <c r="C19" s="1168" t="s">
        <v>621</v>
      </c>
      <c r="D19" s="744"/>
      <c r="E19" s="744"/>
      <c r="F19" s="726"/>
      <c r="G19" s="893" t="s">
        <v>601</v>
      </c>
      <c r="H19" s="865" t="s">
        <v>67</v>
      </c>
      <c r="I19" s="126" t="s">
        <v>9</v>
      </c>
      <c r="J19" s="578"/>
      <c r="K19" s="491"/>
      <c r="L19" s="491">
        <v>0.15</v>
      </c>
      <c r="M19" s="491">
        <v>0</v>
      </c>
      <c r="N19" s="162">
        <v>0.15</v>
      </c>
      <c r="O19" s="491">
        <v>0</v>
      </c>
      <c r="P19" s="162">
        <v>0.25</v>
      </c>
      <c r="Q19" s="491">
        <v>0</v>
      </c>
      <c r="R19" s="162">
        <v>0.25</v>
      </c>
      <c r="S19" s="491">
        <v>0</v>
      </c>
      <c r="T19" s="491">
        <v>0.2</v>
      </c>
      <c r="U19" s="587"/>
      <c r="V19" s="526">
        <f t="shared" si="2"/>
        <v>1</v>
      </c>
      <c r="W19" s="1044">
        <v>0.02</v>
      </c>
      <c r="X19" s="579">
        <v>0.02</v>
      </c>
      <c r="Z19" s="173"/>
    </row>
    <row r="20" spans="1:41" ht="24" customHeight="1">
      <c r="A20" s="778"/>
      <c r="B20" s="766"/>
      <c r="C20" s="750"/>
      <c r="D20" s="751"/>
      <c r="E20" s="751"/>
      <c r="F20" s="752"/>
      <c r="G20" s="741"/>
      <c r="H20" s="762"/>
      <c r="I20" s="127" t="s">
        <v>39</v>
      </c>
      <c r="J20" s="575"/>
      <c r="K20" s="491"/>
      <c r="L20" s="491"/>
      <c r="M20" s="491"/>
      <c r="N20" s="491"/>
      <c r="O20" s="491"/>
      <c r="P20" s="491"/>
      <c r="Q20" s="491"/>
      <c r="R20" s="491"/>
      <c r="S20" s="491"/>
      <c r="T20" s="491"/>
      <c r="U20" s="576"/>
      <c r="V20" s="527">
        <f t="shared" si="2"/>
        <v>0</v>
      </c>
      <c r="W20" s="766"/>
      <c r="X20" s="577">
        <v>0</v>
      </c>
      <c r="Z20" s="173"/>
    </row>
    <row r="21" spans="1:41" ht="22.5" customHeight="1">
      <c r="A21" s="778"/>
      <c r="B21" s="1169" t="s">
        <v>829</v>
      </c>
      <c r="C21" s="1168" t="s">
        <v>623</v>
      </c>
      <c r="D21" s="744"/>
      <c r="E21" s="744"/>
      <c r="F21" s="726"/>
      <c r="G21" s="893" t="s">
        <v>601</v>
      </c>
      <c r="H21" s="865" t="s">
        <v>67</v>
      </c>
      <c r="I21" s="126" t="s">
        <v>9</v>
      </c>
      <c r="J21" s="578"/>
      <c r="K21" s="491">
        <v>0.05</v>
      </c>
      <c r="L21" s="162">
        <v>0.15</v>
      </c>
      <c r="M21" s="491">
        <v>0.1</v>
      </c>
      <c r="N21" s="491">
        <v>0.1</v>
      </c>
      <c r="O21" s="491">
        <v>0.1</v>
      </c>
      <c r="P21" s="491">
        <v>0.1</v>
      </c>
      <c r="Q21" s="491">
        <v>0.1</v>
      </c>
      <c r="R21" s="491">
        <v>0.05</v>
      </c>
      <c r="S21" s="491">
        <v>0.05</v>
      </c>
      <c r="T21" s="491">
        <v>0.1</v>
      </c>
      <c r="U21" s="576">
        <v>0.1</v>
      </c>
      <c r="V21" s="526">
        <f t="shared" si="2"/>
        <v>1</v>
      </c>
      <c r="W21" s="1044">
        <v>0.02</v>
      </c>
      <c r="X21" s="579">
        <v>0.02</v>
      </c>
      <c r="Z21" s="173"/>
    </row>
    <row r="22" spans="1:41" ht="15" customHeight="1">
      <c r="A22" s="778"/>
      <c r="B22" s="766"/>
      <c r="C22" s="750"/>
      <c r="D22" s="751"/>
      <c r="E22" s="751"/>
      <c r="F22" s="752"/>
      <c r="G22" s="741"/>
      <c r="H22" s="762"/>
      <c r="I22" s="127" t="s">
        <v>39</v>
      </c>
      <c r="J22" s="575"/>
      <c r="K22" s="491"/>
      <c r="L22" s="491"/>
      <c r="M22" s="491"/>
      <c r="N22" s="491"/>
      <c r="O22" s="491"/>
      <c r="P22" s="491"/>
      <c r="Q22" s="491"/>
      <c r="R22" s="491"/>
      <c r="S22" s="491"/>
      <c r="T22" s="491"/>
      <c r="U22" s="576"/>
      <c r="V22" s="527">
        <f t="shared" si="2"/>
        <v>0</v>
      </c>
      <c r="W22" s="766"/>
      <c r="X22" s="577">
        <v>0</v>
      </c>
      <c r="Z22" s="173"/>
    </row>
    <row r="23" spans="1:41" ht="15.75" customHeight="1">
      <c r="A23" s="778"/>
      <c r="B23" s="1165" t="s">
        <v>835</v>
      </c>
      <c r="C23" s="1168" t="s">
        <v>625</v>
      </c>
      <c r="D23" s="744"/>
      <c r="E23" s="744"/>
      <c r="F23" s="726"/>
      <c r="G23" s="893" t="s">
        <v>601</v>
      </c>
      <c r="H23" s="865" t="s">
        <v>67</v>
      </c>
      <c r="I23" s="126" t="s">
        <v>9</v>
      </c>
      <c r="J23" s="575">
        <v>0.05</v>
      </c>
      <c r="K23" s="491">
        <v>0.05</v>
      </c>
      <c r="L23" s="491">
        <v>0.1</v>
      </c>
      <c r="M23" s="491">
        <v>0.1</v>
      </c>
      <c r="N23" s="491">
        <v>0.1</v>
      </c>
      <c r="O23" s="491">
        <v>0.1</v>
      </c>
      <c r="P23" s="491">
        <v>0.1</v>
      </c>
      <c r="Q23" s="491">
        <v>0.1</v>
      </c>
      <c r="R23" s="491">
        <v>0.05</v>
      </c>
      <c r="S23" s="491">
        <v>0.05</v>
      </c>
      <c r="T23" s="491">
        <v>0.1</v>
      </c>
      <c r="U23" s="576">
        <v>0.1</v>
      </c>
      <c r="V23" s="526">
        <f t="shared" si="2"/>
        <v>1</v>
      </c>
      <c r="W23" s="1044">
        <v>0.04</v>
      </c>
      <c r="X23" s="579">
        <v>0.04</v>
      </c>
      <c r="Z23" s="173"/>
    </row>
    <row r="24" spans="1:41" ht="15.75" customHeight="1">
      <c r="A24" s="778"/>
      <c r="B24" s="1166"/>
      <c r="C24" s="750"/>
      <c r="D24" s="751"/>
      <c r="E24" s="751"/>
      <c r="F24" s="752"/>
      <c r="G24" s="741"/>
      <c r="H24" s="762"/>
      <c r="I24" s="127" t="s">
        <v>39</v>
      </c>
      <c r="J24" s="128"/>
      <c r="K24" s="129"/>
      <c r="L24" s="129"/>
      <c r="M24" s="129"/>
      <c r="N24" s="129"/>
      <c r="O24" s="129"/>
      <c r="P24" s="129"/>
      <c r="Q24" s="129"/>
      <c r="R24" s="129"/>
      <c r="S24" s="129"/>
      <c r="T24" s="129"/>
      <c r="U24" s="129"/>
      <c r="V24" s="527">
        <f t="shared" si="2"/>
        <v>0</v>
      </c>
      <c r="W24" s="766"/>
      <c r="X24" s="577">
        <v>0</v>
      </c>
      <c r="Z24" s="173"/>
    </row>
    <row r="25" spans="1:41" ht="15.75" customHeight="1">
      <c r="A25" s="778"/>
      <c r="B25" s="1167" t="s">
        <v>626</v>
      </c>
      <c r="C25" s="751"/>
      <c r="D25" s="751"/>
      <c r="E25" s="751"/>
      <c r="F25" s="751"/>
      <c r="G25" s="752"/>
      <c r="H25" s="565"/>
      <c r="I25" s="566"/>
      <c r="J25" s="589" t="s">
        <v>48</v>
      </c>
      <c r="K25" s="590" t="s">
        <v>28</v>
      </c>
      <c r="L25" s="590" t="s">
        <v>31</v>
      </c>
      <c r="M25" s="590" t="s">
        <v>30</v>
      </c>
      <c r="N25" s="590" t="s">
        <v>49</v>
      </c>
      <c r="O25" s="590" t="s">
        <v>50</v>
      </c>
      <c r="P25" s="590" t="s">
        <v>34</v>
      </c>
      <c r="Q25" s="591" t="s">
        <v>36</v>
      </c>
      <c r="R25" s="590" t="s">
        <v>51</v>
      </c>
      <c r="S25" s="590" t="s">
        <v>52</v>
      </c>
      <c r="T25" s="590" t="s">
        <v>32</v>
      </c>
      <c r="U25" s="590" t="s">
        <v>29</v>
      </c>
      <c r="V25" s="570"/>
      <c r="W25" s="571"/>
      <c r="X25" s="592"/>
      <c r="Z25" s="173"/>
    </row>
    <row r="26" spans="1:41" ht="15.75" customHeight="1">
      <c r="A26" s="778"/>
      <c r="B26" s="1165" t="s">
        <v>835</v>
      </c>
      <c r="C26" s="933" t="s">
        <v>629</v>
      </c>
      <c r="D26" s="744"/>
      <c r="E26" s="744"/>
      <c r="F26" s="744"/>
      <c r="G26" s="893" t="s">
        <v>601</v>
      </c>
      <c r="H26" s="865" t="s">
        <v>67</v>
      </c>
      <c r="I26" s="126" t="s">
        <v>9</v>
      </c>
      <c r="J26" s="593">
        <v>0.05</v>
      </c>
      <c r="K26" s="594">
        <v>0.1</v>
      </c>
      <c r="L26" s="594">
        <v>0.25</v>
      </c>
      <c r="M26" s="594">
        <v>0.2</v>
      </c>
      <c r="N26" s="594">
        <v>0.2</v>
      </c>
      <c r="O26" s="594">
        <v>0.2</v>
      </c>
      <c r="P26" s="594"/>
      <c r="Q26" s="594"/>
      <c r="R26" s="594"/>
      <c r="S26" s="594"/>
      <c r="T26" s="594"/>
      <c r="U26" s="595"/>
      <c r="V26" s="526">
        <f t="shared" ref="V26:V55" si="6">SUM(J26:U26)</f>
        <v>1</v>
      </c>
      <c r="W26" s="1044">
        <v>0.02</v>
      </c>
      <c r="X26" s="120">
        <v>0.02</v>
      </c>
      <c r="Z26" s="173"/>
    </row>
    <row r="27" spans="1:41" ht="15.75" customHeight="1">
      <c r="A27" s="778"/>
      <c r="B27" s="1166"/>
      <c r="C27" s="750"/>
      <c r="D27" s="751"/>
      <c r="E27" s="751"/>
      <c r="F27" s="751"/>
      <c r="G27" s="741"/>
      <c r="H27" s="762"/>
      <c r="I27" s="127" t="s">
        <v>39</v>
      </c>
      <c r="J27" s="596"/>
      <c r="K27" s="597"/>
      <c r="L27" s="597"/>
      <c r="M27" s="597"/>
      <c r="N27" s="597"/>
      <c r="O27" s="597"/>
      <c r="P27" s="597"/>
      <c r="Q27" s="597"/>
      <c r="R27" s="597"/>
      <c r="S27" s="597"/>
      <c r="T27" s="597"/>
      <c r="U27" s="598"/>
      <c r="V27" s="527">
        <f t="shared" si="6"/>
        <v>0</v>
      </c>
      <c r="W27" s="766"/>
      <c r="X27" s="577">
        <v>0</v>
      </c>
      <c r="Z27" s="173"/>
    </row>
    <row r="28" spans="1:41" ht="15.75" customHeight="1">
      <c r="A28" s="778"/>
      <c r="B28" s="1165" t="s">
        <v>835</v>
      </c>
      <c r="C28" s="933" t="s">
        <v>630</v>
      </c>
      <c r="D28" s="744"/>
      <c r="E28" s="744"/>
      <c r="F28" s="744"/>
      <c r="G28" s="893" t="s">
        <v>601</v>
      </c>
      <c r="H28" s="865" t="s">
        <v>67</v>
      </c>
      <c r="I28" s="126" t="s">
        <v>9</v>
      </c>
      <c r="J28" s="593">
        <v>0.1</v>
      </c>
      <c r="K28" s="594">
        <v>0.1</v>
      </c>
      <c r="L28" s="594">
        <v>0.1</v>
      </c>
      <c r="M28" s="594">
        <v>0.1</v>
      </c>
      <c r="N28" s="594">
        <v>0.1</v>
      </c>
      <c r="O28" s="594">
        <v>0.1</v>
      </c>
      <c r="P28" s="594">
        <v>0.1</v>
      </c>
      <c r="Q28" s="594">
        <v>0.1</v>
      </c>
      <c r="R28" s="594">
        <v>0.1</v>
      </c>
      <c r="S28" s="594">
        <v>0.05</v>
      </c>
      <c r="T28" s="594">
        <v>0.05</v>
      </c>
      <c r="U28" s="595"/>
      <c r="V28" s="526">
        <f t="shared" si="6"/>
        <v>1</v>
      </c>
      <c r="W28" s="1044">
        <v>0.02</v>
      </c>
      <c r="X28" s="579">
        <v>0.02</v>
      </c>
      <c r="Z28" s="173"/>
    </row>
    <row r="29" spans="1:41" ht="15.75" customHeight="1">
      <c r="A29" s="778"/>
      <c r="B29" s="1166"/>
      <c r="C29" s="750"/>
      <c r="D29" s="751"/>
      <c r="E29" s="751"/>
      <c r="F29" s="751"/>
      <c r="G29" s="741"/>
      <c r="H29" s="762"/>
      <c r="I29" s="127" t="s">
        <v>39</v>
      </c>
      <c r="J29" s="596"/>
      <c r="K29" s="597"/>
      <c r="L29" s="597"/>
      <c r="M29" s="597"/>
      <c r="N29" s="597"/>
      <c r="O29" s="597"/>
      <c r="P29" s="597"/>
      <c r="Q29" s="597"/>
      <c r="R29" s="597"/>
      <c r="S29" s="597"/>
      <c r="T29" s="597"/>
      <c r="U29" s="598"/>
      <c r="V29" s="527">
        <f t="shared" si="6"/>
        <v>0</v>
      </c>
      <c r="W29" s="766"/>
      <c r="X29" s="577">
        <v>0</v>
      </c>
      <c r="Z29" s="173"/>
    </row>
    <row r="30" spans="1:41" ht="15.75" customHeight="1">
      <c r="A30" s="778"/>
      <c r="B30" s="1165" t="s">
        <v>835</v>
      </c>
      <c r="C30" s="933" t="s">
        <v>631</v>
      </c>
      <c r="D30" s="744"/>
      <c r="E30" s="744"/>
      <c r="F30" s="744"/>
      <c r="G30" s="893" t="s">
        <v>601</v>
      </c>
      <c r="H30" s="865" t="s">
        <v>67</v>
      </c>
      <c r="I30" s="126" t="s">
        <v>9</v>
      </c>
      <c r="J30" s="593"/>
      <c r="K30" s="594">
        <v>0.1</v>
      </c>
      <c r="L30" s="594">
        <v>0.1</v>
      </c>
      <c r="M30" s="594">
        <v>0.1</v>
      </c>
      <c r="N30" s="594">
        <v>0.1</v>
      </c>
      <c r="O30" s="594">
        <v>0.1</v>
      </c>
      <c r="P30" s="594">
        <v>0.1</v>
      </c>
      <c r="Q30" s="594">
        <v>0.1</v>
      </c>
      <c r="R30" s="594">
        <v>0.1</v>
      </c>
      <c r="S30" s="594">
        <v>0.1</v>
      </c>
      <c r="T30" s="594">
        <v>0.05</v>
      </c>
      <c r="U30" s="595">
        <v>0.05</v>
      </c>
      <c r="V30" s="526">
        <f t="shared" si="6"/>
        <v>1</v>
      </c>
      <c r="W30" s="1044">
        <v>0.02</v>
      </c>
      <c r="X30" s="579">
        <v>0.02</v>
      </c>
      <c r="Z30" s="173"/>
    </row>
    <row r="31" spans="1:41" ht="15.75" customHeight="1">
      <c r="A31" s="778"/>
      <c r="B31" s="1166"/>
      <c r="C31" s="750"/>
      <c r="D31" s="751"/>
      <c r="E31" s="751"/>
      <c r="F31" s="751"/>
      <c r="G31" s="741"/>
      <c r="H31" s="762"/>
      <c r="I31" s="127" t="s">
        <v>39</v>
      </c>
      <c r="J31" s="596"/>
      <c r="K31" s="597"/>
      <c r="L31" s="597"/>
      <c r="M31" s="597"/>
      <c r="N31" s="597"/>
      <c r="O31" s="597"/>
      <c r="P31" s="597"/>
      <c r="Q31" s="597"/>
      <c r="R31" s="597"/>
      <c r="S31" s="597"/>
      <c r="T31" s="597"/>
      <c r="U31" s="598"/>
      <c r="V31" s="527">
        <f t="shared" si="6"/>
        <v>0</v>
      </c>
      <c r="W31" s="766"/>
      <c r="X31" s="577">
        <v>0</v>
      </c>
      <c r="Z31" s="173"/>
    </row>
    <row r="32" spans="1:41" ht="15.75" customHeight="1">
      <c r="A32" s="778"/>
      <c r="B32" s="1165" t="s">
        <v>835</v>
      </c>
      <c r="C32" s="933" t="s">
        <v>634</v>
      </c>
      <c r="D32" s="744"/>
      <c r="E32" s="744"/>
      <c r="F32" s="744"/>
      <c r="G32" s="893" t="s">
        <v>601</v>
      </c>
      <c r="H32" s="865" t="s">
        <v>67</v>
      </c>
      <c r="I32" s="126" t="s">
        <v>9</v>
      </c>
      <c r="J32" s="593">
        <v>0.1</v>
      </c>
      <c r="K32" s="594">
        <v>0.1</v>
      </c>
      <c r="L32" s="594">
        <v>0.1</v>
      </c>
      <c r="M32" s="594">
        <v>0.2</v>
      </c>
      <c r="N32" s="594">
        <v>0.2</v>
      </c>
      <c r="O32" s="594">
        <v>0.1</v>
      </c>
      <c r="P32" s="594">
        <v>0.1</v>
      </c>
      <c r="Q32" s="594">
        <v>0.1</v>
      </c>
      <c r="R32" s="594">
        <v>0</v>
      </c>
      <c r="S32" s="594">
        <v>0</v>
      </c>
      <c r="T32" s="594"/>
      <c r="U32" s="595"/>
      <c r="V32" s="526">
        <f t="shared" si="6"/>
        <v>0.99999999999999989</v>
      </c>
      <c r="W32" s="1044">
        <v>0.02</v>
      </c>
      <c r="X32" s="579">
        <v>0.02</v>
      </c>
      <c r="Z32" s="173"/>
    </row>
    <row r="33" spans="1:26" ht="15.75" customHeight="1">
      <c r="A33" s="778"/>
      <c r="B33" s="1166"/>
      <c r="C33" s="750"/>
      <c r="D33" s="751"/>
      <c r="E33" s="751"/>
      <c r="F33" s="751"/>
      <c r="G33" s="741"/>
      <c r="H33" s="762"/>
      <c r="I33" s="127" t="s">
        <v>39</v>
      </c>
      <c r="J33" s="596"/>
      <c r="K33" s="597"/>
      <c r="L33" s="597"/>
      <c r="M33" s="597"/>
      <c r="N33" s="597"/>
      <c r="O33" s="597"/>
      <c r="P33" s="597"/>
      <c r="Q33" s="597"/>
      <c r="R33" s="597"/>
      <c r="S33" s="597"/>
      <c r="T33" s="597"/>
      <c r="U33" s="598"/>
      <c r="V33" s="527">
        <f t="shared" si="6"/>
        <v>0</v>
      </c>
      <c r="W33" s="766"/>
      <c r="X33" s="577">
        <v>0</v>
      </c>
      <c r="Z33" s="173"/>
    </row>
    <row r="34" spans="1:26" ht="15.75" customHeight="1">
      <c r="A34" s="778"/>
      <c r="B34" s="1163" t="s">
        <v>830</v>
      </c>
      <c r="C34" s="933" t="s">
        <v>635</v>
      </c>
      <c r="D34" s="744"/>
      <c r="E34" s="744"/>
      <c r="F34" s="744"/>
      <c r="G34" s="893" t="s">
        <v>601</v>
      </c>
      <c r="H34" s="865" t="s">
        <v>67</v>
      </c>
      <c r="I34" s="126" t="s">
        <v>9</v>
      </c>
      <c r="J34" s="593"/>
      <c r="K34" s="594"/>
      <c r="L34" s="594">
        <v>0.05</v>
      </c>
      <c r="M34" s="594">
        <v>0.15</v>
      </c>
      <c r="N34" s="594">
        <v>0.15</v>
      </c>
      <c r="O34" s="594">
        <v>0.15</v>
      </c>
      <c r="P34" s="594">
        <v>0.15</v>
      </c>
      <c r="Q34" s="594">
        <v>0.15</v>
      </c>
      <c r="R34" s="594">
        <v>0.1</v>
      </c>
      <c r="S34" s="594">
        <v>0.1</v>
      </c>
      <c r="T34" s="594"/>
      <c r="U34" s="595"/>
      <c r="V34" s="526">
        <f t="shared" si="6"/>
        <v>1</v>
      </c>
      <c r="W34" s="1044">
        <v>0.04</v>
      </c>
      <c r="X34" s="579">
        <v>0.04</v>
      </c>
      <c r="Z34" s="173"/>
    </row>
    <row r="35" spans="1:26" ht="15.75" customHeight="1">
      <c r="A35" s="778"/>
      <c r="B35" s="1164"/>
      <c r="C35" s="750"/>
      <c r="D35" s="751"/>
      <c r="E35" s="751"/>
      <c r="F35" s="751"/>
      <c r="G35" s="741"/>
      <c r="H35" s="762"/>
      <c r="I35" s="127" t="s">
        <v>39</v>
      </c>
      <c r="J35" s="596"/>
      <c r="K35" s="597"/>
      <c r="L35" s="597"/>
      <c r="M35" s="597"/>
      <c r="N35" s="597"/>
      <c r="O35" s="597"/>
      <c r="P35" s="597"/>
      <c r="Q35" s="597"/>
      <c r="R35" s="597"/>
      <c r="S35" s="597"/>
      <c r="T35" s="597"/>
      <c r="U35" s="598"/>
      <c r="V35" s="527">
        <f t="shared" si="6"/>
        <v>0</v>
      </c>
      <c r="W35" s="766"/>
      <c r="X35" s="577">
        <v>0</v>
      </c>
      <c r="Z35" s="173"/>
    </row>
    <row r="36" spans="1:26" ht="15.75" customHeight="1">
      <c r="A36" s="778"/>
      <c r="B36" s="1163" t="s">
        <v>831</v>
      </c>
      <c r="C36" s="933" t="s">
        <v>636</v>
      </c>
      <c r="D36" s="744"/>
      <c r="E36" s="744"/>
      <c r="F36" s="744"/>
      <c r="G36" s="893" t="s">
        <v>601</v>
      </c>
      <c r="H36" s="865" t="s">
        <v>67</v>
      </c>
      <c r="I36" s="126" t="s">
        <v>9</v>
      </c>
      <c r="J36" s="593">
        <v>0.05</v>
      </c>
      <c r="K36" s="594">
        <v>0.1</v>
      </c>
      <c r="L36" s="594">
        <v>0.1</v>
      </c>
      <c r="M36" s="594">
        <v>0.1</v>
      </c>
      <c r="N36" s="594">
        <v>0.15</v>
      </c>
      <c r="O36" s="594">
        <v>0.1</v>
      </c>
      <c r="P36" s="594">
        <v>0.1</v>
      </c>
      <c r="Q36" s="594">
        <v>0.1</v>
      </c>
      <c r="R36" s="594">
        <v>0.1</v>
      </c>
      <c r="S36" s="594">
        <v>0.1</v>
      </c>
      <c r="T36" s="594"/>
      <c r="U36" s="595"/>
      <c r="V36" s="526">
        <f t="shared" si="6"/>
        <v>0.99999999999999989</v>
      </c>
      <c r="W36" s="1044">
        <v>0.02</v>
      </c>
      <c r="X36" s="579">
        <v>0.02</v>
      </c>
      <c r="Z36" s="173"/>
    </row>
    <row r="37" spans="1:26" ht="15.75" customHeight="1">
      <c r="A37" s="778"/>
      <c r="B37" s="1164"/>
      <c r="C37" s="750"/>
      <c r="D37" s="751"/>
      <c r="E37" s="751"/>
      <c r="F37" s="751"/>
      <c r="G37" s="741"/>
      <c r="H37" s="762"/>
      <c r="I37" s="127" t="s">
        <v>39</v>
      </c>
      <c r="J37" s="596"/>
      <c r="K37" s="597"/>
      <c r="L37" s="597"/>
      <c r="M37" s="597"/>
      <c r="N37" s="597"/>
      <c r="O37" s="597"/>
      <c r="P37" s="597"/>
      <c r="Q37" s="597"/>
      <c r="R37" s="597"/>
      <c r="S37" s="597"/>
      <c r="T37" s="597"/>
      <c r="U37" s="598"/>
      <c r="V37" s="527">
        <f t="shared" si="6"/>
        <v>0</v>
      </c>
      <c r="W37" s="766"/>
      <c r="X37" s="577">
        <v>0</v>
      </c>
      <c r="Z37" s="173"/>
    </row>
    <row r="38" spans="1:26" ht="15.75" customHeight="1">
      <c r="A38" s="778"/>
      <c r="B38" s="1163" t="s">
        <v>831</v>
      </c>
      <c r="C38" s="933" t="s">
        <v>637</v>
      </c>
      <c r="D38" s="744"/>
      <c r="E38" s="744"/>
      <c r="F38" s="744"/>
      <c r="G38" s="893" t="s">
        <v>601</v>
      </c>
      <c r="H38" s="865" t="s">
        <v>67</v>
      </c>
      <c r="I38" s="126" t="s">
        <v>9</v>
      </c>
      <c r="J38" s="593"/>
      <c r="K38" s="594">
        <v>0.1</v>
      </c>
      <c r="L38" s="594">
        <v>0.15</v>
      </c>
      <c r="M38" s="594">
        <v>0.1</v>
      </c>
      <c r="N38" s="594">
        <v>0.15</v>
      </c>
      <c r="O38" s="594">
        <v>0.1</v>
      </c>
      <c r="P38" s="594">
        <v>0.1</v>
      </c>
      <c r="Q38" s="594">
        <v>0.1</v>
      </c>
      <c r="R38" s="594">
        <v>0.1</v>
      </c>
      <c r="S38" s="594">
        <v>0.1</v>
      </c>
      <c r="T38" s="594"/>
      <c r="U38" s="595"/>
      <c r="V38" s="526">
        <f t="shared" si="6"/>
        <v>0.99999999999999989</v>
      </c>
      <c r="W38" s="1044">
        <v>0.03</v>
      </c>
      <c r="X38" s="579">
        <v>0.03</v>
      </c>
      <c r="Z38" s="173"/>
    </row>
    <row r="39" spans="1:26" ht="15.75" customHeight="1">
      <c r="A39" s="778"/>
      <c r="B39" s="1164"/>
      <c r="C39" s="750"/>
      <c r="D39" s="751"/>
      <c r="E39" s="751"/>
      <c r="F39" s="751"/>
      <c r="G39" s="741"/>
      <c r="H39" s="762"/>
      <c r="I39" s="127" t="s">
        <v>39</v>
      </c>
      <c r="J39" s="596"/>
      <c r="K39" s="597"/>
      <c r="L39" s="597"/>
      <c r="M39" s="597"/>
      <c r="N39" s="597"/>
      <c r="O39" s="597"/>
      <c r="P39" s="597"/>
      <c r="Q39" s="597"/>
      <c r="R39" s="597"/>
      <c r="S39" s="597"/>
      <c r="T39" s="597"/>
      <c r="U39" s="598"/>
      <c r="V39" s="527">
        <f t="shared" si="6"/>
        <v>0</v>
      </c>
      <c r="W39" s="766"/>
      <c r="X39" s="577">
        <v>0</v>
      </c>
      <c r="Z39" s="173"/>
    </row>
    <row r="40" spans="1:26" ht="15.75" customHeight="1">
      <c r="A40" s="778"/>
      <c r="B40" s="1165" t="s">
        <v>835</v>
      </c>
      <c r="C40" s="933" t="s">
        <v>639</v>
      </c>
      <c r="D40" s="744"/>
      <c r="E40" s="744"/>
      <c r="F40" s="744"/>
      <c r="G40" s="893" t="s">
        <v>601</v>
      </c>
      <c r="H40" s="865" t="s">
        <v>67</v>
      </c>
      <c r="I40" s="126" t="s">
        <v>9</v>
      </c>
      <c r="J40" s="593"/>
      <c r="K40" s="594">
        <v>0.1</v>
      </c>
      <c r="L40" s="594">
        <v>0.1</v>
      </c>
      <c r="M40" s="594">
        <v>0.1</v>
      </c>
      <c r="N40" s="594">
        <v>0.1</v>
      </c>
      <c r="O40" s="594">
        <v>0.1</v>
      </c>
      <c r="P40" s="594">
        <v>0.1</v>
      </c>
      <c r="Q40" s="594">
        <v>0.1</v>
      </c>
      <c r="R40" s="594">
        <v>0.1</v>
      </c>
      <c r="S40" s="594">
        <v>0.1</v>
      </c>
      <c r="T40" s="594">
        <v>0.1</v>
      </c>
      <c r="U40" s="595"/>
      <c r="V40" s="526">
        <f t="shared" si="6"/>
        <v>0.99999999999999989</v>
      </c>
      <c r="W40" s="1044">
        <v>0.03</v>
      </c>
      <c r="X40" s="579">
        <v>0.03</v>
      </c>
      <c r="Z40" s="173"/>
    </row>
    <row r="41" spans="1:26" ht="15.75" customHeight="1">
      <c r="A41" s="778"/>
      <c r="B41" s="1166"/>
      <c r="C41" s="750"/>
      <c r="D41" s="751"/>
      <c r="E41" s="751"/>
      <c r="F41" s="751"/>
      <c r="G41" s="741"/>
      <c r="H41" s="762"/>
      <c r="I41" s="127" t="s">
        <v>39</v>
      </c>
      <c r="J41" s="596"/>
      <c r="K41" s="597"/>
      <c r="L41" s="597"/>
      <c r="M41" s="597"/>
      <c r="N41" s="597"/>
      <c r="O41" s="597"/>
      <c r="P41" s="597"/>
      <c r="Q41" s="597"/>
      <c r="R41" s="597"/>
      <c r="S41" s="597"/>
      <c r="T41" s="597"/>
      <c r="U41" s="598"/>
      <c r="V41" s="527">
        <f t="shared" si="6"/>
        <v>0</v>
      </c>
      <c r="W41" s="766"/>
      <c r="X41" s="577">
        <v>0</v>
      </c>
      <c r="Z41" s="173"/>
    </row>
    <row r="42" spans="1:26" ht="15.75" customHeight="1">
      <c r="A42" s="778"/>
      <c r="B42" s="1165" t="s">
        <v>835</v>
      </c>
      <c r="C42" s="933" t="s">
        <v>641</v>
      </c>
      <c r="D42" s="744"/>
      <c r="E42" s="744"/>
      <c r="F42" s="744"/>
      <c r="G42" s="893" t="s">
        <v>601</v>
      </c>
      <c r="H42" s="865" t="s">
        <v>67</v>
      </c>
      <c r="I42" s="126" t="s">
        <v>9</v>
      </c>
      <c r="J42" s="593">
        <v>0.05</v>
      </c>
      <c r="K42" s="594">
        <v>0</v>
      </c>
      <c r="L42" s="594">
        <v>0</v>
      </c>
      <c r="M42" s="594">
        <v>0.05</v>
      </c>
      <c r="N42" s="594">
        <v>0.4</v>
      </c>
      <c r="O42" s="594">
        <v>0</v>
      </c>
      <c r="P42" s="594">
        <v>0</v>
      </c>
      <c r="Q42" s="594">
        <v>0</v>
      </c>
      <c r="R42" s="594">
        <v>0</v>
      </c>
      <c r="S42" s="594">
        <v>0.5</v>
      </c>
      <c r="T42" s="594"/>
      <c r="U42" s="595"/>
      <c r="V42" s="526">
        <f t="shared" si="6"/>
        <v>1</v>
      </c>
      <c r="W42" s="1044">
        <v>0.01</v>
      </c>
      <c r="X42" s="579">
        <v>0.01</v>
      </c>
      <c r="Z42" s="173"/>
    </row>
    <row r="43" spans="1:26" ht="15.75" customHeight="1">
      <c r="A43" s="778"/>
      <c r="B43" s="1166"/>
      <c r="C43" s="750"/>
      <c r="D43" s="751"/>
      <c r="E43" s="751"/>
      <c r="F43" s="751"/>
      <c r="G43" s="741"/>
      <c r="H43" s="762"/>
      <c r="I43" s="127" t="s">
        <v>39</v>
      </c>
      <c r="J43" s="596"/>
      <c r="K43" s="597"/>
      <c r="L43" s="597"/>
      <c r="M43" s="597"/>
      <c r="N43" s="597"/>
      <c r="O43" s="597"/>
      <c r="P43" s="597"/>
      <c r="Q43" s="597"/>
      <c r="R43" s="597"/>
      <c r="S43" s="597"/>
      <c r="T43" s="597"/>
      <c r="U43" s="598"/>
      <c r="V43" s="527">
        <f t="shared" si="6"/>
        <v>0</v>
      </c>
      <c r="W43" s="766"/>
      <c r="X43" s="577">
        <v>0</v>
      </c>
      <c r="Z43" s="173"/>
    </row>
    <row r="44" spans="1:26" ht="15.75" customHeight="1">
      <c r="A44" s="778"/>
      <c r="B44" s="1169" t="s">
        <v>830</v>
      </c>
      <c r="C44" s="933" t="s">
        <v>644</v>
      </c>
      <c r="D44" s="744"/>
      <c r="E44" s="744"/>
      <c r="F44" s="744"/>
      <c r="G44" s="893" t="s">
        <v>601</v>
      </c>
      <c r="H44" s="865" t="s">
        <v>67</v>
      </c>
      <c r="I44" s="126" t="s">
        <v>9</v>
      </c>
      <c r="J44" s="593">
        <v>0.05</v>
      </c>
      <c r="K44" s="594">
        <v>0.1</v>
      </c>
      <c r="L44" s="594">
        <v>0.1</v>
      </c>
      <c r="M44" s="594">
        <v>0.1</v>
      </c>
      <c r="N44" s="594">
        <v>0.1</v>
      </c>
      <c r="O44" s="594">
        <v>0.1</v>
      </c>
      <c r="P44" s="594">
        <v>0.1</v>
      </c>
      <c r="Q44" s="594">
        <v>0.1</v>
      </c>
      <c r="R44" s="594">
        <v>0.1</v>
      </c>
      <c r="S44" s="594">
        <v>0.1</v>
      </c>
      <c r="T44" s="594">
        <v>0.05</v>
      </c>
      <c r="U44" s="595"/>
      <c r="V44" s="526">
        <f t="shared" si="6"/>
        <v>0.99999999999999989</v>
      </c>
      <c r="W44" s="1044">
        <v>0.05</v>
      </c>
      <c r="X44" s="579">
        <v>0.05</v>
      </c>
      <c r="Z44" s="173"/>
    </row>
    <row r="45" spans="1:26" ht="15.75" customHeight="1">
      <c r="A45" s="778"/>
      <c r="B45" s="766"/>
      <c r="C45" s="750"/>
      <c r="D45" s="751"/>
      <c r="E45" s="751"/>
      <c r="F45" s="751"/>
      <c r="G45" s="741"/>
      <c r="H45" s="762"/>
      <c r="I45" s="127" t="s">
        <v>39</v>
      </c>
      <c r="J45" s="596"/>
      <c r="K45" s="597"/>
      <c r="L45" s="597"/>
      <c r="M45" s="597"/>
      <c r="N45" s="597"/>
      <c r="O45" s="597"/>
      <c r="P45" s="597"/>
      <c r="Q45" s="597"/>
      <c r="R45" s="597"/>
      <c r="S45" s="597"/>
      <c r="T45" s="597"/>
      <c r="U45" s="598"/>
      <c r="V45" s="527">
        <f t="shared" si="6"/>
        <v>0</v>
      </c>
      <c r="W45" s="766"/>
      <c r="X45" s="577">
        <v>0</v>
      </c>
      <c r="Z45" s="173"/>
    </row>
    <row r="46" spans="1:26" ht="15.75" customHeight="1">
      <c r="A46" s="778"/>
      <c r="B46" s="1169" t="s">
        <v>830</v>
      </c>
      <c r="C46" s="933" t="s">
        <v>645</v>
      </c>
      <c r="D46" s="744"/>
      <c r="E46" s="744"/>
      <c r="F46" s="744"/>
      <c r="G46" s="893" t="s">
        <v>601</v>
      </c>
      <c r="H46" s="865" t="s">
        <v>67</v>
      </c>
      <c r="I46" s="126" t="s">
        <v>9</v>
      </c>
      <c r="J46" s="593"/>
      <c r="K46" s="594"/>
      <c r="L46" s="594"/>
      <c r="M46" s="594"/>
      <c r="N46" s="594">
        <v>0.4</v>
      </c>
      <c r="O46" s="594">
        <v>0</v>
      </c>
      <c r="P46" s="594">
        <v>0</v>
      </c>
      <c r="Q46" s="594">
        <v>0</v>
      </c>
      <c r="R46" s="594">
        <v>0.2</v>
      </c>
      <c r="S46" s="594">
        <v>0.2</v>
      </c>
      <c r="T46" s="594">
        <v>0.2</v>
      </c>
      <c r="U46" s="595"/>
      <c r="V46" s="526">
        <f t="shared" si="6"/>
        <v>1</v>
      </c>
      <c r="W46" s="1044">
        <v>0.01</v>
      </c>
      <c r="X46" s="579">
        <v>0.01</v>
      </c>
      <c r="Z46" s="173"/>
    </row>
    <row r="47" spans="1:26" ht="15.75" customHeight="1">
      <c r="A47" s="778"/>
      <c r="B47" s="766"/>
      <c r="C47" s="750"/>
      <c r="D47" s="751"/>
      <c r="E47" s="751"/>
      <c r="F47" s="751"/>
      <c r="G47" s="741"/>
      <c r="H47" s="762"/>
      <c r="I47" s="127" t="s">
        <v>39</v>
      </c>
      <c r="J47" s="596"/>
      <c r="K47" s="597"/>
      <c r="L47" s="597"/>
      <c r="M47" s="597"/>
      <c r="N47" s="597"/>
      <c r="O47" s="597"/>
      <c r="P47" s="597"/>
      <c r="Q47" s="597"/>
      <c r="R47" s="597"/>
      <c r="S47" s="597"/>
      <c r="T47" s="597"/>
      <c r="U47" s="598"/>
      <c r="V47" s="527">
        <f t="shared" si="6"/>
        <v>0</v>
      </c>
      <c r="W47" s="766"/>
      <c r="X47" s="577">
        <v>0</v>
      </c>
      <c r="Z47" s="173"/>
    </row>
    <row r="48" spans="1:26" ht="15.75" customHeight="1">
      <c r="A48" s="778"/>
      <c r="B48" s="1169" t="s">
        <v>830</v>
      </c>
      <c r="C48" s="933" t="s">
        <v>648</v>
      </c>
      <c r="D48" s="744"/>
      <c r="E48" s="744"/>
      <c r="F48" s="744"/>
      <c r="G48" s="893" t="s">
        <v>601</v>
      </c>
      <c r="H48" s="865" t="s">
        <v>67</v>
      </c>
      <c r="I48" s="126" t="s">
        <v>9</v>
      </c>
      <c r="J48" s="593">
        <v>0.05</v>
      </c>
      <c r="K48" s="594">
        <v>0.1</v>
      </c>
      <c r="L48" s="594">
        <v>0.35</v>
      </c>
      <c r="M48" s="594">
        <v>0.4</v>
      </c>
      <c r="N48" s="594">
        <v>0.1</v>
      </c>
      <c r="O48" s="594"/>
      <c r="P48" s="594"/>
      <c r="Q48" s="594"/>
      <c r="R48" s="594"/>
      <c r="S48" s="594"/>
      <c r="T48" s="594"/>
      <c r="U48" s="595"/>
      <c r="V48" s="526">
        <f t="shared" si="6"/>
        <v>1</v>
      </c>
      <c r="W48" s="1044">
        <v>0.04</v>
      </c>
      <c r="X48" s="579">
        <v>0.04</v>
      </c>
      <c r="Z48" s="173"/>
    </row>
    <row r="49" spans="1:26" ht="15.75" customHeight="1">
      <c r="A49" s="778"/>
      <c r="B49" s="766"/>
      <c r="C49" s="750"/>
      <c r="D49" s="751"/>
      <c r="E49" s="751"/>
      <c r="F49" s="751"/>
      <c r="G49" s="741"/>
      <c r="H49" s="762"/>
      <c r="I49" s="127" t="s">
        <v>39</v>
      </c>
      <c r="J49" s="596"/>
      <c r="K49" s="597"/>
      <c r="L49" s="597"/>
      <c r="M49" s="597"/>
      <c r="N49" s="597"/>
      <c r="O49" s="597"/>
      <c r="P49" s="597"/>
      <c r="Q49" s="597"/>
      <c r="R49" s="597"/>
      <c r="S49" s="597"/>
      <c r="T49" s="597"/>
      <c r="U49" s="598"/>
      <c r="V49" s="527">
        <f t="shared" si="6"/>
        <v>0</v>
      </c>
      <c r="W49" s="766"/>
      <c r="X49" s="577">
        <v>0</v>
      </c>
      <c r="Z49" s="173"/>
    </row>
    <row r="50" spans="1:26" ht="15.75" customHeight="1">
      <c r="A50" s="778"/>
      <c r="B50" s="1169" t="s">
        <v>830</v>
      </c>
      <c r="C50" s="933" t="s">
        <v>650</v>
      </c>
      <c r="D50" s="744"/>
      <c r="E50" s="744"/>
      <c r="F50" s="744"/>
      <c r="G50" s="893" t="s">
        <v>601</v>
      </c>
      <c r="H50" s="865" t="s">
        <v>67</v>
      </c>
      <c r="I50" s="126" t="s">
        <v>9</v>
      </c>
      <c r="J50" s="593"/>
      <c r="K50" s="594">
        <v>0.1</v>
      </c>
      <c r="L50" s="594">
        <v>0.1</v>
      </c>
      <c r="M50" s="594">
        <v>0.1</v>
      </c>
      <c r="N50" s="594">
        <v>0.1</v>
      </c>
      <c r="O50" s="594">
        <v>0.1</v>
      </c>
      <c r="P50" s="594">
        <v>0.1</v>
      </c>
      <c r="Q50" s="594">
        <v>0.15</v>
      </c>
      <c r="R50" s="594">
        <v>0.1</v>
      </c>
      <c r="S50" s="594">
        <v>0.15</v>
      </c>
      <c r="T50" s="594"/>
      <c r="U50" s="595"/>
      <c r="V50" s="526">
        <f t="shared" si="6"/>
        <v>1</v>
      </c>
      <c r="W50" s="1044">
        <v>0.05</v>
      </c>
      <c r="X50" s="579">
        <v>0.05</v>
      </c>
      <c r="Z50" s="173"/>
    </row>
    <row r="51" spans="1:26" ht="15.75" customHeight="1">
      <c r="A51" s="778"/>
      <c r="B51" s="766"/>
      <c r="C51" s="750"/>
      <c r="D51" s="751"/>
      <c r="E51" s="751"/>
      <c r="F51" s="751"/>
      <c r="G51" s="741"/>
      <c r="H51" s="762"/>
      <c r="I51" s="127" t="s">
        <v>39</v>
      </c>
      <c r="J51" s="596"/>
      <c r="K51" s="597"/>
      <c r="L51" s="597"/>
      <c r="M51" s="597"/>
      <c r="N51" s="597"/>
      <c r="O51" s="597"/>
      <c r="P51" s="597"/>
      <c r="Q51" s="597"/>
      <c r="R51" s="597"/>
      <c r="S51" s="597"/>
      <c r="T51" s="597"/>
      <c r="U51" s="598"/>
      <c r="V51" s="527">
        <f t="shared" si="6"/>
        <v>0</v>
      </c>
      <c r="W51" s="766"/>
      <c r="X51" s="577">
        <v>0</v>
      </c>
      <c r="Z51" s="173"/>
    </row>
    <row r="52" spans="1:26" ht="15.75" customHeight="1">
      <c r="A52" s="778"/>
      <c r="B52" s="1169" t="s">
        <v>830</v>
      </c>
      <c r="C52" s="933" t="s">
        <v>653</v>
      </c>
      <c r="D52" s="744"/>
      <c r="E52" s="744"/>
      <c r="F52" s="744"/>
      <c r="G52" s="893" t="s">
        <v>601</v>
      </c>
      <c r="H52" s="865" t="s">
        <v>67</v>
      </c>
      <c r="I52" s="126" t="s">
        <v>9</v>
      </c>
      <c r="J52" s="593"/>
      <c r="K52" s="594">
        <v>0.1</v>
      </c>
      <c r="L52" s="594">
        <v>0.1</v>
      </c>
      <c r="M52" s="594">
        <v>0.1</v>
      </c>
      <c r="N52" s="594">
        <v>0.1</v>
      </c>
      <c r="O52" s="594">
        <v>0.1</v>
      </c>
      <c r="P52" s="594">
        <v>0.1</v>
      </c>
      <c r="Q52" s="594">
        <v>0.1</v>
      </c>
      <c r="R52" s="594">
        <v>0.1</v>
      </c>
      <c r="S52" s="594">
        <v>0.1</v>
      </c>
      <c r="T52" s="594">
        <v>0.1</v>
      </c>
      <c r="U52" s="595"/>
      <c r="V52" s="526">
        <f t="shared" si="6"/>
        <v>0.99999999999999989</v>
      </c>
      <c r="W52" s="1044">
        <v>0.04</v>
      </c>
      <c r="X52" s="579">
        <v>0.04</v>
      </c>
      <c r="Z52" s="173"/>
    </row>
    <row r="53" spans="1:26" ht="15.75" customHeight="1">
      <c r="A53" s="778"/>
      <c r="B53" s="766"/>
      <c r="C53" s="750"/>
      <c r="D53" s="751"/>
      <c r="E53" s="751"/>
      <c r="F53" s="751"/>
      <c r="G53" s="741"/>
      <c r="H53" s="762"/>
      <c r="I53" s="127" t="s">
        <v>39</v>
      </c>
      <c r="J53" s="596"/>
      <c r="K53" s="597"/>
      <c r="L53" s="597"/>
      <c r="M53" s="597"/>
      <c r="N53" s="597"/>
      <c r="O53" s="597"/>
      <c r="P53" s="597"/>
      <c r="Q53" s="597"/>
      <c r="R53" s="597"/>
      <c r="S53" s="597"/>
      <c r="T53" s="597"/>
      <c r="U53" s="601"/>
      <c r="V53" s="527">
        <f t="shared" si="6"/>
        <v>0</v>
      </c>
      <c r="W53" s="766"/>
      <c r="X53" s="577">
        <v>0</v>
      </c>
      <c r="Z53" s="173"/>
    </row>
    <row r="54" spans="1:26" ht="15.75" customHeight="1">
      <c r="A54" s="778"/>
      <c r="B54" s="1169" t="s">
        <v>830</v>
      </c>
      <c r="C54" s="933" t="s">
        <v>654</v>
      </c>
      <c r="D54" s="744"/>
      <c r="E54" s="744"/>
      <c r="F54" s="744"/>
      <c r="G54" s="893" t="s">
        <v>601</v>
      </c>
      <c r="H54" s="865" t="s">
        <v>67</v>
      </c>
      <c r="I54" s="126" t="s">
        <v>9</v>
      </c>
      <c r="J54" s="602"/>
      <c r="K54" s="602">
        <v>0.3</v>
      </c>
      <c r="L54" s="602">
        <v>0.4</v>
      </c>
      <c r="M54" s="602">
        <v>0.3</v>
      </c>
      <c r="N54" s="602"/>
      <c r="O54" s="602"/>
      <c r="P54" s="602"/>
      <c r="Q54" s="602"/>
      <c r="R54" s="602"/>
      <c r="S54" s="602"/>
      <c r="T54" s="602"/>
      <c r="U54" s="602"/>
      <c r="V54" s="526">
        <f t="shared" si="6"/>
        <v>1</v>
      </c>
      <c r="W54" s="1044">
        <v>0.05</v>
      </c>
      <c r="X54" s="579">
        <v>0.05</v>
      </c>
      <c r="Z54" s="173"/>
    </row>
    <row r="55" spans="1:26" ht="15.75" customHeight="1">
      <c r="A55" s="778"/>
      <c r="B55" s="766"/>
      <c r="C55" s="750"/>
      <c r="D55" s="751"/>
      <c r="E55" s="751"/>
      <c r="F55" s="751"/>
      <c r="G55" s="741"/>
      <c r="H55" s="762"/>
      <c r="I55" s="127" t="s">
        <v>39</v>
      </c>
      <c r="J55" s="604"/>
      <c r="K55" s="604"/>
      <c r="L55" s="604"/>
      <c r="M55" s="604"/>
      <c r="N55" s="604"/>
      <c r="O55" s="604"/>
      <c r="P55" s="604"/>
      <c r="Q55" s="604"/>
      <c r="R55" s="604"/>
      <c r="S55" s="604"/>
      <c r="T55" s="604"/>
      <c r="U55" s="604"/>
      <c r="V55" s="527">
        <f t="shared" si="6"/>
        <v>0</v>
      </c>
      <c r="W55" s="766"/>
      <c r="X55" s="605">
        <v>0</v>
      </c>
      <c r="Z55" s="173"/>
    </row>
    <row r="56" spans="1:26" ht="15.75" customHeight="1">
      <c r="A56" s="778"/>
      <c r="B56" s="1167" t="s">
        <v>655</v>
      </c>
      <c r="C56" s="751"/>
      <c r="D56" s="751"/>
      <c r="E56" s="751"/>
      <c r="F56" s="751"/>
      <c r="G56" s="752"/>
      <c r="H56" s="565"/>
      <c r="I56" s="566"/>
      <c r="J56" s="589" t="s">
        <v>48</v>
      </c>
      <c r="K56" s="590" t="s">
        <v>28</v>
      </c>
      <c r="L56" s="590" t="s">
        <v>31</v>
      </c>
      <c r="M56" s="590" t="s">
        <v>30</v>
      </c>
      <c r="N56" s="590" t="s">
        <v>49</v>
      </c>
      <c r="O56" s="590" t="s">
        <v>50</v>
      </c>
      <c r="P56" s="590" t="s">
        <v>34</v>
      </c>
      <c r="Q56" s="591" t="s">
        <v>36</v>
      </c>
      <c r="R56" s="590" t="s">
        <v>51</v>
      </c>
      <c r="S56" s="590" t="s">
        <v>52</v>
      </c>
      <c r="T56" s="590" t="s">
        <v>32</v>
      </c>
      <c r="U56" s="590" t="s">
        <v>29</v>
      </c>
      <c r="V56" s="570"/>
      <c r="W56" s="571"/>
      <c r="X56" s="572"/>
      <c r="Z56" s="173"/>
    </row>
    <row r="57" spans="1:26" ht="15.75" customHeight="1">
      <c r="A57" s="778"/>
      <c r="B57" s="1190" t="s">
        <v>830</v>
      </c>
      <c r="C57" s="1168" t="s">
        <v>657</v>
      </c>
      <c r="D57" s="744"/>
      <c r="E57" s="744"/>
      <c r="F57" s="744"/>
      <c r="G57" s="893" t="s">
        <v>601</v>
      </c>
      <c r="H57" s="865" t="s">
        <v>67</v>
      </c>
      <c r="I57" s="126" t="s">
        <v>9</v>
      </c>
      <c r="J57" s="608"/>
      <c r="K57" s="594"/>
      <c r="L57" s="594">
        <v>0.2</v>
      </c>
      <c r="M57" s="594">
        <v>0</v>
      </c>
      <c r="N57" s="594">
        <v>0.2</v>
      </c>
      <c r="O57" s="594">
        <v>0</v>
      </c>
      <c r="P57" s="594">
        <v>0.3</v>
      </c>
      <c r="Q57" s="594">
        <v>0</v>
      </c>
      <c r="R57" s="594">
        <v>0.3</v>
      </c>
      <c r="S57" s="594"/>
      <c r="T57" s="609"/>
      <c r="U57" s="594"/>
      <c r="V57" s="526">
        <f t="shared" ref="V57:V60" si="7">SUM(J57:U57)</f>
        <v>1</v>
      </c>
      <c r="W57" s="1044">
        <v>0.04</v>
      </c>
      <c r="X57" s="120">
        <v>0.04</v>
      </c>
      <c r="Z57" s="173"/>
    </row>
    <row r="58" spans="1:26" ht="15.75" customHeight="1">
      <c r="A58" s="778"/>
      <c r="B58" s="818"/>
      <c r="C58" s="750"/>
      <c r="D58" s="751"/>
      <c r="E58" s="751"/>
      <c r="F58" s="751"/>
      <c r="G58" s="741"/>
      <c r="H58" s="762"/>
      <c r="I58" s="127" t="s">
        <v>39</v>
      </c>
      <c r="J58" s="596"/>
      <c r="K58" s="597"/>
      <c r="L58" s="597"/>
      <c r="M58" s="597"/>
      <c r="N58" s="597"/>
      <c r="O58" s="597"/>
      <c r="P58" s="597"/>
      <c r="Q58" s="597"/>
      <c r="R58" s="597"/>
      <c r="S58" s="597"/>
      <c r="T58" s="598"/>
      <c r="U58" s="597"/>
      <c r="V58" s="527">
        <f t="shared" si="7"/>
        <v>0</v>
      </c>
      <c r="W58" s="766"/>
      <c r="X58" s="577">
        <v>0</v>
      </c>
      <c r="Z58" s="173"/>
    </row>
    <row r="59" spans="1:26" ht="15.75" customHeight="1">
      <c r="A59" s="778"/>
      <c r="B59" s="818"/>
      <c r="C59" s="1168" t="s">
        <v>658</v>
      </c>
      <c r="D59" s="744"/>
      <c r="E59" s="744"/>
      <c r="F59" s="744"/>
      <c r="G59" s="893" t="s">
        <v>601</v>
      </c>
      <c r="H59" s="865" t="s">
        <v>67</v>
      </c>
      <c r="I59" s="126" t="s">
        <v>9</v>
      </c>
      <c r="J59" s="594"/>
      <c r="K59" s="594"/>
      <c r="L59" s="594"/>
      <c r="M59" s="594"/>
      <c r="N59" s="594">
        <v>0.5</v>
      </c>
      <c r="O59" s="594">
        <v>0</v>
      </c>
      <c r="P59" s="594">
        <v>0</v>
      </c>
      <c r="Q59" s="594">
        <v>0</v>
      </c>
      <c r="R59" s="594">
        <v>0</v>
      </c>
      <c r="S59" s="594">
        <v>0.5</v>
      </c>
      <c r="T59" s="595"/>
      <c r="U59" s="594"/>
      <c r="V59" s="526">
        <f t="shared" si="7"/>
        <v>1</v>
      </c>
      <c r="W59" s="1044">
        <v>0.04</v>
      </c>
      <c r="X59" s="579">
        <v>0.04</v>
      </c>
      <c r="Z59" s="173"/>
    </row>
    <row r="60" spans="1:26" ht="15.75" customHeight="1">
      <c r="A60" s="778"/>
      <c r="B60" s="752"/>
      <c r="C60" s="750"/>
      <c r="D60" s="751"/>
      <c r="E60" s="751"/>
      <c r="F60" s="751"/>
      <c r="G60" s="741"/>
      <c r="H60" s="762"/>
      <c r="I60" s="127" t="s">
        <v>39</v>
      </c>
      <c r="J60" s="604"/>
      <c r="K60" s="604"/>
      <c r="L60" s="604"/>
      <c r="M60" s="604"/>
      <c r="N60" s="604"/>
      <c r="O60" s="604"/>
      <c r="P60" s="604"/>
      <c r="Q60" s="604"/>
      <c r="R60" s="604"/>
      <c r="S60" s="604"/>
      <c r="T60" s="604"/>
      <c r="U60" s="604"/>
      <c r="V60" s="527">
        <f t="shared" si="7"/>
        <v>0</v>
      </c>
      <c r="W60" s="766"/>
      <c r="X60" s="577">
        <v>0</v>
      </c>
      <c r="Z60" s="173"/>
    </row>
    <row r="61" spans="1:26" ht="15.75" customHeight="1">
      <c r="A61" s="778"/>
      <c r="B61" s="1188" t="s">
        <v>660</v>
      </c>
      <c r="C61" s="817"/>
      <c r="D61" s="817"/>
      <c r="E61" s="817"/>
      <c r="F61" s="817"/>
      <c r="G61" s="818"/>
      <c r="H61" s="565"/>
      <c r="I61" s="566"/>
      <c r="J61" s="589" t="s">
        <v>48</v>
      </c>
      <c r="K61" s="590" t="s">
        <v>28</v>
      </c>
      <c r="L61" s="590" t="s">
        <v>31</v>
      </c>
      <c r="M61" s="590" t="s">
        <v>30</v>
      </c>
      <c r="N61" s="590" t="s">
        <v>49</v>
      </c>
      <c r="O61" s="590" t="s">
        <v>50</v>
      </c>
      <c r="P61" s="590" t="s">
        <v>34</v>
      </c>
      <c r="Q61" s="591" t="s">
        <v>36</v>
      </c>
      <c r="R61" s="590" t="s">
        <v>51</v>
      </c>
      <c r="S61" s="590" t="s">
        <v>52</v>
      </c>
      <c r="T61" s="590" t="s">
        <v>32</v>
      </c>
      <c r="U61" s="590" t="s">
        <v>29</v>
      </c>
      <c r="V61" s="570"/>
      <c r="W61" s="571"/>
      <c r="X61" s="572"/>
      <c r="Z61" s="173"/>
    </row>
    <row r="62" spans="1:26" ht="15.75" customHeight="1">
      <c r="A62" s="778"/>
      <c r="B62" s="1163" t="s">
        <v>661</v>
      </c>
      <c r="C62" s="931" t="s">
        <v>662</v>
      </c>
      <c r="D62" s="744"/>
      <c r="E62" s="744"/>
      <c r="F62" s="744"/>
      <c r="G62" s="893" t="s">
        <v>601</v>
      </c>
      <c r="H62" s="865" t="s">
        <v>67</v>
      </c>
      <c r="I62" s="126" t="s">
        <v>9</v>
      </c>
      <c r="J62" s="608">
        <v>0.05</v>
      </c>
      <c r="K62" s="608">
        <v>0.1</v>
      </c>
      <c r="L62" s="608">
        <v>0.1</v>
      </c>
      <c r="M62" s="608">
        <v>0.1</v>
      </c>
      <c r="N62" s="608">
        <v>0.1</v>
      </c>
      <c r="O62" s="608">
        <v>0.1</v>
      </c>
      <c r="P62" s="608">
        <v>0.1</v>
      </c>
      <c r="Q62" s="608">
        <v>0.1</v>
      </c>
      <c r="R62" s="608">
        <v>0.05</v>
      </c>
      <c r="S62" s="609">
        <v>0.1</v>
      </c>
      <c r="T62" s="594">
        <v>0.1</v>
      </c>
      <c r="U62" s="608"/>
      <c r="V62" s="526">
        <f t="shared" ref="V62:V75" si="8">SUM(J62:U62)</f>
        <v>0.99999999999999989</v>
      </c>
      <c r="W62" s="1044">
        <v>0.02</v>
      </c>
      <c r="X62" s="120">
        <v>0.02</v>
      </c>
      <c r="Z62" s="173"/>
    </row>
    <row r="63" spans="1:26" ht="15.75" customHeight="1">
      <c r="A63" s="778"/>
      <c r="B63" s="1164"/>
      <c r="C63" s="750"/>
      <c r="D63" s="751"/>
      <c r="E63" s="751"/>
      <c r="F63" s="751"/>
      <c r="G63" s="741"/>
      <c r="H63" s="762"/>
      <c r="I63" s="127" t="s">
        <v>39</v>
      </c>
      <c r="J63" s="596"/>
      <c r="K63" s="597"/>
      <c r="L63" s="597"/>
      <c r="M63" s="597"/>
      <c r="N63" s="597"/>
      <c r="O63" s="597"/>
      <c r="P63" s="597"/>
      <c r="Q63" s="597"/>
      <c r="R63" s="597"/>
      <c r="S63" s="598"/>
      <c r="T63" s="597"/>
      <c r="U63" s="597"/>
      <c r="V63" s="527">
        <f t="shared" si="8"/>
        <v>0</v>
      </c>
      <c r="W63" s="766"/>
      <c r="X63" s="577">
        <v>0</v>
      </c>
      <c r="Z63" s="173"/>
    </row>
    <row r="64" spans="1:26" ht="15.75" customHeight="1">
      <c r="A64" s="778"/>
      <c r="B64" s="1169" t="s">
        <v>834</v>
      </c>
      <c r="C64" s="931" t="s">
        <v>664</v>
      </c>
      <c r="D64" s="744"/>
      <c r="E64" s="744"/>
      <c r="F64" s="744"/>
      <c r="G64" s="893" t="s">
        <v>601</v>
      </c>
      <c r="H64" s="865" t="s">
        <v>67</v>
      </c>
      <c r="I64" s="126" t="s">
        <v>9</v>
      </c>
      <c r="J64" s="593">
        <v>0.05</v>
      </c>
      <c r="K64" s="594">
        <v>0.2</v>
      </c>
      <c r="L64" s="594">
        <v>0.25</v>
      </c>
      <c r="M64" s="594">
        <v>0.2</v>
      </c>
      <c r="N64" s="594">
        <v>0.2</v>
      </c>
      <c r="O64" s="594">
        <v>0.1</v>
      </c>
      <c r="P64" s="594"/>
      <c r="Q64" s="594"/>
      <c r="R64" s="594"/>
      <c r="S64" s="595"/>
      <c r="T64" s="594"/>
      <c r="U64" s="594"/>
      <c r="V64" s="526">
        <f t="shared" si="8"/>
        <v>0.99999999999999989</v>
      </c>
      <c r="W64" s="1044">
        <v>0.02</v>
      </c>
      <c r="X64" s="120">
        <v>0.02</v>
      </c>
      <c r="Z64" s="173"/>
    </row>
    <row r="65" spans="1:26" ht="15.75" customHeight="1">
      <c r="A65" s="778"/>
      <c r="B65" s="766"/>
      <c r="C65" s="750"/>
      <c r="D65" s="751"/>
      <c r="E65" s="751"/>
      <c r="F65" s="751"/>
      <c r="G65" s="741"/>
      <c r="H65" s="762"/>
      <c r="I65" s="127" t="s">
        <v>39</v>
      </c>
      <c r="J65" s="596"/>
      <c r="K65" s="597"/>
      <c r="L65" s="597"/>
      <c r="M65" s="597"/>
      <c r="N65" s="597"/>
      <c r="O65" s="597"/>
      <c r="P65" s="597"/>
      <c r="Q65" s="597"/>
      <c r="R65" s="597"/>
      <c r="S65" s="598"/>
      <c r="T65" s="597"/>
      <c r="U65" s="597"/>
      <c r="V65" s="527">
        <f t="shared" si="8"/>
        <v>0</v>
      </c>
      <c r="W65" s="766"/>
      <c r="X65" s="577">
        <v>0</v>
      </c>
      <c r="Z65" s="173"/>
    </row>
    <row r="66" spans="1:26" ht="15.75" customHeight="1">
      <c r="A66" s="778"/>
      <c r="B66" s="1169" t="s">
        <v>831</v>
      </c>
      <c r="C66" s="931" t="s">
        <v>665</v>
      </c>
      <c r="D66" s="744"/>
      <c r="E66" s="744"/>
      <c r="F66" s="744"/>
      <c r="G66" s="893" t="s">
        <v>601</v>
      </c>
      <c r="H66" s="865" t="s">
        <v>67</v>
      </c>
      <c r="I66" s="126" t="s">
        <v>9</v>
      </c>
      <c r="J66" s="593"/>
      <c r="K66" s="594"/>
      <c r="L66" s="594">
        <v>0.3</v>
      </c>
      <c r="M66" s="594">
        <v>0</v>
      </c>
      <c r="N66" s="594">
        <v>0.3</v>
      </c>
      <c r="O66" s="594">
        <v>0</v>
      </c>
      <c r="P66" s="594">
        <v>0.2</v>
      </c>
      <c r="Q66" s="594">
        <v>0.2</v>
      </c>
      <c r="R66" s="594"/>
      <c r="S66" s="595"/>
      <c r="T66" s="594"/>
      <c r="U66" s="594"/>
      <c r="V66" s="526">
        <f t="shared" si="8"/>
        <v>1</v>
      </c>
      <c r="W66" s="1044">
        <v>0.02</v>
      </c>
      <c r="X66" s="120">
        <v>0.02</v>
      </c>
      <c r="Z66" s="173"/>
    </row>
    <row r="67" spans="1:26" ht="15.75" customHeight="1">
      <c r="A67" s="778"/>
      <c r="B67" s="766"/>
      <c r="C67" s="750"/>
      <c r="D67" s="751"/>
      <c r="E67" s="751"/>
      <c r="F67" s="751"/>
      <c r="G67" s="741"/>
      <c r="H67" s="762"/>
      <c r="I67" s="127" t="s">
        <v>39</v>
      </c>
      <c r="J67" s="596"/>
      <c r="K67" s="597"/>
      <c r="L67" s="597"/>
      <c r="M67" s="597"/>
      <c r="N67" s="597"/>
      <c r="O67" s="597"/>
      <c r="P67" s="597"/>
      <c r="Q67" s="597"/>
      <c r="R67" s="597"/>
      <c r="S67" s="598"/>
      <c r="T67" s="597"/>
      <c r="U67" s="597"/>
      <c r="V67" s="527">
        <f t="shared" si="8"/>
        <v>0</v>
      </c>
      <c r="W67" s="766"/>
      <c r="X67" s="577">
        <v>0</v>
      </c>
      <c r="Z67" s="173"/>
    </row>
    <row r="68" spans="1:26" ht="15.75" customHeight="1">
      <c r="A68" s="778"/>
      <c r="B68" s="1169" t="s">
        <v>834</v>
      </c>
      <c r="C68" s="931" t="s">
        <v>667</v>
      </c>
      <c r="D68" s="744"/>
      <c r="E68" s="744"/>
      <c r="F68" s="744"/>
      <c r="G68" s="893" t="s">
        <v>601</v>
      </c>
      <c r="H68" s="865" t="s">
        <v>67</v>
      </c>
      <c r="I68" s="126" t="s">
        <v>9</v>
      </c>
      <c r="J68" s="593"/>
      <c r="K68" s="594"/>
      <c r="L68" s="594"/>
      <c r="M68" s="594">
        <v>0.5</v>
      </c>
      <c r="N68" s="594">
        <v>0</v>
      </c>
      <c r="O68" s="594">
        <v>0</v>
      </c>
      <c r="P68" s="594">
        <v>0.4</v>
      </c>
      <c r="Q68" s="594">
        <v>0</v>
      </c>
      <c r="R68" s="594">
        <v>0.1</v>
      </c>
      <c r="S68" s="595"/>
      <c r="T68" s="594"/>
      <c r="U68" s="594"/>
      <c r="V68" s="526">
        <f t="shared" si="8"/>
        <v>1</v>
      </c>
      <c r="W68" s="1044">
        <v>0.02</v>
      </c>
      <c r="X68" s="120">
        <v>0.02</v>
      </c>
      <c r="Z68" s="173"/>
    </row>
    <row r="69" spans="1:26" ht="15.75" customHeight="1">
      <c r="A69" s="778"/>
      <c r="B69" s="766"/>
      <c r="C69" s="750"/>
      <c r="D69" s="751"/>
      <c r="E69" s="751"/>
      <c r="F69" s="751"/>
      <c r="G69" s="741"/>
      <c r="H69" s="762"/>
      <c r="I69" s="127" t="s">
        <v>39</v>
      </c>
      <c r="J69" s="596"/>
      <c r="K69" s="597"/>
      <c r="L69" s="597"/>
      <c r="M69" s="597"/>
      <c r="N69" s="597"/>
      <c r="O69" s="597"/>
      <c r="P69" s="597"/>
      <c r="Q69" s="597"/>
      <c r="R69" s="597"/>
      <c r="S69" s="598"/>
      <c r="T69" s="597"/>
      <c r="U69" s="597"/>
      <c r="V69" s="527">
        <f t="shared" si="8"/>
        <v>0</v>
      </c>
      <c r="W69" s="766"/>
      <c r="X69" s="577">
        <v>0</v>
      </c>
      <c r="Z69" s="173"/>
    </row>
    <row r="70" spans="1:26" ht="15.75" customHeight="1">
      <c r="A70" s="778"/>
      <c r="B70" s="1169" t="s">
        <v>834</v>
      </c>
      <c r="C70" s="931" t="s">
        <v>669</v>
      </c>
      <c r="D70" s="744"/>
      <c r="E70" s="744"/>
      <c r="F70" s="744"/>
      <c r="G70" s="893" t="s">
        <v>601</v>
      </c>
      <c r="H70" s="865" t="s">
        <v>67</v>
      </c>
      <c r="I70" s="126" t="s">
        <v>9</v>
      </c>
      <c r="J70" s="593">
        <v>0.05</v>
      </c>
      <c r="K70" s="594">
        <v>0.1</v>
      </c>
      <c r="L70" s="594">
        <v>0.15</v>
      </c>
      <c r="M70" s="594">
        <v>0.1</v>
      </c>
      <c r="N70" s="594">
        <v>0.1</v>
      </c>
      <c r="O70" s="594">
        <v>0.05</v>
      </c>
      <c r="P70" s="594">
        <v>0.1</v>
      </c>
      <c r="Q70" s="594">
        <v>0.1</v>
      </c>
      <c r="R70" s="594">
        <v>0.1</v>
      </c>
      <c r="S70" s="595">
        <v>0.1</v>
      </c>
      <c r="T70" s="594">
        <v>0.05</v>
      </c>
      <c r="U70" s="594"/>
      <c r="V70" s="526">
        <f t="shared" si="8"/>
        <v>1</v>
      </c>
      <c r="W70" s="1044">
        <v>0.02</v>
      </c>
      <c r="X70" s="120">
        <v>0.02</v>
      </c>
      <c r="Z70" s="173"/>
    </row>
    <row r="71" spans="1:26" ht="15.75" customHeight="1">
      <c r="A71" s="778"/>
      <c r="B71" s="766"/>
      <c r="C71" s="750"/>
      <c r="D71" s="751"/>
      <c r="E71" s="751"/>
      <c r="F71" s="751"/>
      <c r="G71" s="741"/>
      <c r="H71" s="762"/>
      <c r="I71" s="127" t="s">
        <v>39</v>
      </c>
      <c r="J71" s="596"/>
      <c r="K71" s="597"/>
      <c r="L71" s="597"/>
      <c r="M71" s="597"/>
      <c r="N71" s="597"/>
      <c r="O71" s="597"/>
      <c r="P71" s="597"/>
      <c r="Q71" s="597"/>
      <c r="R71" s="597"/>
      <c r="S71" s="598"/>
      <c r="T71" s="597"/>
      <c r="U71" s="597"/>
      <c r="V71" s="527">
        <f t="shared" si="8"/>
        <v>0</v>
      </c>
      <c r="W71" s="766"/>
      <c r="X71" s="577">
        <v>0</v>
      </c>
      <c r="Z71" s="173"/>
    </row>
    <row r="72" spans="1:26" ht="15.75" customHeight="1">
      <c r="A72" s="778"/>
      <c r="B72" s="1169" t="s">
        <v>833</v>
      </c>
      <c r="C72" s="931" t="s">
        <v>671</v>
      </c>
      <c r="D72" s="744"/>
      <c r="E72" s="744"/>
      <c r="F72" s="744"/>
      <c r="G72" s="893" t="s">
        <v>601</v>
      </c>
      <c r="H72" s="865" t="s">
        <v>67</v>
      </c>
      <c r="I72" s="126" t="s">
        <v>9</v>
      </c>
      <c r="J72" s="593"/>
      <c r="K72" s="594"/>
      <c r="L72" s="594">
        <v>0.4</v>
      </c>
      <c r="M72" s="594">
        <v>0.4</v>
      </c>
      <c r="N72" s="594">
        <v>0.2</v>
      </c>
      <c r="O72" s="594"/>
      <c r="P72" s="594"/>
      <c r="Q72" s="594"/>
      <c r="R72" s="594"/>
      <c r="S72" s="595"/>
      <c r="T72" s="594"/>
      <c r="U72" s="594"/>
      <c r="V72" s="526">
        <f t="shared" si="8"/>
        <v>1</v>
      </c>
      <c r="W72" s="1044">
        <v>0.03</v>
      </c>
      <c r="X72" s="120">
        <v>0.03</v>
      </c>
      <c r="Z72" s="173"/>
    </row>
    <row r="73" spans="1:26" ht="15.75" customHeight="1">
      <c r="A73" s="778"/>
      <c r="B73" s="766"/>
      <c r="C73" s="750"/>
      <c r="D73" s="751"/>
      <c r="E73" s="751"/>
      <c r="F73" s="751"/>
      <c r="G73" s="741"/>
      <c r="H73" s="762"/>
      <c r="I73" s="127" t="s">
        <v>39</v>
      </c>
      <c r="J73" s="596"/>
      <c r="K73" s="597"/>
      <c r="L73" s="597"/>
      <c r="M73" s="597"/>
      <c r="N73" s="597"/>
      <c r="O73" s="597"/>
      <c r="P73" s="597"/>
      <c r="Q73" s="597"/>
      <c r="R73" s="597"/>
      <c r="S73" s="598"/>
      <c r="T73" s="597"/>
      <c r="U73" s="597"/>
      <c r="V73" s="527">
        <f t="shared" si="8"/>
        <v>0</v>
      </c>
      <c r="W73" s="766"/>
      <c r="X73" s="577">
        <v>0</v>
      </c>
      <c r="Z73" s="173"/>
    </row>
    <row r="74" spans="1:26" ht="15.75" customHeight="1">
      <c r="A74" s="778"/>
      <c r="B74" s="1169" t="s">
        <v>672</v>
      </c>
      <c r="C74" s="931" t="s">
        <v>673</v>
      </c>
      <c r="D74" s="744"/>
      <c r="E74" s="744"/>
      <c r="F74" s="744"/>
      <c r="G74" s="893" t="s">
        <v>601</v>
      </c>
      <c r="H74" s="865" t="s">
        <v>67</v>
      </c>
      <c r="I74" s="126" t="s">
        <v>9</v>
      </c>
      <c r="J74" s="593"/>
      <c r="K74" s="594"/>
      <c r="L74" s="594"/>
      <c r="M74" s="594">
        <v>0.2</v>
      </c>
      <c r="N74" s="594">
        <v>0</v>
      </c>
      <c r="O74" s="594">
        <v>0</v>
      </c>
      <c r="P74" s="594">
        <v>0.2</v>
      </c>
      <c r="Q74" s="594">
        <v>0</v>
      </c>
      <c r="R74" s="594">
        <v>0</v>
      </c>
      <c r="S74" s="595">
        <v>0.3</v>
      </c>
      <c r="T74" s="594">
        <v>0</v>
      </c>
      <c r="U74" s="594">
        <v>0.3</v>
      </c>
      <c r="V74" s="526">
        <f t="shared" si="8"/>
        <v>1</v>
      </c>
      <c r="W74" s="1174">
        <v>0.02</v>
      </c>
      <c r="X74" s="120">
        <v>0.02</v>
      </c>
      <c r="Z74" s="173"/>
    </row>
    <row r="75" spans="1:26" ht="15.75" customHeight="1">
      <c r="A75" s="778"/>
      <c r="B75" s="766"/>
      <c r="C75" s="750"/>
      <c r="D75" s="751"/>
      <c r="E75" s="751"/>
      <c r="F75" s="751"/>
      <c r="G75" s="741"/>
      <c r="H75" s="762"/>
      <c r="I75" s="127" t="s">
        <v>39</v>
      </c>
      <c r="J75" s="604"/>
      <c r="K75" s="604"/>
      <c r="L75" s="604"/>
      <c r="M75" s="604"/>
      <c r="N75" s="604"/>
      <c r="O75" s="604"/>
      <c r="P75" s="604"/>
      <c r="Q75" s="604"/>
      <c r="R75" s="604"/>
      <c r="S75" s="604"/>
      <c r="T75" s="604"/>
      <c r="U75" s="604"/>
      <c r="V75" s="527">
        <f t="shared" si="8"/>
        <v>0</v>
      </c>
      <c r="W75" s="1175"/>
      <c r="X75" s="577">
        <v>0</v>
      </c>
      <c r="Z75" s="173"/>
    </row>
    <row r="76" spans="1:26" ht="15.75" customHeight="1">
      <c r="A76" s="778"/>
      <c r="B76" s="1196" t="s">
        <v>674</v>
      </c>
      <c r="C76" s="728"/>
      <c r="D76" s="728"/>
      <c r="E76" s="728"/>
      <c r="F76" s="728"/>
      <c r="G76" s="724"/>
      <c r="H76" s="565"/>
      <c r="I76" s="566"/>
      <c r="J76" s="589" t="s">
        <v>48</v>
      </c>
      <c r="K76" s="590" t="s">
        <v>28</v>
      </c>
      <c r="L76" s="590" t="s">
        <v>31</v>
      </c>
      <c r="M76" s="590" t="s">
        <v>30</v>
      </c>
      <c r="N76" s="590" t="s">
        <v>49</v>
      </c>
      <c r="O76" s="590" t="s">
        <v>50</v>
      </c>
      <c r="P76" s="590" t="s">
        <v>34</v>
      </c>
      <c r="Q76" s="591" t="s">
        <v>36</v>
      </c>
      <c r="R76" s="590" t="s">
        <v>51</v>
      </c>
      <c r="S76" s="590" t="s">
        <v>52</v>
      </c>
      <c r="T76" s="590" t="s">
        <v>32</v>
      </c>
      <c r="U76" s="590" t="s">
        <v>29</v>
      </c>
      <c r="V76" s="570"/>
      <c r="W76" s="571"/>
      <c r="X76" s="572"/>
      <c r="Z76" s="173"/>
    </row>
    <row r="77" spans="1:26" ht="15.75" customHeight="1">
      <c r="A77" s="778"/>
      <c r="B77" s="1169" t="s">
        <v>834</v>
      </c>
      <c r="C77" s="931" t="s">
        <v>675</v>
      </c>
      <c r="D77" s="744"/>
      <c r="E77" s="744"/>
      <c r="F77" s="744"/>
      <c r="G77" s="893" t="s">
        <v>601</v>
      </c>
      <c r="H77" s="865" t="s">
        <v>67</v>
      </c>
      <c r="I77" s="126" t="s">
        <v>9</v>
      </c>
      <c r="J77" s="594">
        <v>0.1</v>
      </c>
      <c r="K77" s="608">
        <v>0</v>
      </c>
      <c r="L77" s="594">
        <v>0.2</v>
      </c>
      <c r="M77" s="594">
        <v>0</v>
      </c>
      <c r="N77" s="594">
        <v>0</v>
      </c>
      <c r="O77" s="594">
        <v>0</v>
      </c>
      <c r="P77" s="594">
        <v>0.2</v>
      </c>
      <c r="Q77" s="594">
        <v>0</v>
      </c>
      <c r="R77" s="594">
        <v>0</v>
      </c>
      <c r="S77" s="609">
        <v>0.3</v>
      </c>
      <c r="T77" s="594">
        <v>0</v>
      </c>
      <c r="U77" s="594">
        <v>0.2</v>
      </c>
      <c r="V77" s="526">
        <f t="shared" ref="V77:V98" si="9">SUM(J77:U77)</f>
        <v>1</v>
      </c>
      <c r="W77" s="1044">
        <v>0.01</v>
      </c>
      <c r="X77" s="120">
        <v>0.01</v>
      </c>
      <c r="Z77" s="173"/>
    </row>
    <row r="78" spans="1:26" ht="15.75" customHeight="1">
      <c r="A78" s="778"/>
      <c r="B78" s="766"/>
      <c r="C78" s="750"/>
      <c r="D78" s="751"/>
      <c r="E78" s="751"/>
      <c r="F78" s="751"/>
      <c r="G78" s="741"/>
      <c r="H78" s="762"/>
      <c r="I78" s="127" t="s">
        <v>39</v>
      </c>
      <c r="J78" s="597"/>
      <c r="K78" s="596"/>
      <c r="L78" s="597"/>
      <c r="M78" s="597"/>
      <c r="N78" s="597"/>
      <c r="O78" s="597"/>
      <c r="P78" s="597"/>
      <c r="Q78" s="597"/>
      <c r="R78" s="597"/>
      <c r="S78" s="598"/>
      <c r="T78" s="597"/>
      <c r="U78" s="597"/>
      <c r="V78" s="527">
        <f t="shared" si="9"/>
        <v>0</v>
      </c>
      <c r="W78" s="766"/>
      <c r="X78" s="577">
        <v>0</v>
      </c>
      <c r="Z78" s="173"/>
    </row>
    <row r="79" spans="1:26" ht="15.75" customHeight="1">
      <c r="A79" s="778"/>
      <c r="B79" s="1169" t="s">
        <v>834</v>
      </c>
      <c r="C79" s="931" t="s">
        <v>677</v>
      </c>
      <c r="D79" s="744"/>
      <c r="E79" s="744"/>
      <c r="F79" s="744"/>
      <c r="G79" s="893" t="s">
        <v>601</v>
      </c>
      <c r="H79" s="865" t="s">
        <v>67</v>
      </c>
      <c r="I79" s="126" t="s">
        <v>9</v>
      </c>
      <c r="J79" s="594"/>
      <c r="K79" s="593">
        <v>0.1</v>
      </c>
      <c r="L79" s="594">
        <v>0.2</v>
      </c>
      <c r="M79" s="594">
        <v>0.1</v>
      </c>
      <c r="N79" s="594">
        <v>0.1</v>
      </c>
      <c r="O79" s="594">
        <v>0.1</v>
      </c>
      <c r="P79" s="594">
        <v>0.1</v>
      </c>
      <c r="Q79" s="594">
        <v>0.1</v>
      </c>
      <c r="R79" s="594">
        <v>0.1</v>
      </c>
      <c r="S79" s="595">
        <v>0.1</v>
      </c>
      <c r="T79" s="594"/>
      <c r="U79" s="594"/>
      <c r="V79" s="526">
        <f t="shared" si="9"/>
        <v>0.99999999999999989</v>
      </c>
      <c r="W79" s="1044">
        <v>0.01</v>
      </c>
      <c r="X79" s="120">
        <v>0.01</v>
      </c>
      <c r="Z79" s="173"/>
    </row>
    <row r="80" spans="1:26" ht="15.75" customHeight="1">
      <c r="A80" s="778"/>
      <c r="B80" s="766"/>
      <c r="C80" s="750"/>
      <c r="D80" s="751"/>
      <c r="E80" s="751"/>
      <c r="F80" s="751"/>
      <c r="G80" s="741"/>
      <c r="H80" s="762"/>
      <c r="I80" s="127" t="s">
        <v>39</v>
      </c>
      <c r="J80" s="597"/>
      <c r="K80" s="596"/>
      <c r="L80" s="597"/>
      <c r="M80" s="597"/>
      <c r="N80" s="597"/>
      <c r="O80" s="597"/>
      <c r="P80" s="597"/>
      <c r="Q80" s="597"/>
      <c r="R80" s="597"/>
      <c r="S80" s="598"/>
      <c r="T80" s="597"/>
      <c r="U80" s="597"/>
      <c r="V80" s="527">
        <f t="shared" si="9"/>
        <v>0</v>
      </c>
      <c r="W80" s="766"/>
      <c r="X80" s="577">
        <v>0</v>
      </c>
      <c r="Z80" s="173"/>
    </row>
    <row r="81" spans="1:26" ht="15.75" customHeight="1">
      <c r="A81" s="778"/>
      <c r="B81" s="1163" t="s">
        <v>661</v>
      </c>
      <c r="C81" s="931" t="s">
        <v>678</v>
      </c>
      <c r="D81" s="744"/>
      <c r="E81" s="744"/>
      <c r="F81" s="744"/>
      <c r="G81" s="893" t="s">
        <v>601</v>
      </c>
      <c r="H81" s="865" t="s">
        <v>67</v>
      </c>
      <c r="I81" s="126" t="s">
        <v>9</v>
      </c>
      <c r="J81" s="594"/>
      <c r="K81" s="593">
        <v>0.1</v>
      </c>
      <c r="L81" s="594">
        <v>0.2</v>
      </c>
      <c r="M81" s="594">
        <v>0.1</v>
      </c>
      <c r="N81" s="594">
        <v>0.1</v>
      </c>
      <c r="O81" s="594">
        <v>0.1</v>
      </c>
      <c r="P81" s="594">
        <v>0.1</v>
      </c>
      <c r="Q81" s="594">
        <v>0.1</v>
      </c>
      <c r="R81" s="594">
        <v>0.1</v>
      </c>
      <c r="S81" s="595">
        <v>0.1</v>
      </c>
      <c r="T81" s="594"/>
      <c r="U81" s="594"/>
      <c r="V81" s="526">
        <f t="shared" si="9"/>
        <v>0.99999999999999989</v>
      </c>
      <c r="W81" s="1044">
        <v>0.02</v>
      </c>
      <c r="X81" s="120">
        <v>0.02</v>
      </c>
      <c r="Z81" s="173"/>
    </row>
    <row r="82" spans="1:26" ht="15.75" customHeight="1">
      <c r="A82" s="778"/>
      <c r="B82" s="1164"/>
      <c r="C82" s="750"/>
      <c r="D82" s="751"/>
      <c r="E82" s="751"/>
      <c r="F82" s="751"/>
      <c r="G82" s="741"/>
      <c r="H82" s="762"/>
      <c r="I82" s="127" t="s">
        <v>39</v>
      </c>
      <c r="J82" s="597"/>
      <c r="K82" s="596"/>
      <c r="L82" s="597"/>
      <c r="M82" s="597"/>
      <c r="N82" s="597"/>
      <c r="O82" s="597"/>
      <c r="P82" s="597"/>
      <c r="Q82" s="597"/>
      <c r="R82" s="597"/>
      <c r="S82" s="598"/>
      <c r="T82" s="597"/>
      <c r="U82" s="597"/>
      <c r="V82" s="527">
        <f t="shared" si="9"/>
        <v>0</v>
      </c>
      <c r="W82" s="766"/>
      <c r="X82" s="577">
        <v>0</v>
      </c>
      <c r="Z82" s="173"/>
    </row>
    <row r="83" spans="1:26" ht="15.75" customHeight="1">
      <c r="A83" s="778"/>
      <c r="B83" s="1163" t="s">
        <v>661</v>
      </c>
      <c r="C83" s="931" t="s">
        <v>680</v>
      </c>
      <c r="D83" s="744"/>
      <c r="E83" s="744"/>
      <c r="F83" s="744"/>
      <c r="G83" s="893" t="s">
        <v>601</v>
      </c>
      <c r="H83" s="865" t="s">
        <v>67</v>
      </c>
      <c r="I83" s="126" t="s">
        <v>9</v>
      </c>
      <c r="J83" s="594"/>
      <c r="K83" s="593">
        <v>0.1</v>
      </c>
      <c r="L83" s="594">
        <v>0.1</v>
      </c>
      <c r="M83" s="594">
        <v>0.1</v>
      </c>
      <c r="N83" s="594">
        <v>0.1</v>
      </c>
      <c r="O83" s="594">
        <v>0.1</v>
      </c>
      <c r="P83" s="594">
        <v>0.1</v>
      </c>
      <c r="Q83" s="594">
        <v>0.1</v>
      </c>
      <c r="R83" s="594">
        <v>0.1</v>
      </c>
      <c r="S83" s="595">
        <v>0.1</v>
      </c>
      <c r="T83" s="594">
        <v>0</v>
      </c>
      <c r="U83" s="594">
        <v>0.1</v>
      </c>
      <c r="V83" s="526">
        <f t="shared" si="9"/>
        <v>0.99999999999999989</v>
      </c>
      <c r="W83" s="1044">
        <v>0.02</v>
      </c>
      <c r="X83" s="120">
        <v>0.02</v>
      </c>
      <c r="Z83" s="173"/>
    </row>
    <row r="84" spans="1:26" ht="15.75" customHeight="1">
      <c r="A84" s="778"/>
      <c r="B84" s="1164"/>
      <c r="C84" s="750"/>
      <c r="D84" s="751"/>
      <c r="E84" s="751"/>
      <c r="F84" s="751"/>
      <c r="G84" s="741"/>
      <c r="H84" s="762"/>
      <c r="I84" s="127" t="s">
        <v>39</v>
      </c>
      <c r="J84" s="597"/>
      <c r="K84" s="596"/>
      <c r="L84" s="597"/>
      <c r="M84" s="597"/>
      <c r="N84" s="597"/>
      <c r="O84" s="597"/>
      <c r="P84" s="597"/>
      <c r="Q84" s="597"/>
      <c r="R84" s="597"/>
      <c r="S84" s="598"/>
      <c r="T84" s="597"/>
      <c r="U84" s="597"/>
      <c r="V84" s="527">
        <f t="shared" si="9"/>
        <v>0</v>
      </c>
      <c r="W84" s="766"/>
      <c r="X84" s="577">
        <v>0</v>
      </c>
      <c r="Z84" s="173"/>
    </row>
    <row r="85" spans="1:26" ht="15.75" customHeight="1">
      <c r="A85" s="778"/>
      <c r="B85" s="1169" t="s">
        <v>832</v>
      </c>
      <c r="C85" s="931" t="s">
        <v>681</v>
      </c>
      <c r="D85" s="744"/>
      <c r="E85" s="744"/>
      <c r="F85" s="744"/>
      <c r="G85" s="893" t="s">
        <v>601</v>
      </c>
      <c r="H85" s="865" t="s">
        <v>67</v>
      </c>
      <c r="I85" s="126" t="s">
        <v>9</v>
      </c>
      <c r="J85" s="594">
        <v>0.05</v>
      </c>
      <c r="K85" s="593">
        <v>0.05</v>
      </c>
      <c r="L85" s="594">
        <v>0.2</v>
      </c>
      <c r="M85" s="594">
        <v>0</v>
      </c>
      <c r="N85" s="594">
        <v>0.1</v>
      </c>
      <c r="O85" s="594">
        <v>0</v>
      </c>
      <c r="P85" s="594">
        <v>0.2</v>
      </c>
      <c r="Q85" s="594">
        <v>0</v>
      </c>
      <c r="R85" s="594">
        <v>0.1</v>
      </c>
      <c r="S85" s="595">
        <v>0</v>
      </c>
      <c r="T85" s="594">
        <v>0.2</v>
      </c>
      <c r="U85" s="594">
        <v>0.1</v>
      </c>
      <c r="V85" s="526">
        <f t="shared" si="9"/>
        <v>1.0000000000000002</v>
      </c>
      <c r="W85" s="1044">
        <v>0.02</v>
      </c>
      <c r="X85" s="120">
        <v>0.02</v>
      </c>
      <c r="Z85" s="173"/>
    </row>
    <row r="86" spans="1:26" ht="15.75" customHeight="1">
      <c r="A86" s="778"/>
      <c r="B86" s="766"/>
      <c r="C86" s="750"/>
      <c r="D86" s="751"/>
      <c r="E86" s="751"/>
      <c r="F86" s="751"/>
      <c r="G86" s="741"/>
      <c r="H86" s="762"/>
      <c r="I86" s="127" t="s">
        <v>39</v>
      </c>
      <c r="J86" s="597"/>
      <c r="K86" s="596"/>
      <c r="L86" s="597"/>
      <c r="M86" s="597"/>
      <c r="N86" s="597"/>
      <c r="O86" s="597"/>
      <c r="P86" s="597"/>
      <c r="Q86" s="597"/>
      <c r="R86" s="597"/>
      <c r="S86" s="598"/>
      <c r="T86" s="597"/>
      <c r="U86" s="597"/>
      <c r="V86" s="527">
        <f t="shared" si="9"/>
        <v>0</v>
      </c>
      <c r="W86" s="766"/>
      <c r="X86" s="577">
        <v>0</v>
      </c>
      <c r="Z86" s="173"/>
    </row>
    <row r="87" spans="1:26" ht="15.75" customHeight="1">
      <c r="A87" s="778"/>
      <c r="B87" s="1169" t="s">
        <v>830</v>
      </c>
      <c r="C87" s="931" t="s">
        <v>684</v>
      </c>
      <c r="D87" s="744"/>
      <c r="E87" s="744"/>
      <c r="F87" s="744"/>
      <c r="G87" s="893" t="s">
        <v>601</v>
      </c>
      <c r="H87" s="865" t="s">
        <v>67</v>
      </c>
      <c r="I87" s="126" t="s">
        <v>9</v>
      </c>
      <c r="J87" s="594"/>
      <c r="K87" s="593"/>
      <c r="L87" s="594">
        <v>0.15</v>
      </c>
      <c r="M87" s="594">
        <v>0</v>
      </c>
      <c r="N87" s="594">
        <v>0.25</v>
      </c>
      <c r="O87" s="594">
        <v>0</v>
      </c>
      <c r="P87" s="594">
        <v>0.1</v>
      </c>
      <c r="Q87" s="594">
        <v>0</v>
      </c>
      <c r="R87" s="594">
        <v>0.5</v>
      </c>
      <c r="S87" s="595"/>
      <c r="T87" s="594"/>
      <c r="U87" s="594"/>
      <c r="V87" s="526">
        <f t="shared" si="9"/>
        <v>1</v>
      </c>
      <c r="W87" s="1044">
        <v>0.02</v>
      </c>
      <c r="X87" s="120">
        <v>0.02</v>
      </c>
      <c r="Z87" s="173"/>
    </row>
    <row r="88" spans="1:26" ht="20.25" customHeight="1">
      <c r="A88" s="778"/>
      <c r="B88" s="766"/>
      <c r="C88" s="750"/>
      <c r="D88" s="751"/>
      <c r="E88" s="751"/>
      <c r="F88" s="751"/>
      <c r="G88" s="741"/>
      <c r="H88" s="762"/>
      <c r="I88" s="127" t="s">
        <v>39</v>
      </c>
      <c r="J88" s="597"/>
      <c r="K88" s="596"/>
      <c r="L88" s="597"/>
      <c r="M88" s="597"/>
      <c r="N88" s="597"/>
      <c r="O88" s="597"/>
      <c r="P88" s="597"/>
      <c r="Q88" s="597"/>
      <c r="R88" s="597"/>
      <c r="S88" s="598"/>
      <c r="T88" s="597"/>
      <c r="U88" s="597"/>
      <c r="V88" s="527">
        <f t="shared" si="9"/>
        <v>0</v>
      </c>
      <c r="W88" s="766"/>
      <c r="X88" s="577">
        <v>0</v>
      </c>
      <c r="Z88" s="173"/>
    </row>
    <row r="89" spans="1:26" ht="15.75" customHeight="1">
      <c r="A89" s="778"/>
      <c r="B89" s="1163" t="s">
        <v>835</v>
      </c>
      <c r="C89" s="931" t="s">
        <v>688</v>
      </c>
      <c r="D89" s="744"/>
      <c r="E89" s="744"/>
      <c r="F89" s="744"/>
      <c r="G89" s="893" t="s">
        <v>601</v>
      </c>
      <c r="H89" s="865" t="s">
        <v>67</v>
      </c>
      <c r="I89" s="126" t="s">
        <v>9</v>
      </c>
      <c r="J89" s="594"/>
      <c r="K89" s="593">
        <v>0.1</v>
      </c>
      <c r="L89" s="594">
        <v>0.1</v>
      </c>
      <c r="M89" s="594">
        <v>0.1</v>
      </c>
      <c r="N89" s="594">
        <v>0.1</v>
      </c>
      <c r="O89" s="594">
        <v>0.1</v>
      </c>
      <c r="P89" s="594">
        <v>0.1</v>
      </c>
      <c r="Q89" s="594">
        <v>0.1</v>
      </c>
      <c r="R89" s="594">
        <v>0.2</v>
      </c>
      <c r="S89" s="595">
        <v>0.1</v>
      </c>
      <c r="T89" s="594"/>
      <c r="U89" s="594"/>
      <c r="V89" s="526">
        <f t="shared" si="9"/>
        <v>0.99999999999999989</v>
      </c>
      <c r="W89" s="1044">
        <v>0.02</v>
      </c>
      <c r="X89" s="120">
        <v>0.02</v>
      </c>
      <c r="Z89" s="173"/>
    </row>
    <row r="90" spans="1:26" ht="25.5" customHeight="1">
      <c r="A90" s="778"/>
      <c r="B90" s="1164"/>
      <c r="C90" s="750"/>
      <c r="D90" s="751"/>
      <c r="E90" s="751"/>
      <c r="F90" s="751"/>
      <c r="G90" s="741"/>
      <c r="H90" s="762"/>
      <c r="I90" s="127" t="s">
        <v>39</v>
      </c>
      <c r="J90" s="597"/>
      <c r="K90" s="596"/>
      <c r="L90" s="597"/>
      <c r="M90" s="597"/>
      <c r="N90" s="597"/>
      <c r="O90" s="597"/>
      <c r="P90" s="597"/>
      <c r="Q90" s="597"/>
      <c r="R90" s="597"/>
      <c r="S90" s="598"/>
      <c r="T90" s="597"/>
      <c r="U90" s="597"/>
      <c r="V90" s="527">
        <f t="shared" si="9"/>
        <v>0</v>
      </c>
      <c r="W90" s="766"/>
      <c r="X90" s="577">
        <v>0</v>
      </c>
      <c r="Z90" s="173"/>
    </row>
    <row r="91" spans="1:26" ht="15.75" customHeight="1">
      <c r="A91" s="778"/>
      <c r="B91" s="1169" t="s">
        <v>830</v>
      </c>
      <c r="C91" s="931" t="s">
        <v>690</v>
      </c>
      <c r="D91" s="744"/>
      <c r="E91" s="744"/>
      <c r="F91" s="744"/>
      <c r="G91" s="893" t="s">
        <v>601</v>
      </c>
      <c r="H91" s="865" t="s">
        <v>67</v>
      </c>
      <c r="I91" s="126" t="s">
        <v>9</v>
      </c>
      <c r="J91" s="594"/>
      <c r="K91" s="593">
        <v>0.2</v>
      </c>
      <c r="L91" s="594">
        <v>0.3</v>
      </c>
      <c r="M91" s="594">
        <v>0.4</v>
      </c>
      <c r="N91" s="594">
        <v>0.1</v>
      </c>
      <c r="O91" s="594"/>
      <c r="P91" s="594"/>
      <c r="Q91" s="594"/>
      <c r="R91" s="594"/>
      <c r="S91" s="595"/>
      <c r="T91" s="594"/>
      <c r="U91" s="594"/>
      <c r="V91" s="526">
        <f t="shared" si="9"/>
        <v>1</v>
      </c>
      <c r="W91" s="1044">
        <v>0.02</v>
      </c>
      <c r="X91" s="120">
        <v>0.02</v>
      </c>
      <c r="Z91" s="173"/>
    </row>
    <row r="92" spans="1:26" ht="32.25" customHeight="1">
      <c r="A92" s="778"/>
      <c r="B92" s="766"/>
      <c r="C92" s="750"/>
      <c r="D92" s="751"/>
      <c r="E92" s="751"/>
      <c r="F92" s="751"/>
      <c r="G92" s="741"/>
      <c r="H92" s="762"/>
      <c r="I92" s="127" t="s">
        <v>39</v>
      </c>
      <c r="J92" s="597"/>
      <c r="K92" s="596"/>
      <c r="L92" s="597"/>
      <c r="M92" s="597"/>
      <c r="N92" s="597"/>
      <c r="O92" s="597"/>
      <c r="P92" s="597"/>
      <c r="Q92" s="597"/>
      <c r="R92" s="597"/>
      <c r="S92" s="598"/>
      <c r="T92" s="597"/>
      <c r="U92" s="597"/>
      <c r="V92" s="527">
        <f t="shared" si="9"/>
        <v>0</v>
      </c>
      <c r="W92" s="766"/>
      <c r="X92" s="577">
        <v>0</v>
      </c>
      <c r="Z92" s="173"/>
    </row>
    <row r="93" spans="1:26" ht="22.5" customHeight="1">
      <c r="A93" s="778"/>
      <c r="B93" s="1169" t="s">
        <v>830</v>
      </c>
      <c r="C93" s="931" t="s">
        <v>694</v>
      </c>
      <c r="D93" s="744"/>
      <c r="E93" s="744"/>
      <c r="F93" s="744"/>
      <c r="G93" s="893" t="s">
        <v>601</v>
      </c>
      <c r="H93" s="865" t="s">
        <v>67</v>
      </c>
      <c r="I93" s="126" t="s">
        <v>9</v>
      </c>
      <c r="J93" s="594"/>
      <c r="K93" s="593">
        <v>0.1</v>
      </c>
      <c r="L93" s="594">
        <v>0.05</v>
      </c>
      <c r="M93" s="594">
        <v>0.1</v>
      </c>
      <c r="N93" s="594">
        <v>0.1</v>
      </c>
      <c r="O93" s="594">
        <v>0.1</v>
      </c>
      <c r="P93" s="594">
        <v>0.1</v>
      </c>
      <c r="Q93" s="594">
        <v>0.15</v>
      </c>
      <c r="R93" s="594">
        <v>0.1</v>
      </c>
      <c r="S93" s="595">
        <v>0.1</v>
      </c>
      <c r="T93" s="594">
        <v>0.1</v>
      </c>
      <c r="U93" s="594"/>
      <c r="V93" s="526">
        <f t="shared" si="9"/>
        <v>0.99999999999999989</v>
      </c>
      <c r="W93" s="1044">
        <v>0.01</v>
      </c>
      <c r="X93" s="120">
        <v>0.02</v>
      </c>
      <c r="Z93" s="173"/>
    </row>
    <row r="94" spans="1:26" ht="15.75" customHeight="1">
      <c r="A94" s="778"/>
      <c r="B94" s="766"/>
      <c r="C94" s="750"/>
      <c r="D94" s="751"/>
      <c r="E94" s="751"/>
      <c r="F94" s="751"/>
      <c r="G94" s="741"/>
      <c r="H94" s="762"/>
      <c r="I94" s="127" t="s">
        <v>39</v>
      </c>
      <c r="J94" s="597"/>
      <c r="K94" s="596"/>
      <c r="L94" s="597"/>
      <c r="M94" s="597"/>
      <c r="N94" s="597"/>
      <c r="O94" s="597"/>
      <c r="P94" s="594"/>
      <c r="Q94" s="594"/>
      <c r="R94" s="594"/>
      <c r="S94" s="595"/>
      <c r="T94" s="594"/>
      <c r="U94" s="597"/>
      <c r="V94" s="527">
        <f t="shared" si="9"/>
        <v>0</v>
      </c>
      <c r="W94" s="766"/>
      <c r="X94" s="577">
        <v>0</v>
      </c>
      <c r="Z94" s="173"/>
    </row>
    <row r="95" spans="1:26" ht="15.75" customHeight="1">
      <c r="A95" s="778"/>
      <c r="B95" s="1169" t="s">
        <v>832</v>
      </c>
      <c r="C95" s="931" t="s">
        <v>697</v>
      </c>
      <c r="D95" s="744"/>
      <c r="E95" s="744"/>
      <c r="F95" s="744"/>
      <c r="G95" s="893" t="s">
        <v>601</v>
      </c>
      <c r="H95" s="865" t="s">
        <v>67</v>
      </c>
      <c r="I95" s="126" t="s">
        <v>9</v>
      </c>
      <c r="J95" s="594">
        <v>0.1</v>
      </c>
      <c r="K95" s="593">
        <v>0.4</v>
      </c>
      <c r="L95" s="594">
        <v>0.5</v>
      </c>
      <c r="M95" s="594"/>
      <c r="N95" s="594"/>
      <c r="O95" s="594"/>
      <c r="P95" s="594"/>
      <c r="Q95" s="594"/>
      <c r="R95" s="594"/>
      <c r="S95" s="595"/>
      <c r="T95" s="594"/>
      <c r="U95" s="594"/>
      <c r="V95" s="526">
        <f t="shared" si="9"/>
        <v>1</v>
      </c>
      <c r="W95" s="1044">
        <v>0.01</v>
      </c>
      <c r="X95" s="120">
        <v>0.02</v>
      </c>
      <c r="Z95" s="173"/>
    </row>
    <row r="96" spans="1:26" ht="15.75" customHeight="1">
      <c r="A96" s="778"/>
      <c r="B96" s="766"/>
      <c r="C96" s="750"/>
      <c r="D96" s="751"/>
      <c r="E96" s="751"/>
      <c r="F96" s="751"/>
      <c r="G96" s="741"/>
      <c r="H96" s="762"/>
      <c r="I96" s="127" t="s">
        <v>39</v>
      </c>
      <c r="J96" s="618"/>
      <c r="K96" s="619"/>
      <c r="L96" s="619"/>
      <c r="M96" s="619"/>
      <c r="N96" s="619"/>
      <c r="O96" s="619"/>
      <c r="P96" s="619"/>
      <c r="Q96" s="619"/>
      <c r="R96" s="619"/>
      <c r="S96" s="601"/>
      <c r="T96" s="618"/>
      <c r="U96" s="619"/>
      <c r="V96" s="527">
        <f t="shared" si="9"/>
        <v>0</v>
      </c>
      <c r="W96" s="766"/>
      <c r="X96" s="577">
        <v>0</v>
      </c>
      <c r="Z96" s="173"/>
    </row>
    <row r="97" spans="1:34" ht="15.75" customHeight="1">
      <c r="A97" s="778"/>
      <c r="B97" s="1197" t="s">
        <v>70</v>
      </c>
      <c r="C97" s="744"/>
      <c r="D97" s="744"/>
      <c r="E97" s="744"/>
      <c r="F97" s="726"/>
      <c r="G97" s="199"/>
      <c r="H97" s="867" t="s">
        <v>67</v>
      </c>
      <c r="I97" s="146" t="s">
        <v>9</v>
      </c>
      <c r="J97" s="121">
        <f t="shared" ref="J97:U97" si="10">+J77*$W$77++J79*$W$79+J81*$W$81+J83*$W$83+J85*$W$85+J87*$W$87+J89*$W$89+J91*$W$91+J93*$W$93+J95*$W$95</f>
        <v>3.0000000000000001E-3</v>
      </c>
      <c r="K97" s="121">
        <f t="shared" si="10"/>
        <v>1.7000000000000001E-2</v>
      </c>
      <c r="L97" s="121">
        <f t="shared" si="10"/>
        <v>3.0500000000000003E-2</v>
      </c>
      <c r="M97" s="121">
        <f t="shared" si="10"/>
        <v>1.6E-2</v>
      </c>
      <c r="N97" s="121">
        <f t="shared" si="10"/>
        <v>1.7000000000000001E-2</v>
      </c>
      <c r="O97" s="121">
        <f t="shared" si="10"/>
        <v>8.0000000000000002E-3</v>
      </c>
      <c r="P97" s="121">
        <f t="shared" si="10"/>
        <v>1.6E-2</v>
      </c>
      <c r="Q97" s="121">
        <f t="shared" si="10"/>
        <v>8.5000000000000006E-3</v>
      </c>
      <c r="R97" s="121">
        <f t="shared" si="10"/>
        <v>2.2000000000000002E-2</v>
      </c>
      <c r="S97" s="121">
        <f t="shared" si="10"/>
        <v>1.0999999999999999E-2</v>
      </c>
      <c r="T97" s="121">
        <f t="shared" si="10"/>
        <v>5.0000000000000001E-3</v>
      </c>
      <c r="U97" s="121">
        <f t="shared" si="10"/>
        <v>6.0000000000000001E-3</v>
      </c>
      <c r="V97" s="526">
        <f t="shared" si="9"/>
        <v>0.16</v>
      </c>
      <c r="W97" s="945"/>
      <c r="X97" s="620">
        <f>V97*W97</f>
        <v>0</v>
      </c>
      <c r="Z97" s="173"/>
    </row>
    <row r="98" spans="1:34" ht="15.75" customHeight="1">
      <c r="A98" s="779"/>
      <c r="B98" s="764"/>
      <c r="C98" s="764"/>
      <c r="D98" s="764"/>
      <c r="E98" s="764"/>
      <c r="F98" s="793"/>
      <c r="G98" s="200"/>
      <c r="H98" s="790"/>
      <c r="I98" s="148" t="s">
        <v>39</v>
      </c>
      <c r="J98" s="621">
        <f t="shared" ref="J98:U98" si="11">+J78*$W$78++J80*$W$80+J82*$W$82+J84*$W$84+J86*$W$86+J88*$W$88+J90*$W$90+J92*$W$92+J94*$W$94+J96*$W$96</f>
        <v>0</v>
      </c>
      <c r="K98" s="621">
        <f t="shared" si="11"/>
        <v>0</v>
      </c>
      <c r="L98" s="621">
        <f t="shared" si="11"/>
        <v>0</v>
      </c>
      <c r="M98" s="621">
        <f t="shared" si="11"/>
        <v>0</v>
      </c>
      <c r="N98" s="621">
        <f t="shared" si="11"/>
        <v>0</v>
      </c>
      <c r="O98" s="621">
        <f t="shared" si="11"/>
        <v>0</v>
      </c>
      <c r="P98" s="621">
        <f t="shared" si="11"/>
        <v>0</v>
      </c>
      <c r="Q98" s="621">
        <f t="shared" si="11"/>
        <v>0</v>
      </c>
      <c r="R98" s="621">
        <f t="shared" si="11"/>
        <v>0</v>
      </c>
      <c r="S98" s="621">
        <f t="shared" si="11"/>
        <v>0</v>
      </c>
      <c r="T98" s="621">
        <f t="shared" si="11"/>
        <v>0</v>
      </c>
      <c r="U98" s="621">
        <f t="shared" si="11"/>
        <v>0</v>
      </c>
      <c r="V98" s="622">
        <f t="shared" si="9"/>
        <v>0</v>
      </c>
      <c r="W98" s="766"/>
      <c r="X98" s="623">
        <f>+V98*W97</f>
        <v>0</v>
      </c>
      <c r="Z98" s="173"/>
    </row>
    <row r="99" spans="1:34" ht="15.75" customHeight="1">
      <c r="A99" s="1191" t="s">
        <v>704</v>
      </c>
      <c r="B99" s="624" t="s">
        <v>42</v>
      </c>
      <c r="C99" s="624" t="s">
        <v>43</v>
      </c>
      <c r="D99" s="624" t="s">
        <v>19</v>
      </c>
      <c r="E99" s="624" t="s">
        <v>44</v>
      </c>
      <c r="F99" s="625" t="s">
        <v>45</v>
      </c>
      <c r="G99" s="626" t="s">
        <v>46</v>
      </c>
      <c r="H99" s="1189" t="s">
        <v>47</v>
      </c>
      <c r="I99" s="818"/>
      <c r="J99" s="624" t="s">
        <v>48</v>
      </c>
      <c r="K99" s="624" t="s">
        <v>28</v>
      </c>
      <c r="L99" s="624" t="s">
        <v>31</v>
      </c>
      <c r="M99" s="624" t="s">
        <v>30</v>
      </c>
      <c r="N99" s="624" t="s">
        <v>49</v>
      </c>
      <c r="O99" s="624" t="s">
        <v>50</v>
      </c>
      <c r="P99" s="624" t="s">
        <v>34</v>
      </c>
      <c r="Q99" s="624" t="s">
        <v>36</v>
      </c>
      <c r="R99" s="624" t="s">
        <v>51</v>
      </c>
      <c r="S99" s="624" t="s">
        <v>52</v>
      </c>
      <c r="T99" s="624" t="s">
        <v>32</v>
      </c>
      <c r="U99" s="624" t="s">
        <v>29</v>
      </c>
      <c r="V99" s="624" t="s">
        <v>53</v>
      </c>
      <c r="W99" s="627" t="s">
        <v>706</v>
      </c>
      <c r="X99" s="628"/>
      <c r="Y99" s="629"/>
      <c r="Z99" s="629"/>
      <c r="AA99" s="629"/>
      <c r="AB99" s="629"/>
      <c r="AC99" s="629"/>
      <c r="AD99" s="629"/>
      <c r="AE99" s="629"/>
      <c r="AF99" s="629"/>
      <c r="AG99" s="629"/>
      <c r="AH99" s="629"/>
    </row>
    <row r="100" spans="1:34" ht="24.75" customHeight="1">
      <c r="A100" s="782"/>
      <c r="B100" s="941" t="s">
        <v>707</v>
      </c>
      <c r="C100" s="1148" t="s">
        <v>708</v>
      </c>
      <c r="D100" s="941">
        <v>1800</v>
      </c>
      <c r="E100" s="941" t="s">
        <v>711</v>
      </c>
      <c r="F100" s="941" t="s">
        <v>713</v>
      </c>
      <c r="G100" s="941" t="s">
        <v>601</v>
      </c>
      <c r="H100" s="630" t="s">
        <v>67</v>
      </c>
      <c r="I100" s="631" t="s">
        <v>9</v>
      </c>
      <c r="J100" s="632">
        <v>0</v>
      </c>
      <c r="K100" s="632">
        <v>0</v>
      </c>
      <c r="L100" s="633">
        <v>0.1</v>
      </c>
      <c r="M100" s="633">
        <v>0.1</v>
      </c>
      <c r="N100" s="633">
        <v>0.2</v>
      </c>
      <c r="O100" s="633">
        <v>0.2</v>
      </c>
      <c r="P100" s="633">
        <v>0.15</v>
      </c>
      <c r="Q100" s="633">
        <v>0.1</v>
      </c>
      <c r="R100" s="633">
        <v>0.1</v>
      </c>
      <c r="S100" s="633">
        <v>0.05</v>
      </c>
      <c r="T100" s="633">
        <v>0.1</v>
      </c>
      <c r="U100" s="633">
        <v>0.05</v>
      </c>
      <c r="V100" s="634">
        <v>1</v>
      </c>
      <c r="W100" s="635">
        <v>0.1</v>
      </c>
      <c r="X100" s="636">
        <v>0.2</v>
      </c>
      <c r="Y100" s="629"/>
      <c r="Z100" s="629"/>
      <c r="AA100" s="629"/>
      <c r="AB100" s="629"/>
      <c r="AC100" s="629"/>
      <c r="AD100" s="629"/>
      <c r="AE100" s="629"/>
      <c r="AF100" s="629"/>
      <c r="AG100" s="629"/>
      <c r="AH100" s="629"/>
    </row>
    <row r="101" spans="1:34" ht="24.75" customHeight="1">
      <c r="A101" s="782"/>
      <c r="B101" s="766"/>
      <c r="C101" s="752"/>
      <c r="D101" s="766"/>
      <c r="E101" s="766"/>
      <c r="F101" s="766"/>
      <c r="G101" s="766"/>
      <c r="H101" s="630" t="s">
        <v>67</v>
      </c>
      <c r="I101" s="631" t="s">
        <v>39</v>
      </c>
      <c r="J101" s="637"/>
      <c r="K101" s="637"/>
      <c r="L101" s="579"/>
      <c r="M101" s="579"/>
      <c r="N101" s="579"/>
      <c r="O101" s="579"/>
      <c r="P101" s="579"/>
      <c r="Q101" s="579"/>
      <c r="R101" s="579"/>
      <c r="S101" s="579"/>
      <c r="T101" s="579"/>
      <c r="U101" s="579"/>
      <c r="V101" s="638"/>
      <c r="W101" s="635"/>
      <c r="X101" s="639"/>
      <c r="Y101" s="629"/>
      <c r="Z101" s="629"/>
      <c r="AA101" s="629"/>
      <c r="AB101" s="629"/>
      <c r="AC101" s="629"/>
      <c r="AD101" s="629"/>
      <c r="AE101" s="629"/>
      <c r="AF101" s="629"/>
      <c r="AG101" s="629"/>
      <c r="AH101" s="629"/>
    </row>
    <row r="102" spans="1:34" ht="39" customHeight="1">
      <c r="A102" s="782"/>
      <c r="B102" s="564" t="s">
        <v>158</v>
      </c>
      <c r="C102" s="1193" t="s">
        <v>24</v>
      </c>
      <c r="D102" s="751"/>
      <c r="E102" s="751"/>
      <c r="F102" s="751"/>
      <c r="G102" s="751"/>
      <c r="H102" s="751"/>
      <c r="I102" s="751"/>
      <c r="J102" s="751"/>
      <c r="K102" s="751"/>
      <c r="L102" s="751"/>
      <c r="M102" s="751"/>
      <c r="N102" s="751"/>
      <c r="O102" s="751"/>
      <c r="P102" s="751"/>
      <c r="Q102" s="751"/>
      <c r="R102" s="751"/>
      <c r="S102" s="751"/>
      <c r="T102" s="751"/>
      <c r="U102" s="751"/>
      <c r="V102" s="751"/>
      <c r="W102" s="751"/>
      <c r="X102" s="752"/>
      <c r="Y102" s="629"/>
      <c r="Z102" s="640"/>
      <c r="AA102" s="641"/>
      <c r="AB102" s="642"/>
      <c r="AC102" s="642"/>
      <c r="AD102" s="641"/>
      <c r="AE102" s="643"/>
      <c r="AF102" s="644"/>
      <c r="AG102" s="644"/>
      <c r="AH102" s="629"/>
    </row>
    <row r="103" spans="1:34" ht="15.75" customHeight="1">
      <c r="A103" s="782"/>
      <c r="B103" s="1192" t="s">
        <v>707</v>
      </c>
      <c r="C103" s="1195" t="s">
        <v>720</v>
      </c>
      <c r="D103" s="744"/>
      <c r="E103" s="744"/>
      <c r="F103" s="744"/>
      <c r="G103" s="941" t="s">
        <v>601</v>
      </c>
      <c r="H103" s="630" t="s">
        <v>67</v>
      </c>
      <c r="I103" s="630" t="s">
        <v>9</v>
      </c>
      <c r="J103" s="632"/>
      <c r="K103" s="632"/>
      <c r="L103" s="633">
        <v>0.1</v>
      </c>
      <c r="M103" s="633">
        <v>0.1</v>
      </c>
      <c r="N103" s="633">
        <v>0.2</v>
      </c>
      <c r="O103" s="633">
        <v>0.2</v>
      </c>
      <c r="P103" s="633">
        <v>0.1</v>
      </c>
      <c r="Q103" s="633">
        <v>0.05</v>
      </c>
      <c r="R103" s="633">
        <v>0.05</v>
      </c>
      <c r="S103" s="633">
        <v>0.05</v>
      </c>
      <c r="T103" s="633">
        <v>0.1</v>
      </c>
      <c r="U103" s="633">
        <v>0.05</v>
      </c>
      <c r="V103" s="634">
        <v>1</v>
      </c>
      <c r="W103" s="1194">
        <v>0.5</v>
      </c>
      <c r="X103" s="645">
        <v>0.5</v>
      </c>
      <c r="Y103" s="629"/>
      <c r="Z103" s="629"/>
      <c r="AA103" s="629"/>
      <c r="AB103" s="629"/>
      <c r="AC103" s="629"/>
      <c r="AD103" s="629"/>
      <c r="AE103" s="629"/>
      <c r="AF103" s="629"/>
      <c r="AG103" s="629"/>
      <c r="AH103" s="629"/>
    </row>
    <row r="104" spans="1:34" ht="15.75" customHeight="1">
      <c r="A104" s="782"/>
      <c r="B104" s="782"/>
      <c r="C104" s="751"/>
      <c r="D104" s="751"/>
      <c r="E104" s="751"/>
      <c r="F104" s="751"/>
      <c r="G104" s="766"/>
      <c r="H104" s="630" t="s">
        <v>67</v>
      </c>
      <c r="I104" s="630" t="s">
        <v>39</v>
      </c>
      <c r="J104" s="646"/>
      <c r="K104" s="646"/>
      <c r="L104" s="646"/>
      <c r="M104" s="647"/>
      <c r="N104" s="646"/>
      <c r="O104" s="646"/>
      <c r="P104" s="646"/>
      <c r="Q104" s="646"/>
      <c r="R104" s="646"/>
      <c r="S104" s="648"/>
      <c r="T104" s="648"/>
      <c r="U104" s="633"/>
      <c r="V104" s="649"/>
      <c r="W104" s="766"/>
      <c r="X104" s="650">
        <v>0.3</v>
      </c>
      <c r="Y104" s="629"/>
      <c r="Z104" s="629"/>
      <c r="AA104" s="629"/>
      <c r="AB104" s="629"/>
      <c r="AC104" s="629"/>
      <c r="AD104" s="629"/>
      <c r="AE104" s="629"/>
      <c r="AF104" s="629"/>
      <c r="AG104" s="629"/>
      <c r="AH104" s="629"/>
    </row>
    <row r="105" spans="1:34" ht="15.75" customHeight="1">
      <c r="A105" s="782"/>
      <c r="B105" s="782"/>
      <c r="C105" s="1195" t="s">
        <v>724</v>
      </c>
      <c r="D105" s="744"/>
      <c r="E105" s="744"/>
      <c r="F105" s="744"/>
      <c r="G105" s="941" t="s">
        <v>601</v>
      </c>
      <c r="H105" s="630" t="s">
        <v>67</v>
      </c>
      <c r="I105" s="630" t="s">
        <v>9</v>
      </c>
      <c r="J105" s="632"/>
      <c r="K105" s="632"/>
      <c r="L105" s="633">
        <v>0.1</v>
      </c>
      <c r="M105" s="633">
        <v>0.1</v>
      </c>
      <c r="N105" s="633">
        <v>0.2</v>
      </c>
      <c r="O105" s="633">
        <v>0.2</v>
      </c>
      <c r="P105" s="633">
        <v>0.1</v>
      </c>
      <c r="Q105" s="633">
        <v>0.05</v>
      </c>
      <c r="R105" s="633">
        <v>0.05</v>
      </c>
      <c r="S105" s="633">
        <v>0.05</v>
      </c>
      <c r="T105" s="633">
        <v>0.1</v>
      </c>
      <c r="U105" s="633">
        <v>0.05</v>
      </c>
      <c r="V105" s="638">
        <v>1</v>
      </c>
      <c r="W105" s="1194">
        <v>0.3</v>
      </c>
      <c r="X105" s="651">
        <v>0.3</v>
      </c>
      <c r="Y105" s="629"/>
      <c r="Z105" s="629"/>
      <c r="AA105" s="629"/>
      <c r="AB105" s="629"/>
      <c r="AC105" s="629"/>
      <c r="AD105" s="629"/>
      <c r="AE105" s="629"/>
      <c r="AF105" s="629"/>
      <c r="AG105" s="629"/>
      <c r="AH105" s="629"/>
    </row>
    <row r="106" spans="1:34" ht="15.75" customHeight="1">
      <c r="A106" s="782"/>
      <c r="B106" s="782"/>
      <c r="C106" s="751"/>
      <c r="D106" s="751"/>
      <c r="E106" s="751"/>
      <c r="F106" s="751"/>
      <c r="G106" s="766"/>
      <c r="H106" s="630" t="s">
        <v>67</v>
      </c>
      <c r="I106" s="630" t="s">
        <v>39</v>
      </c>
      <c r="J106" s="646"/>
      <c r="K106" s="646"/>
      <c r="L106" s="646"/>
      <c r="M106" s="646"/>
      <c r="N106" s="646"/>
      <c r="O106" s="646"/>
      <c r="P106" s="646"/>
      <c r="Q106" s="646"/>
      <c r="R106" s="646"/>
      <c r="S106" s="646"/>
      <c r="T106" s="646"/>
      <c r="U106" s="646"/>
      <c r="V106" s="649"/>
      <c r="W106" s="766"/>
      <c r="X106" s="650">
        <v>0.3</v>
      </c>
      <c r="Y106" s="629"/>
      <c r="Z106" s="629"/>
      <c r="AA106" s="629"/>
      <c r="AB106" s="629"/>
      <c r="AC106" s="629"/>
      <c r="AD106" s="629"/>
      <c r="AE106" s="629"/>
      <c r="AF106" s="629"/>
      <c r="AG106" s="629"/>
      <c r="AH106" s="629"/>
    </row>
    <row r="107" spans="1:34" ht="15.75" customHeight="1">
      <c r="A107" s="782"/>
      <c r="B107" s="782"/>
      <c r="C107" s="1195" t="s">
        <v>725</v>
      </c>
      <c r="D107" s="744"/>
      <c r="E107" s="744"/>
      <c r="F107" s="744"/>
      <c r="G107" s="941" t="s">
        <v>601</v>
      </c>
      <c r="H107" s="630" t="s">
        <v>67</v>
      </c>
      <c r="I107" s="630" t="s">
        <v>9</v>
      </c>
      <c r="J107" s="632"/>
      <c r="K107" s="632"/>
      <c r="L107" s="633">
        <v>0.1</v>
      </c>
      <c r="M107" s="633">
        <v>0.1</v>
      </c>
      <c r="N107" s="633">
        <v>0.2</v>
      </c>
      <c r="O107" s="633">
        <v>0.2</v>
      </c>
      <c r="P107" s="633">
        <v>0.1</v>
      </c>
      <c r="Q107" s="633">
        <v>0.05</v>
      </c>
      <c r="R107" s="633">
        <v>0.05</v>
      </c>
      <c r="S107" s="633">
        <v>0.05</v>
      </c>
      <c r="T107" s="633">
        <v>0.1</v>
      </c>
      <c r="U107" s="633">
        <v>0.05</v>
      </c>
      <c r="V107" s="638">
        <v>1</v>
      </c>
      <c r="W107" s="1194">
        <v>0.2</v>
      </c>
      <c r="X107" s="651">
        <v>0.2</v>
      </c>
    </row>
    <row r="108" spans="1:34" ht="15.75" customHeight="1">
      <c r="A108" s="782"/>
      <c r="B108" s="766"/>
      <c r="C108" s="751"/>
      <c r="D108" s="751"/>
      <c r="E108" s="751"/>
      <c r="F108" s="751"/>
      <c r="G108" s="766"/>
      <c r="H108" s="630" t="s">
        <v>67</v>
      </c>
      <c r="I108" s="630" t="s">
        <v>39</v>
      </c>
      <c r="J108" s="646"/>
      <c r="K108" s="646"/>
      <c r="L108" s="646"/>
      <c r="M108" s="646"/>
      <c r="N108" s="646"/>
      <c r="O108" s="646"/>
      <c r="P108" s="646"/>
      <c r="Q108" s="646"/>
      <c r="R108" s="646"/>
      <c r="S108" s="646"/>
      <c r="T108" s="646"/>
      <c r="U108" s="646"/>
      <c r="V108" s="649"/>
      <c r="W108" s="766"/>
      <c r="X108" s="650">
        <v>0.3</v>
      </c>
    </row>
    <row r="109" spans="1:34" ht="15.75" customHeight="1">
      <c r="A109" s="782"/>
      <c r="B109" s="868" t="s">
        <v>70</v>
      </c>
      <c r="C109" s="744"/>
      <c r="D109" s="744"/>
      <c r="E109" s="744"/>
      <c r="F109" s="726"/>
      <c r="G109" s="199"/>
      <c r="H109" s="867" t="s">
        <v>67</v>
      </c>
      <c r="I109" s="146" t="s">
        <v>9</v>
      </c>
      <c r="J109" s="147">
        <f t="shared" ref="J109:U109" si="12">+J103*$W$103+J105*$W$105+J107*$W$107</f>
        <v>0</v>
      </c>
      <c r="K109" s="147">
        <f t="shared" si="12"/>
        <v>0</v>
      </c>
      <c r="L109" s="147">
        <f t="shared" si="12"/>
        <v>0.1</v>
      </c>
      <c r="M109" s="147">
        <f t="shared" si="12"/>
        <v>0.1</v>
      </c>
      <c r="N109" s="147">
        <f t="shared" si="12"/>
        <v>0.2</v>
      </c>
      <c r="O109" s="147">
        <f t="shared" si="12"/>
        <v>0.2</v>
      </c>
      <c r="P109" s="147">
        <f t="shared" si="12"/>
        <v>0.1</v>
      </c>
      <c r="Q109" s="147">
        <f t="shared" si="12"/>
        <v>0.05</v>
      </c>
      <c r="R109" s="147">
        <f t="shared" si="12"/>
        <v>0.05</v>
      </c>
      <c r="S109" s="147">
        <f t="shared" si="12"/>
        <v>0.05</v>
      </c>
      <c r="T109" s="147">
        <f t="shared" si="12"/>
        <v>0.1</v>
      </c>
      <c r="U109" s="147">
        <f t="shared" si="12"/>
        <v>0.05</v>
      </c>
      <c r="V109" s="652">
        <f>SUM(J109:U109)</f>
        <v>1.0000000000000002</v>
      </c>
      <c r="W109" s="189">
        <f>W103+W105+W107</f>
        <v>1</v>
      </c>
      <c r="X109" s="620">
        <f>V109*W109</f>
        <v>1.0000000000000002</v>
      </c>
      <c r="Z109" s="173"/>
    </row>
    <row r="110" spans="1:34" ht="15.75" customHeight="1">
      <c r="A110" s="766"/>
      <c r="B110" s="792"/>
      <c r="C110" s="764"/>
      <c r="D110" s="764"/>
      <c r="E110" s="764"/>
      <c r="F110" s="793"/>
      <c r="G110" s="200"/>
      <c r="H110" s="790"/>
      <c r="I110" s="653" t="s">
        <v>39</v>
      </c>
      <c r="J110" s="654">
        <f t="shared" ref="J110:V110" si="13">+J104*$W$104+J106*$W$106+J108*$W$108</f>
        <v>0</v>
      </c>
      <c r="K110" s="654">
        <f t="shared" si="13"/>
        <v>0</v>
      </c>
      <c r="L110" s="654">
        <f t="shared" si="13"/>
        <v>0</v>
      </c>
      <c r="M110" s="654">
        <f t="shared" si="13"/>
        <v>0</v>
      </c>
      <c r="N110" s="654">
        <f t="shared" si="13"/>
        <v>0</v>
      </c>
      <c r="O110" s="654">
        <f t="shared" si="13"/>
        <v>0</v>
      </c>
      <c r="P110" s="654">
        <f t="shared" si="13"/>
        <v>0</v>
      </c>
      <c r="Q110" s="654">
        <f t="shared" si="13"/>
        <v>0</v>
      </c>
      <c r="R110" s="654">
        <f t="shared" si="13"/>
        <v>0</v>
      </c>
      <c r="S110" s="654">
        <f t="shared" si="13"/>
        <v>0</v>
      </c>
      <c r="T110" s="654">
        <f t="shared" si="13"/>
        <v>0</v>
      </c>
      <c r="U110" s="654">
        <f t="shared" si="13"/>
        <v>0</v>
      </c>
      <c r="V110" s="654">
        <f t="shared" si="13"/>
        <v>0</v>
      </c>
      <c r="W110" s="623">
        <f t="shared" ref="W110:X110" si="14">+U110*V109</f>
        <v>0</v>
      </c>
      <c r="X110" s="623">
        <f t="shared" si="14"/>
        <v>0</v>
      </c>
      <c r="Z110" s="173"/>
    </row>
    <row r="111" spans="1:34" ht="15.75" customHeight="1"/>
    <row r="112" spans="1:34"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sheetData>
  <mergeCells count="276">
    <mergeCell ref="H95:H96"/>
    <mergeCell ref="G93:G94"/>
    <mergeCell ref="H91:H92"/>
    <mergeCell ref="H93:H94"/>
    <mergeCell ref="G89:G90"/>
    <mergeCell ref="B93:B94"/>
    <mergeCell ref="C93:F94"/>
    <mergeCell ref="G105:G106"/>
    <mergeCell ref="G107:G108"/>
    <mergeCell ref="C85:F86"/>
    <mergeCell ref="C83:F84"/>
    <mergeCell ref="C95:F96"/>
    <mergeCell ref="B97:F98"/>
    <mergeCell ref="B95:B96"/>
    <mergeCell ref="C91:F92"/>
    <mergeCell ref="B91:B92"/>
    <mergeCell ref="G103:G104"/>
    <mergeCell ref="G100:G101"/>
    <mergeCell ref="B74:B75"/>
    <mergeCell ref="C72:F73"/>
    <mergeCell ref="B72:B73"/>
    <mergeCell ref="H74:H75"/>
    <mergeCell ref="G74:G75"/>
    <mergeCell ref="G72:G73"/>
    <mergeCell ref="G81:G82"/>
    <mergeCell ref="G85:G86"/>
    <mergeCell ref="G87:G88"/>
    <mergeCell ref="G83:G84"/>
    <mergeCell ref="C77:F78"/>
    <mergeCell ref="C87:F88"/>
    <mergeCell ref="B76:G76"/>
    <mergeCell ref="H81:H82"/>
    <mergeCell ref="H87:H88"/>
    <mergeCell ref="H85:H86"/>
    <mergeCell ref="H83:H84"/>
    <mergeCell ref="A99:A110"/>
    <mergeCell ref="B103:B108"/>
    <mergeCell ref="B77:B78"/>
    <mergeCell ref="B87:B88"/>
    <mergeCell ref="B83:B84"/>
    <mergeCell ref="B85:B86"/>
    <mergeCell ref="B79:B80"/>
    <mergeCell ref="B81:B82"/>
    <mergeCell ref="C89:F90"/>
    <mergeCell ref="B89:B90"/>
    <mergeCell ref="C100:C101"/>
    <mergeCell ref="B100:B101"/>
    <mergeCell ref="C102:X102"/>
    <mergeCell ref="E100:E101"/>
    <mergeCell ref="F100:F101"/>
    <mergeCell ref="W105:W106"/>
    <mergeCell ref="W107:W108"/>
    <mergeCell ref="W103:W104"/>
    <mergeCell ref="C103:F104"/>
    <mergeCell ref="D100:D101"/>
    <mergeCell ref="C105:F106"/>
    <mergeCell ref="C107:F108"/>
    <mergeCell ref="G95:G96"/>
    <mergeCell ref="H89:H90"/>
    <mergeCell ref="H109:H110"/>
    <mergeCell ref="H97:H98"/>
    <mergeCell ref="G91:G92"/>
    <mergeCell ref="H99:I99"/>
    <mergeCell ref="B54:B55"/>
    <mergeCell ref="B64:B65"/>
    <mergeCell ref="B57:B60"/>
    <mergeCell ref="C48:F49"/>
    <mergeCell ref="C46:F47"/>
    <mergeCell ref="C81:F82"/>
    <mergeCell ref="C79:F80"/>
    <mergeCell ref="H77:H78"/>
    <mergeCell ref="G66:G67"/>
    <mergeCell ref="G77:G78"/>
    <mergeCell ref="G62:G63"/>
    <mergeCell ref="G70:G71"/>
    <mergeCell ref="C59:F60"/>
    <mergeCell ref="C57:F58"/>
    <mergeCell ref="C66:F67"/>
    <mergeCell ref="C64:F65"/>
    <mergeCell ref="C70:F71"/>
    <mergeCell ref="B70:B71"/>
    <mergeCell ref="B66:B67"/>
    <mergeCell ref="B109:F110"/>
    <mergeCell ref="B50:B51"/>
    <mergeCell ref="G50:G51"/>
    <mergeCell ref="H50:H51"/>
    <mergeCell ref="C52:F53"/>
    <mergeCell ref="B52:B53"/>
    <mergeCell ref="G48:G49"/>
    <mergeCell ref="G46:G47"/>
    <mergeCell ref="C30:F31"/>
    <mergeCell ref="C34:F35"/>
    <mergeCell ref="C32:F33"/>
    <mergeCell ref="B44:B45"/>
    <mergeCell ref="B46:B47"/>
    <mergeCell ref="B42:B43"/>
    <mergeCell ref="G42:G43"/>
    <mergeCell ref="AE3:AH3"/>
    <mergeCell ref="AJ3:AO3"/>
    <mergeCell ref="AC3:AC4"/>
    <mergeCell ref="AD3:AD4"/>
    <mergeCell ref="AD13:AD15"/>
    <mergeCell ref="AD9:AD12"/>
    <mergeCell ref="AD5:AD8"/>
    <mergeCell ref="AC5:AC15"/>
    <mergeCell ref="C4:K4"/>
    <mergeCell ref="C2:E3"/>
    <mergeCell ref="C6:K6"/>
    <mergeCell ref="C5:K5"/>
    <mergeCell ref="L5:U5"/>
    <mergeCell ref="L6:U6"/>
    <mergeCell ref="V5:V7"/>
    <mergeCell ref="Z2:AH2"/>
    <mergeCell ref="T3:U3"/>
    <mergeCell ref="Z3:Z4"/>
    <mergeCell ref="X6:X7"/>
    <mergeCell ref="AA3:AA4"/>
    <mergeCell ref="X4:X5"/>
    <mergeCell ref="AB3:AB4"/>
    <mergeCell ref="AB5:AB15"/>
    <mergeCell ref="AA5:AA15"/>
    <mergeCell ref="W97:W98"/>
    <mergeCell ref="W93:W94"/>
    <mergeCell ref="W95:W96"/>
    <mergeCell ref="W91:W92"/>
    <mergeCell ref="W81:W82"/>
    <mergeCell ref="W83:W84"/>
    <mergeCell ref="W28:W29"/>
    <mergeCell ref="W48:W49"/>
    <mergeCell ref="W46:W47"/>
    <mergeCell ref="W59:W60"/>
    <mergeCell ref="W57:W58"/>
    <mergeCell ref="W79:W80"/>
    <mergeCell ref="W77:W78"/>
    <mergeCell ref="W87:W88"/>
    <mergeCell ref="W85:W86"/>
    <mergeCell ref="W62:W63"/>
    <mergeCell ref="W68:W69"/>
    <mergeCell ref="W64:W65"/>
    <mergeCell ref="W74:W75"/>
    <mergeCell ref="W66:W67"/>
    <mergeCell ref="W72:W73"/>
    <mergeCell ref="W70:W71"/>
    <mergeCell ref="W30:W31"/>
    <mergeCell ref="W32:W33"/>
    <mergeCell ref="W89:W90"/>
    <mergeCell ref="G30:G31"/>
    <mergeCell ref="H30:H31"/>
    <mergeCell ref="H42:H43"/>
    <mergeCell ref="H36:H37"/>
    <mergeCell ref="B56:G56"/>
    <mergeCell ref="C74:F75"/>
    <mergeCell ref="C68:F69"/>
    <mergeCell ref="C44:F45"/>
    <mergeCell ref="C38:F39"/>
    <mergeCell ref="C54:F55"/>
    <mergeCell ref="C40:F41"/>
    <mergeCell ref="C42:F43"/>
    <mergeCell ref="B38:B39"/>
    <mergeCell ref="B40:B41"/>
    <mergeCell ref="B48:B49"/>
    <mergeCell ref="B68:B69"/>
    <mergeCell ref="C62:F63"/>
    <mergeCell ref="B61:G61"/>
    <mergeCell ref="B62:B63"/>
    <mergeCell ref="H62:H63"/>
    <mergeCell ref="H52:H53"/>
    <mergeCell ref="G52:G53"/>
    <mergeCell ref="C50:F51"/>
    <mergeCell ref="Z5:Z16"/>
    <mergeCell ref="W15:W16"/>
    <mergeCell ref="W13:W14"/>
    <mergeCell ref="W17:W18"/>
    <mergeCell ref="W9:W10"/>
    <mergeCell ref="C11:X11"/>
    <mergeCell ref="H54:H55"/>
    <mergeCell ref="C36:F37"/>
    <mergeCell ref="G79:G80"/>
    <mergeCell ref="G44:G45"/>
    <mergeCell ref="H44:H45"/>
    <mergeCell ref="H38:H39"/>
    <mergeCell ref="H40:H41"/>
    <mergeCell ref="G38:G39"/>
    <mergeCell ref="G40:G41"/>
    <mergeCell ref="G54:G55"/>
    <mergeCell ref="G59:G60"/>
    <mergeCell ref="G57:G58"/>
    <mergeCell ref="G68:G69"/>
    <mergeCell ref="W36:W37"/>
    <mergeCell ref="W50:W51"/>
    <mergeCell ref="W52:W53"/>
    <mergeCell ref="W54:W55"/>
    <mergeCell ref="G23:G24"/>
    <mergeCell ref="W44:W45"/>
    <mergeCell ref="W19:W20"/>
    <mergeCell ref="H79:H80"/>
    <mergeCell ref="H68:H69"/>
    <mergeCell ref="H70:H71"/>
    <mergeCell ref="G28:G29"/>
    <mergeCell ref="G21:G22"/>
    <mergeCell ref="G19:G20"/>
    <mergeCell ref="G34:G35"/>
    <mergeCell ref="G32:G33"/>
    <mergeCell ref="W26:W27"/>
    <mergeCell ref="W23:W24"/>
    <mergeCell ref="W21:W22"/>
    <mergeCell ref="H72:H73"/>
    <mergeCell ref="H64:H65"/>
    <mergeCell ref="H66:H67"/>
    <mergeCell ref="G64:G65"/>
    <mergeCell ref="W40:W41"/>
    <mergeCell ref="W42:W43"/>
    <mergeCell ref="W38:W39"/>
    <mergeCell ref="W34:W35"/>
    <mergeCell ref="H17:H18"/>
    <mergeCell ref="H23:H24"/>
    <mergeCell ref="H26:H27"/>
    <mergeCell ref="H34:H35"/>
    <mergeCell ref="H32:H33"/>
    <mergeCell ref="H10:I10"/>
    <mergeCell ref="H9:I9"/>
    <mergeCell ref="H19:H20"/>
    <mergeCell ref="H59:H60"/>
    <mergeCell ref="H57:H58"/>
    <mergeCell ref="H28:H29"/>
    <mergeCell ref="C7:K7"/>
    <mergeCell ref="G9:G10"/>
    <mergeCell ref="D9:D10"/>
    <mergeCell ref="E9:E10"/>
    <mergeCell ref="G36:G37"/>
    <mergeCell ref="H48:H49"/>
    <mergeCell ref="H46:H47"/>
    <mergeCell ref="H13:H14"/>
    <mergeCell ref="A1:B7"/>
    <mergeCell ref="C1:X1"/>
    <mergeCell ref="A9:A98"/>
    <mergeCell ref="B19:B20"/>
    <mergeCell ref="C23:F24"/>
    <mergeCell ref="B25:G25"/>
    <mergeCell ref="B23:B24"/>
    <mergeCell ref="G15:G16"/>
    <mergeCell ref="W2:X3"/>
    <mergeCell ref="V2:V3"/>
    <mergeCell ref="W4:W5"/>
    <mergeCell ref="W6:W7"/>
    <mergeCell ref="F2:S3"/>
    <mergeCell ref="T2:U2"/>
    <mergeCell ref="L7:U7"/>
    <mergeCell ref="B21:B22"/>
    <mergeCell ref="B36:B37"/>
    <mergeCell ref="C19:F20"/>
    <mergeCell ref="C21:F22"/>
    <mergeCell ref="L4:U4"/>
    <mergeCell ref="H15:H16"/>
    <mergeCell ref="H8:I8"/>
    <mergeCell ref="H21:H22"/>
    <mergeCell ref="B34:B35"/>
    <mergeCell ref="B32:B33"/>
    <mergeCell ref="C26:F27"/>
    <mergeCell ref="C28:F29"/>
    <mergeCell ref="B26:B27"/>
    <mergeCell ref="C9:C10"/>
    <mergeCell ref="F9:F10"/>
    <mergeCell ref="B12:G12"/>
    <mergeCell ref="C17:F18"/>
    <mergeCell ref="C15:F16"/>
    <mergeCell ref="G17:G18"/>
    <mergeCell ref="B15:B16"/>
    <mergeCell ref="B17:B18"/>
    <mergeCell ref="G26:G27"/>
    <mergeCell ref="B30:B31"/>
    <mergeCell ref="B9:B10"/>
    <mergeCell ref="B13:B14"/>
    <mergeCell ref="C13:F14"/>
    <mergeCell ref="G13:G14"/>
    <mergeCell ref="B28:B29"/>
  </mergeCells>
  <pageMargins left="0.7" right="0.7" top="0.75" bottom="0.75" header="0" footer="0"/>
  <pageSetup scale="42" orientation="landscape"/>
  <drawing r:id="rId1"/>
  <legacyDrawing r:id="rId2"/>
  <tableParts count="5">
    <tablePart r:id="rId3"/>
    <tablePart r:id="rId4"/>
    <tablePart r:id="rId5"/>
    <tablePart r:id="rId6"/>
    <tablePart r:id="rId7"/>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X1000"/>
  <sheetViews>
    <sheetView workbookViewId="0">
      <selection sqref="A1:B7"/>
    </sheetView>
  </sheetViews>
  <sheetFormatPr baseColWidth="10" defaultColWidth="14.42578125" defaultRowHeight="15" customHeight="1"/>
  <cols>
    <col min="1" max="2" width="21.85546875" customWidth="1"/>
    <col min="3" max="6" width="14.42578125" customWidth="1"/>
    <col min="7" max="7" width="23.7109375" customWidth="1"/>
    <col min="8" max="9" width="4.5703125" customWidth="1"/>
  </cols>
  <sheetData>
    <row r="1" spans="1:24" ht="18">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4">
      <c r="A2" s="802"/>
      <c r="B2" s="803"/>
      <c r="C2" s="820" t="s">
        <v>1</v>
      </c>
      <c r="D2" s="817"/>
      <c r="E2" s="818"/>
      <c r="F2" s="816" t="s">
        <v>578</v>
      </c>
      <c r="G2" s="817"/>
      <c r="H2" s="817"/>
      <c r="I2" s="817"/>
      <c r="J2" s="817"/>
      <c r="K2" s="817"/>
      <c r="L2" s="817"/>
      <c r="M2" s="817"/>
      <c r="N2" s="817"/>
      <c r="O2" s="817"/>
      <c r="P2" s="817"/>
      <c r="Q2" s="817"/>
      <c r="R2" s="817"/>
      <c r="S2" s="818"/>
      <c r="T2" s="885" t="s">
        <v>3</v>
      </c>
      <c r="U2" s="752"/>
      <c r="V2" s="892" t="s">
        <v>4</v>
      </c>
      <c r="W2" s="880" t="s">
        <v>5</v>
      </c>
      <c r="X2" s="801"/>
    </row>
    <row r="3" spans="1:24">
      <c r="A3" s="802"/>
      <c r="B3" s="803"/>
      <c r="C3" s="751"/>
      <c r="D3" s="751"/>
      <c r="E3" s="752"/>
      <c r="F3" s="750"/>
      <c r="G3" s="751"/>
      <c r="H3" s="751"/>
      <c r="I3" s="751"/>
      <c r="J3" s="751"/>
      <c r="K3" s="751"/>
      <c r="L3" s="751"/>
      <c r="M3" s="751"/>
      <c r="N3" s="751"/>
      <c r="O3" s="751"/>
      <c r="P3" s="751"/>
      <c r="Q3" s="751"/>
      <c r="R3" s="751"/>
      <c r="S3" s="752"/>
      <c r="T3" s="886"/>
      <c r="U3" s="726"/>
      <c r="V3" s="766"/>
      <c r="W3" s="750"/>
      <c r="X3" s="811"/>
    </row>
    <row r="4" spans="1:24">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+X9+X35+X51+X67</f>
        <v>1</v>
      </c>
    </row>
    <row r="5" spans="1:24" ht="30.75" customHeight="1">
      <c r="A5" s="802"/>
      <c r="B5" s="803"/>
      <c r="C5" s="896" t="s">
        <v>255</v>
      </c>
      <c r="D5" s="728"/>
      <c r="E5" s="728"/>
      <c r="F5" s="728"/>
      <c r="G5" s="728"/>
      <c r="H5" s="728"/>
      <c r="I5" s="728"/>
      <c r="J5" s="728"/>
      <c r="K5" s="724"/>
      <c r="L5" s="895" t="s">
        <v>257</v>
      </c>
      <c r="M5" s="728"/>
      <c r="N5" s="728"/>
      <c r="O5" s="728"/>
      <c r="P5" s="728"/>
      <c r="Q5" s="728"/>
      <c r="R5" s="728"/>
      <c r="S5" s="728"/>
      <c r="T5" s="728"/>
      <c r="U5" s="724"/>
      <c r="V5" s="1198">
        <v>43483</v>
      </c>
      <c r="W5" s="766"/>
      <c r="X5" s="808"/>
    </row>
    <row r="6" spans="1:24">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+X10+X36+X52+X68</f>
        <v>0</v>
      </c>
    </row>
    <row r="7" spans="1:24" ht="33.75" customHeight="1">
      <c r="A7" s="804"/>
      <c r="B7" s="805"/>
      <c r="C7" s="896" t="s">
        <v>590</v>
      </c>
      <c r="D7" s="728"/>
      <c r="E7" s="728"/>
      <c r="F7" s="728"/>
      <c r="G7" s="728"/>
      <c r="H7" s="728"/>
      <c r="I7" s="728"/>
      <c r="J7" s="728"/>
      <c r="K7" s="724"/>
      <c r="L7" s="891" t="s">
        <v>592</v>
      </c>
      <c r="M7" s="824"/>
      <c r="N7" s="824"/>
      <c r="O7" s="824"/>
      <c r="P7" s="824"/>
      <c r="Q7" s="824"/>
      <c r="R7" s="824"/>
      <c r="S7" s="824"/>
      <c r="T7" s="824"/>
      <c r="U7" s="825"/>
      <c r="V7" s="798"/>
      <c r="W7" s="741"/>
      <c r="X7" s="822"/>
    </row>
    <row r="8" spans="1:24">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row>
    <row r="9" spans="1:24" ht="25.5" customHeight="1">
      <c r="A9" s="889" t="s">
        <v>594</v>
      </c>
      <c r="B9" s="877" t="s">
        <v>595</v>
      </c>
      <c r="C9" s="876" t="s">
        <v>73</v>
      </c>
      <c r="D9" s="874">
        <v>1</v>
      </c>
      <c r="E9" s="876" t="s">
        <v>596</v>
      </c>
      <c r="F9" s="905" t="s">
        <v>75</v>
      </c>
      <c r="G9" s="893" t="s">
        <v>597</v>
      </c>
      <c r="H9" s="894" t="s">
        <v>9</v>
      </c>
      <c r="I9" s="786"/>
      <c r="J9" s="152">
        <v>8.0000000000000002E-3</v>
      </c>
      <c r="K9" s="152">
        <v>0.1</v>
      </c>
      <c r="L9" s="152">
        <v>0.11700000000000001</v>
      </c>
      <c r="M9" s="152">
        <v>0.13900000000000001</v>
      </c>
      <c r="N9" s="152">
        <v>2.1999999999999999E-2</v>
      </c>
      <c r="O9" s="152">
        <v>0.217</v>
      </c>
      <c r="P9" s="152">
        <v>0.11700000000000001</v>
      </c>
      <c r="Q9" s="152">
        <v>6.3E-2</v>
      </c>
      <c r="R9" s="152">
        <v>1.2E-2</v>
      </c>
      <c r="S9" s="152">
        <v>0.112</v>
      </c>
      <c r="T9" s="152">
        <v>4.2999999999999997E-2</v>
      </c>
      <c r="U9" s="152">
        <v>0.05</v>
      </c>
      <c r="V9" s="163">
        <f t="shared" ref="V9:V10" si="0">SUM(J9:U9)</f>
        <v>1.0000000000000002</v>
      </c>
      <c r="W9" s="879">
        <v>0.5</v>
      </c>
      <c r="X9" s="113">
        <f>IF(OR(V9=0,W9=0),0,(V9/V9)*W9)</f>
        <v>0.5</v>
      </c>
    </row>
    <row r="10" spans="1:24" ht="25.5" customHeight="1">
      <c r="A10" s="778"/>
      <c r="B10" s="788"/>
      <c r="C10" s="757"/>
      <c r="D10" s="764"/>
      <c r="E10" s="757"/>
      <c r="F10" s="760"/>
      <c r="G10" s="741"/>
      <c r="H10" s="873" t="s">
        <v>62</v>
      </c>
      <c r="I10" s="784"/>
      <c r="J10" s="155"/>
      <c r="K10" s="155"/>
      <c r="L10" s="155"/>
      <c r="M10" s="155"/>
      <c r="N10" s="155"/>
      <c r="O10" s="155"/>
      <c r="P10" s="155"/>
      <c r="Q10" s="155"/>
      <c r="R10" s="155"/>
      <c r="S10" s="155"/>
      <c r="T10" s="155"/>
      <c r="U10" s="156"/>
      <c r="V10" s="170">
        <f t="shared" si="0"/>
        <v>0</v>
      </c>
      <c r="W10" s="741"/>
      <c r="X10" s="117">
        <f>IF(OR(V10=0,W9=0),0,(V10/V9*W9))</f>
        <v>0</v>
      </c>
    </row>
    <row r="11" spans="1:24" ht="36">
      <c r="A11" s="778"/>
      <c r="B11" s="283"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row>
    <row r="12" spans="1:24">
      <c r="A12" s="778"/>
      <c r="B12" s="869" t="s">
        <v>602</v>
      </c>
      <c r="C12" s="871" t="s">
        <v>603</v>
      </c>
      <c r="D12" s="744"/>
      <c r="E12" s="744"/>
      <c r="F12" s="726"/>
      <c r="G12" s="893" t="s">
        <v>597</v>
      </c>
      <c r="H12" s="865" t="s">
        <v>67</v>
      </c>
      <c r="I12" s="126" t="s">
        <v>9</v>
      </c>
      <c r="J12" s="160">
        <v>8.4000000000000005E-2</v>
      </c>
      <c r="K12" s="160">
        <v>0</v>
      </c>
      <c r="L12" s="160">
        <v>0.33300000000000002</v>
      </c>
      <c r="M12" s="160">
        <v>8.3000000000000004E-2</v>
      </c>
      <c r="N12" s="160">
        <v>0.16700000000000001</v>
      </c>
      <c r="O12" s="160">
        <v>0</v>
      </c>
      <c r="P12" s="160">
        <v>8.3000000000000004E-2</v>
      </c>
      <c r="Q12" s="160">
        <v>0</v>
      </c>
      <c r="R12" s="160">
        <v>0</v>
      </c>
      <c r="S12" s="160">
        <v>0.25</v>
      </c>
      <c r="T12" s="160"/>
      <c r="U12" s="160"/>
      <c r="V12" s="121">
        <f t="shared" ref="V12:V33" si="1">SUM(J12:U12)</f>
        <v>1</v>
      </c>
      <c r="W12" s="872">
        <v>0.1</v>
      </c>
      <c r="X12" s="122">
        <f>V12*W12</f>
        <v>0.1</v>
      </c>
    </row>
    <row r="13" spans="1:24">
      <c r="A13" s="778"/>
      <c r="B13" s="861"/>
      <c r="C13" s="750"/>
      <c r="D13" s="751"/>
      <c r="E13" s="751"/>
      <c r="F13" s="752"/>
      <c r="G13" s="766"/>
      <c r="H13" s="762"/>
      <c r="I13" s="127" t="s">
        <v>39</v>
      </c>
      <c r="J13" s="128"/>
      <c r="K13" s="129"/>
      <c r="L13" s="129"/>
      <c r="M13" s="129"/>
      <c r="N13" s="129"/>
      <c r="O13" s="129"/>
      <c r="P13" s="129"/>
      <c r="Q13" s="129"/>
      <c r="R13" s="129"/>
      <c r="S13" s="129"/>
      <c r="T13" s="129"/>
      <c r="U13" s="129"/>
      <c r="V13" s="124">
        <f t="shared" si="1"/>
        <v>0</v>
      </c>
      <c r="W13" s="768"/>
      <c r="X13" s="125">
        <f>+V13*W12</f>
        <v>0</v>
      </c>
    </row>
    <row r="14" spans="1:24">
      <c r="A14" s="778"/>
      <c r="B14" s="869" t="s">
        <v>602</v>
      </c>
      <c r="C14" s="871" t="s">
        <v>605</v>
      </c>
      <c r="D14" s="744"/>
      <c r="E14" s="744"/>
      <c r="F14" s="745"/>
      <c r="G14" s="893" t="s">
        <v>597</v>
      </c>
      <c r="H14" s="865" t="s">
        <v>67</v>
      </c>
      <c r="I14" s="126" t="s">
        <v>9</v>
      </c>
      <c r="J14" s="159"/>
      <c r="K14" s="160"/>
      <c r="L14" s="160">
        <v>0.05</v>
      </c>
      <c r="M14" s="160">
        <v>0.38300000000000001</v>
      </c>
      <c r="N14" s="160">
        <v>0.05</v>
      </c>
      <c r="O14" s="160">
        <v>0.05</v>
      </c>
      <c r="P14" s="160">
        <v>0.05</v>
      </c>
      <c r="Q14" s="160">
        <v>0.38300000000000001</v>
      </c>
      <c r="R14" s="160">
        <v>1.7000000000000001E-2</v>
      </c>
      <c r="S14" s="160">
        <v>1.7000000000000001E-2</v>
      </c>
      <c r="T14" s="160"/>
      <c r="U14" s="160"/>
      <c r="V14" s="121">
        <f t="shared" si="1"/>
        <v>1</v>
      </c>
      <c r="W14" s="872">
        <v>0.1</v>
      </c>
      <c r="X14" s="122">
        <f>V14*W14</f>
        <v>0.1</v>
      </c>
    </row>
    <row r="15" spans="1:24">
      <c r="A15" s="778"/>
      <c r="B15" s="861"/>
      <c r="C15" s="746"/>
      <c r="D15" s="747"/>
      <c r="E15" s="747"/>
      <c r="F15" s="748"/>
      <c r="G15" s="766"/>
      <c r="H15" s="762"/>
      <c r="I15" s="127" t="s">
        <v>39</v>
      </c>
      <c r="J15" s="128"/>
      <c r="K15" s="129"/>
      <c r="L15" s="129"/>
      <c r="M15" s="129"/>
      <c r="N15" s="129"/>
      <c r="O15" s="129"/>
      <c r="P15" s="129"/>
      <c r="Q15" s="129"/>
      <c r="R15" s="129"/>
      <c r="S15" s="129"/>
      <c r="T15" s="129"/>
      <c r="U15" s="129"/>
      <c r="V15" s="124">
        <f t="shared" si="1"/>
        <v>0</v>
      </c>
      <c r="W15" s="768"/>
      <c r="X15" s="125">
        <f>+V15*W14</f>
        <v>0</v>
      </c>
    </row>
    <row r="16" spans="1:24">
      <c r="A16" s="778"/>
      <c r="B16" s="869" t="s">
        <v>602</v>
      </c>
      <c r="C16" s="871" t="s">
        <v>606</v>
      </c>
      <c r="D16" s="744"/>
      <c r="E16" s="744"/>
      <c r="F16" s="745"/>
      <c r="G16" s="893" t="s">
        <v>597</v>
      </c>
      <c r="H16" s="865" t="s">
        <v>67</v>
      </c>
      <c r="I16" s="126" t="s">
        <v>9</v>
      </c>
      <c r="J16" s="159"/>
      <c r="K16" s="160">
        <v>0.5</v>
      </c>
      <c r="L16" s="160">
        <v>0.5</v>
      </c>
      <c r="M16" s="160"/>
      <c r="N16" s="160"/>
      <c r="O16" s="160"/>
      <c r="P16" s="160"/>
      <c r="Q16" s="160"/>
      <c r="R16" s="160"/>
      <c r="S16" s="160"/>
      <c r="T16" s="160"/>
      <c r="U16" s="160"/>
      <c r="V16" s="121">
        <f t="shared" si="1"/>
        <v>1</v>
      </c>
      <c r="W16" s="872">
        <v>0.1</v>
      </c>
      <c r="X16" s="122">
        <f>V16*W16</f>
        <v>0.1</v>
      </c>
    </row>
    <row r="17" spans="1:24">
      <c r="A17" s="778"/>
      <c r="B17" s="861"/>
      <c r="C17" s="746"/>
      <c r="D17" s="747"/>
      <c r="E17" s="747"/>
      <c r="F17" s="748"/>
      <c r="G17" s="766"/>
      <c r="H17" s="762"/>
      <c r="I17" s="127" t="s">
        <v>39</v>
      </c>
      <c r="J17" s="128"/>
      <c r="K17" s="129"/>
      <c r="L17" s="129"/>
      <c r="M17" s="129"/>
      <c r="N17" s="129"/>
      <c r="O17" s="129"/>
      <c r="P17" s="129"/>
      <c r="Q17" s="129"/>
      <c r="R17" s="129"/>
      <c r="S17" s="129"/>
      <c r="T17" s="129"/>
      <c r="U17" s="129"/>
      <c r="V17" s="124">
        <f t="shared" si="1"/>
        <v>0</v>
      </c>
      <c r="W17" s="768"/>
      <c r="X17" s="125">
        <f>+V17*W16</f>
        <v>0</v>
      </c>
    </row>
    <row r="18" spans="1:24">
      <c r="A18" s="778"/>
      <c r="B18" s="869" t="s">
        <v>602</v>
      </c>
      <c r="C18" s="901" t="s">
        <v>607</v>
      </c>
      <c r="D18" s="744"/>
      <c r="E18" s="744"/>
      <c r="F18" s="726"/>
      <c r="G18" s="893" t="s">
        <v>597</v>
      </c>
      <c r="H18" s="865" t="s">
        <v>67</v>
      </c>
      <c r="I18" s="126" t="s">
        <v>9</v>
      </c>
      <c r="J18" s="159"/>
      <c r="K18" s="160"/>
      <c r="L18" s="160"/>
      <c r="M18" s="160"/>
      <c r="N18" s="160"/>
      <c r="O18" s="160">
        <v>0.5</v>
      </c>
      <c r="P18" s="160">
        <v>0</v>
      </c>
      <c r="Q18" s="160">
        <v>0</v>
      </c>
      <c r="R18" s="160">
        <v>0</v>
      </c>
      <c r="S18" s="160">
        <v>0</v>
      </c>
      <c r="T18" s="160">
        <v>0</v>
      </c>
      <c r="U18" s="160">
        <v>0.5</v>
      </c>
      <c r="V18" s="121">
        <f t="shared" si="1"/>
        <v>1</v>
      </c>
      <c r="W18" s="872">
        <v>0.1</v>
      </c>
      <c r="X18" s="122">
        <f>V18*W18</f>
        <v>0.1</v>
      </c>
    </row>
    <row r="19" spans="1:24">
      <c r="A19" s="778"/>
      <c r="B19" s="861"/>
      <c r="C19" s="750"/>
      <c r="D19" s="751"/>
      <c r="E19" s="751"/>
      <c r="F19" s="752"/>
      <c r="G19" s="766"/>
      <c r="H19" s="762"/>
      <c r="I19" s="127" t="s">
        <v>39</v>
      </c>
      <c r="J19" s="128"/>
      <c r="K19" s="129"/>
      <c r="L19" s="129"/>
      <c r="M19" s="129"/>
      <c r="N19" s="129"/>
      <c r="O19" s="129"/>
      <c r="P19" s="129"/>
      <c r="Q19" s="129"/>
      <c r="R19" s="129"/>
      <c r="S19" s="129"/>
      <c r="T19" s="129"/>
      <c r="U19" s="129"/>
      <c r="V19" s="124">
        <f t="shared" si="1"/>
        <v>0</v>
      </c>
      <c r="W19" s="768"/>
      <c r="X19" s="125">
        <f>+V19*W18</f>
        <v>0</v>
      </c>
    </row>
    <row r="20" spans="1:24">
      <c r="A20" s="778"/>
      <c r="B20" s="869" t="s">
        <v>602</v>
      </c>
      <c r="C20" s="871" t="s">
        <v>609</v>
      </c>
      <c r="D20" s="744"/>
      <c r="E20" s="744"/>
      <c r="F20" s="726"/>
      <c r="G20" s="893" t="s">
        <v>597</v>
      </c>
      <c r="H20" s="865" t="s">
        <v>67</v>
      </c>
      <c r="I20" s="126" t="s">
        <v>9</v>
      </c>
      <c r="J20" s="159"/>
      <c r="K20" s="160"/>
      <c r="L20" s="160">
        <v>0.28999999999999998</v>
      </c>
      <c r="M20" s="160">
        <v>0.1</v>
      </c>
      <c r="N20" s="160">
        <v>0</v>
      </c>
      <c r="O20" s="160">
        <v>0.12</v>
      </c>
      <c r="P20" s="160">
        <v>0.21</v>
      </c>
      <c r="Q20" s="160">
        <v>0</v>
      </c>
      <c r="R20" s="160">
        <v>0.1</v>
      </c>
      <c r="S20" s="160">
        <v>0</v>
      </c>
      <c r="T20" s="160">
        <v>0.18</v>
      </c>
      <c r="U20" s="160"/>
      <c r="V20" s="121">
        <f t="shared" si="1"/>
        <v>1</v>
      </c>
      <c r="W20" s="872">
        <v>0.1</v>
      </c>
      <c r="X20" s="122">
        <f>V20*W20</f>
        <v>0.1</v>
      </c>
    </row>
    <row r="21" spans="1:24" ht="15.75" customHeight="1">
      <c r="A21" s="778"/>
      <c r="B21" s="861"/>
      <c r="C21" s="750"/>
      <c r="D21" s="751"/>
      <c r="E21" s="751"/>
      <c r="F21" s="752"/>
      <c r="G21" s="766"/>
      <c r="H21" s="762"/>
      <c r="I21" s="127" t="s">
        <v>39</v>
      </c>
      <c r="J21" s="128"/>
      <c r="K21" s="129"/>
      <c r="L21" s="129"/>
      <c r="M21" s="129"/>
      <c r="N21" s="129"/>
      <c r="O21" s="129"/>
      <c r="P21" s="129"/>
      <c r="Q21" s="129"/>
      <c r="R21" s="129"/>
      <c r="S21" s="129"/>
      <c r="T21" s="129"/>
      <c r="U21" s="129"/>
      <c r="V21" s="124">
        <f t="shared" si="1"/>
        <v>0</v>
      </c>
      <c r="W21" s="768"/>
      <c r="X21" s="125">
        <f>+V21*W20</f>
        <v>0</v>
      </c>
    </row>
    <row r="22" spans="1:24" ht="15.75" customHeight="1">
      <c r="A22" s="778"/>
      <c r="B22" s="869" t="s">
        <v>602</v>
      </c>
      <c r="C22" s="871" t="s">
        <v>610</v>
      </c>
      <c r="D22" s="744"/>
      <c r="E22" s="744"/>
      <c r="F22" s="726"/>
      <c r="G22" s="893" t="s">
        <v>597</v>
      </c>
      <c r="H22" s="865" t="s">
        <v>67</v>
      </c>
      <c r="I22" s="126" t="s">
        <v>9</v>
      </c>
      <c r="J22" s="159"/>
      <c r="K22" s="160">
        <v>0.5</v>
      </c>
      <c r="L22" s="160">
        <v>0</v>
      </c>
      <c r="M22" s="160">
        <v>0.16500000000000001</v>
      </c>
      <c r="N22" s="160">
        <v>0</v>
      </c>
      <c r="O22" s="160">
        <v>0</v>
      </c>
      <c r="P22" s="160">
        <v>0.16500000000000001</v>
      </c>
      <c r="Q22" s="160">
        <v>0</v>
      </c>
      <c r="R22" s="160">
        <v>0</v>
      </c>
      <c r="S22" s="160">
        <v>0.17</v>
      </c>
      <c r="T22" s="160"/>
      <c r="U22" s="160"/>
      <c r="V22" s="121">
        <f t="shared" si="1"/>
        <v>1</v>
      </c>
      <c r="W22" s="872">
        <v>0.1</v>
      </c>
      <c r="X22" s="122">
        <f>V22*W22</f>
        <v>0.1</v>
      </c>
    </row>
    <row r="23" spans="1:24" ht="15.75" customHeight="1">
      <c r="A23" s="778"/>
      <c r="B23" s="861"/>
      <c r="C23" s="750"/>
      <c r="D23" s="751"/>
      <c r="E23" s="751"/>
      <c r="F23" s="752"/>
      <c r="G23" s="766"/>
      <c r="H23" s="762"/>
      <c r="I23" s="127" t="s">
        <v>39</v>
      </c>
      <c r="J23" s="128"/>
      <c r="K23" s="129"/>
      <c r="L23" s="129"/>
      <c r="M23" s="129"/>
      <c r="N23" s="129"/>
      <c r="O23" s="129"/>
      <c r="P23" s="129"/>
      <c r="Q23" s="129"/>
      <c r="R23" s="129"/>
      <c r="S23" s="129"/>
      <c r="T23" s="129"/>
      <c r="U23" s="129"/>
      <c r="V23" s="124">
        <f t="shared" si="1"/>
        <v>0</v>
      </c>
      <c r="W23" s="768"/>
      <c r="X23" s="125">
        <f>+V23*W22</f>
        <v>0</v>
      </c>
    </row>
    <row r="24" spans="1:24" ht="15.75" customHeight="1">
      <c r="A24" s="778"/>
      <c r="B24" s="869" t="s">
        <v>602</v>
      </c>
      <c r="C24" s="871" t="s">
        <v>611</v>
      </c>
      <c r="D24" s="744"/>
      <c r="E24" s="744"/>
      <c r="F24" s="726"/>
      <c r="G24" s="893" t="s">
        <v>597</v>
      </c>
      <c r="H24" s="865" t="s">
        <v>67</v>
      </c>
      <c r="I24" s="126" t="s">
        <v>9</v>
      </c>
      <c r="J24" s="159"/>
      <c r="K24" s="160"/>
      <c r="L24" s="160"/>
      <c r="M24" s="160"/>
      <c r="N24" s="160"/>
      <c r="O24" s="160">
        <v>1</v>
      </c>
      <c r="P24" s="160"/>
      <c r="Q24" s="160"/>
      <c r="R24" s="160"/>
      <c r="S24" s="160"/>
      <c r="T24" s="160"/>
      <c r="U24" s="160"/>
      <c r="V24" s="121">
        <f t="shared" si="1"/>
        <v>1</v>
      </c>
      <c r="W24" s="872">
        <v>0.1</v>
      </c>
      <c r="X24" s="122">
        <f>V24*W24</f>
        <v>0.1</v>
      </c>
    </row>
    <row r="25" spans="1:24" ht="15.75" customHeight="1">
      <c r="A25" s="778"/>
      <c r="B25" s="861"/>
      <c r="C25" s="750"/>
      <c r="D25" s="751"/>
      <c r="E25" s="751"/>
      <c r="F25" s="752"/>
      <c r="G25" s="766"/>
      <c r="H25" s="762"/>
      <c r="I25" s="127" t="s">
        <v>39</v>
      </c>
      <c r="J25" s="128"/>
      <c r="K25" s="129"/>
      <c r="L25" s="129"/>
      <c r="M25" s="129"/>
      <c r="N25" s="129"/>
      <c r="O25" s="129"/>
      <c r="P25" s="129"/>
      <c r="Q25" s="129"/>
      <c r="R25" s="129"/>
      <c r="S25" s="129"/>
      <c r="T25" s="129"/>
      <c r="U25" s="129"/>
      <c r="V25" s="124">
        <f t="shared" si="1"/>
        <v>0</v>
      </c>
      <c r="W25" s="768"/>
      <c r="X25" s="125">
        <f>+V25*W24</f>
        <v>0</v>
      </c>
    </row>
    <row r="26" spans="1:24" ht="15.75" customHeight="1">
      <c r="A26" s="778"/>
      <c r="B26" s="869" t="s">
        <v>602</v>
      </c>
      <c r="C26" s="871" t="s">
        <v>613</v>
      </c>
      <c r="D26" s="744"/>
      <c r="E26" s="744"/>
      <c r="F26" s="726"/>
      <c r="G26" s="893" t="s">
        <v>597</v>
      </c>
      <c r="H26" s="865" t="s">
        <v>67</v>
      </c>
      <c r="I26" s="126" t="s">
        <v>9</v>
      </c>
      <c r="J26" s="159"/>
      <c r="K26" s="160"/>
      <c r="L26" s="160"/>
      <c r="M26" s="160">
        <v>0.33</v>
      </c>
      <c r="N26" s="160">
        <v>0</v>
      </c>
      <c r="O26" s="160">
        <v>0</v>
      </c>
      <c r="P26" s="160">
        <v>0.33</v>
      </c>
      <c r="Q26" s="160">
        <v>0</v>
      </c>
      <c r="R26" s="160">
        <v>0</v>
      </c>
      <c r="S26" s="160">
        <v>0.34</v>
      </c>
      <c r="T26" s="160"/>
      <c r="U26" s="160"/>
      <c r="V26" s="121">
        <f t="shared" si="1"/>
        <v>1</v>
      </c>
      <c r="W26" s="872">
        <v>0.1</v>
      </c>
      <c r="X26" s="122">
        <f>V26*W26</f>
        <v>0.1</v>
      </c>
    </row>
    <row r="27" spans="1:24" ht="15.75" customHeight="1">
      <c r="A27" s="778"/>
      <c r="B27" s="861"/>
      <c r="C27" s="750"/>
      <c r="D27" s="751"/>
      <c r="E27" s="751"/>
      <c r="F27" s="752"/>
      <c r="G27" s="766"/>
      <c r="H27" s="762"/>
      <c r="I27" s="127" t="s">
        <v>39</v>
      </c>
      <c r="J27" s="128"/>
      <c r="K27" s="129"/>
      <c r="L27" s="129"/>
      <c r="M27" s="129"/>
      <c r="N27" s="129"/>
      <c r="O27" s="129"/>
      <c r="P27" s="129"/>
      <c r="Q27" s="129"/>
      <c r="R27" s="129"/>
      <c r="S27" s="129"/>
      <c r="T27" s="129"/>
      <c r="U27" s="129"/>
      <c r="V27" s="124">
        <f t="shared" si="1"/>
        <v>0</v>
      </c>
      <c r="W27" s="768"/>
      <c r="X27" s="125">
        <f>+V27*W26</f>
        <v>0</v>
      </c>
    </row>
    <row r="28" spans="1:24" ht="15.75" customHeight="1">
      <c r="A28" s="778"/>
      <c r="B28" s="869" t="s">
        <v>602</v>
      </c>
      <c r="C28" s="871" t="s">
        <v>614</v>
      </c>
      <c r="D28" s="744"/>
      <c r="E28" s="744"/>
      <c r="F28" s="726"/>
      <c r="G28" s="893" t="s">
        <v>597</v>
      </c>
      <c r="H28" s="865" t="s">
        <v>67</v>
      </c>
      <c r="I28" s="126" t="s">
        <v>9</v>
      </c>
      <c r="J28" s="159"/>
      <c r="K28" s="160"/>
      <c r="L28" s="160"/>
      <c r="M28" s="160">
        <v>0.33</v>
      </c>
      <c r="N28" s="160">
        <v>0</v>
      </c>
      <c r="O28" s="160">
        <v>0</v>
      </c>
      <c r="P28" s="160">
        <v>0.33</v>
      </c>
      <c r="Q28" s="160">
        <v>0</v>
      </c>
      <c r="R28" s="160">
        <v>0</v>
      </c>
      <c r="S28" s="160">
        <v>0.34</v>
      </c>
      <c r="T28" s="160"/>
      <c r="U28" s="160"/>
      <c r="V28" s="121">
        <f t="shared" si="1"/>
        <v>1</v>
      </c>
      <c r="W28" s="872">
        <v>0.1</v>
      </c>
      <c r="X28" s="122">
        <f>V28*W28</f>
        <v>0.1</v>
      </c>
    </row>
    <row r="29" spans="1:24" ht="15.75" customHeight="1">
      <c r="A29" s="778"/>
      <c r="B29" s="861"/>
      <c r="C29" s="750"/>
      <c r="D29" s="751"/>
      <c r="E29" s="751"/>
      <c r="F29" s="752"/>
      <c r="G29" s="766"/>
      <c r="H29" s="762"/>
      <c r="I29" s="127" t="s">
        <v>39</v>
      </c>
      <c r="J29" s="128"/>
      <c r="K29" s="129"/>
      <c r="L29" s="129"/>
      <c r="M29" s="129"/>
      <c r="N29" s="129"/>
      <c r="O29" s="129"/>
      <c r="P29" s="129"/>
      <c r="Q29" s="129"/>
      <c r="R29" s="129"/>
      <c r="S29" s="129"/>
      <c r="T29" s="129"/>
      <c r="U29" s="129"/>
      <c r="V29" s="124">
        <f t="shared" si="1"/>
        <v>0</v>
      </c>
      <c r="W29" s="768"/>
      <c r="X29" s="125">
        <f>+V29*W28</f>
        <v>0</v>
      </c>
    </row>
    <row r="30" spans="1:24" ht="15.75" customHeight="1">
      <c r="A30" s="778"/>
      <c r="B30" s="869" t="s">
        <v>602</v>
      </c>
      <c r="C30" s="871" t="s">
        <v>616</v>
      </c>
      <c r="D30" s="744"/>
      <c r="E30" s="744"/>
      <c r="F30" s="726"/>
      <c r="G30" s="893" t="s">
        <v>597</v>
      </c>
      <c r="H30" s="865" t="s">
        <v>67</v>
      </c>
      <c r="I30" s="126" t="s">
        <v>9</v>
      </c>
      <c r="J30" s="159"/>
      <c r="K30" s="160"/>
      <c r="L30" s="160"/>
      <c r="M30" s="160"/>
      <c r="N30" s="160"/>
      <c r="O30" s="160">
        <v>0.5</v>
      </c>
      <c r="P30" s="160">
        <v>0</v>
      </c>
      <c r="Q30" s="160">
        <v>0.25</v>
      </c>
      <c r="R30" s="160">
        <v>0</v>
      </c>
      <c r="S30" s="160">
        <v>0</v>
      </c>
      <c r="T30" s="160">
        <v>0.25</v>
      </c>
      <c r="U30" s="160"/>
      <c r="V30" s="121">
        <f t="shared" si="1"/>
        <v>1</v>
      </c>
      <c r="W30" s="872">
        <v>0.1</v>
      </c>
      <c r="X30" s="122">
        <f>V30*W30</f>
        <v>0.1</v>
      </c>
    </row>
    <row r="31" spans="1:24" ht="15.75" customHeight="1">
      <c r="A31" s="778"/>
      <c r="B31" s="861"/>
      <c r="C31" s="750"/>
      <c r="D31" s="751"/>
      <c r="E31" s="751"/>
      <c r="F31" s="752"/>
      <c r="G31" s="766"/>
      <c r="H31" s="762"/>
      <c r="I31" s="127" t="s">
        <v>39</v>
      </c>
      <c r="J31" s="128"/>
      <c r="K31" s="129"/>
      <c r="L31" s="129"/>
      <c r="M31" s="129"/>
      <c r="N31" s="129"/>
      <c r="O31" s="129"/>
      <c r="P31" s="129"/>
      <c r="Q31" s="129"/>
      <c r="R31" s="129"/>
      <c r="S31" s="129"/>
      <c r="T31" s="129"/>
      <c r="U31" s="129"/>
      <c r="V31" s="124">
        <f t="shared" si="1"/>
        <v>0</v>
      </c>
      <c r="W31" s="768"/>
      <c r="X31" s="125">
        <f>+V31*W30</f>
        <v>0</v>
      </c>
    </row>
    <row r="32" spans="1:24" ht="15.75" customHeight="1">
      <c r="A32" s="778"/>
      <c r="B32" s="1199" t="s">
        <v>70</v>
      </c>
      <c r="C32" s="817"/>
      <c r="D32" s="817"/>
      <c r="E32" s="817"/>
      <c r="F32" s="818"/>
      <c r="G32" s="904"/>
      <c r="H32" s="867" t="s">
        <v>67</v>
      </c>
      <c r="I32" s="146" t="s">
        <v>9</v>
      </c>
      <c r="J32" s="121">
        <f t="shared" ref="J32:U32" si="2">+J12*$W$12+J14*$W$14+J16*$W$16+J18*$W$18+J20*$W$20+J22*$W$22+J24*$W$24+J26*$W$26+J28*$W$28+J30*$W$30</f>
        <v>8.4000000000000012E-3</v>
      </c>
      <c r="K32" s="121">
        <f t="shared" si="2"/>
        <v>0.1</v>
      </c>
      <c r="L32" s="121">
        <f t="shared" si="2"/>
        <v>0.1173</v>
      </c>
      <c r="M32" s="121">
        <f t="shared" si="2"/>
        <v>0.1391</v>
      </c>
      <c r="N32" s="121">
        <f t="shared" si="2"/>
        <v>2.1700000000000004E-2</v>
      </c>
      <c r="O32" s="121">
        <f t="shared" si="2"/>
        <v>0.21700000000000003</v>
      </c>
      <c r="P32" s="121">
        <f t="shared" si="2"/>
        <v>0.11680000000000001</v>
      </c>
      <c r="Q32" s="121">
        <f t="shared" si="2"/>
        <v>6.3299999999999995E-2</v>
      </c>
      <c r="R32" s="121">
        <f t="shared" si="2"/>
        <v>1.1700000000000002E-2</v>
      </c>
      <c r="S32" s="121">
        <f t="shared" si="2"/>
        <v>0.11170000000000001</v>
      </c>
      <c r="T32" s="121">
        <f t="shared" si="2"/>
        <v>4.2999999999999997E-2</v>
      </c>
      <c r="U32" s="121">
        <f t="shared" si="2"/>
        <v>0.05</v>
      </c>
      <c r="V32" s="121">
        <f t="shared" si="1"/>
        <v>1.0000000000000002</v>
      </c>
      <c r="W32" s="887">
        <f>SUM(W12:W31)</f>
        <v>0.99999999999999989</v>
      </c>
      <c r="X32" s="122">
        <f>V32*W32</f>
        <v>1</v>
      </c>
    </row>
    <row r="33" spans="1:24" ht="15.75" customHeight="1">
      <c r="A33" s="779"/>
      <c r="B33" s="792"/>
      <c r="C33" s="764"/>
      <c r="D33" s="764"/>
      <c r="E33" s="764"/>
      <c r="F33" s="793"/>
      <c r="G33" s="741"/>
      <c r="H33" s="790"/>
      <c r="I33" s="148" t="s">
        <v>39</v>
      </c>
      <c r="J33" s="149">
        <f t="shared" ref="J33:U33" si="3">+J13*$W$12+J15*$W$14+J17*$W$16+J19*$W$18+J21*$W$20+J23*$W$22+J25*$W$24+J27*$W$26+J29*$W$28+J31*$W$30</f>
        <v>0</v>
      </c>
      <c r="K33" s="149">
        <f t="shared" si="3"/>
        <v>0</v>
      </c>
      <c r="L33" s="149">
        <f t="shared" si="3"/>
        <v>0</v>
      </c>
      <c r="M33" s="149">
        <f t="shared" si="3"/>
        <v>0</v>
      </c>
      <c r="N33" s="149">
        <f t="shared" si="3"/>
        <v>0</v>
      </c>
      <c r="O33" s="149">
        <f t="shared" si="3"/>
        <v>0</v>
      </c>
      <c r="P33" s="149">
        <f t="shared" si="3"/>
        <v>0</v>
      </c>
      <c r="Q33" s="149">
        <f t="shared" si="3"/>
        <v>0</v>
      </c>
      <c r="R33" s="149">
        <f t="shared" si="3"/>
        <v>0</v>
      </c>
      <c r="S33" s="149">
        <f t="shared" si="3"/>
        <v>0</v>
      </c>
      <c r="T33" s="149">
        <f t="shared" si="3"/>
        <v>0</v>
      </c>
      <c r="U33" s="149">
        <f t="shared" si="3"/>
        <v>0</v>
      </c>
      <c r="V33" s="149">
        <f t="shared" si="1"/>
        <v>0</v>
      </c>
      <c r="W33" s="757"/>
      <c r="X33" s="150">
        <f>+V33*W32</f>
        <v>0</v>
      </c>
    </row>
    <row r="34" spans="1:24" ht="27.75" customHeight="1">
      <c r="A34" s="105" t="s">
        <v>17</v>
      </c>
      <c r="B34" s="106" t="s">
        <v>42</v>
      </c>
      <c r="C34" s="106" t="s">
        <v>43</v>
      </c>
      <c r="D34" s="106" t="s">
        <v>19</v>
      </c>
      <c r="E34" s="106" t="s">
        <v>44</v>
      </c>
      <c r="F34" s="107" t="s">
        <v>45</v>
      </c>
      <c r="G34" s="108" t="s">
        <v>46</v>
      </c>
      <c r="H34" s="898" t="s">
        <v>47</v>
      </c>
      <c r="I34" s="755"/>
      <c r="J34" s="106" t="s">
        <v>48</v>
      </c>
      <c r="K34" s="106" t="s">
        <v>28</v>
      </c>
      <c r="L34" s="106" t="s">
        <v>31</v>
      </c>
      <c r="M34" s="106" t="s">
        <v>30</v>
      </c>
      <c r="N34" s="106" t="s">
        <v>49</v>
      </c>
      <c r="O34" s="106" t="s">
        <v>50</v>
      </c>
      <c r="P34" s="106" t="s">
        <v>34</v>
      </c>
      <c r="Q34" s="109" t="s">
        <v>36</v>
      </c>
      <c r="R34" s="106" t="s">
        <v>51</v>
      </c>
      <c r="S34" s="106" t="s">
        <v>52</v>
      </c>
      <c r="T34" s="106" t="s">
        <v>32</v>
      </c>
      <c r="U34" s="106" t="s">
        <v>29</v>
      </c>
      <c r="V34" s="106" t="s">
        <v>53</v>
      </c>
      <c r="W34" s="106" t="s">
        <v>54</v>
      </c>
      <c r="X34" s="151" t="s">
        <v>71</v>
      </c>
    </row>
    <row r="35" spans="1:24" ht="15.75" customHeight="1">
      <c r="A35" s="998" t="s">
        <v>619</v>
      </c>
      <c r="B35" s="877" t="s">
        <v>595</v>
      </c>
      <c r="C35" s="876" t="s">
        <v>73</v>
      </c>
      <c r="D35" s="874">
        <v>1</v>
      </c>
      <c r="E35" s="876" t="s">
        <v>620</v>
      </c>
      <c r="F35" s="875" t="s">
        <v>75</v>
      </c>
      <c r="G35" s="893" t="s">
        <v>597</v>
      </c>
      <c r="H35" s="894" t="s">
        <v>9</v>
      </c>
      <c r="I35" s="786"/>
      <c r="J35" s="152">
        <v>0</v>
      </c>
      <c r="K35" s="152">
        <v>2.5000000000000001E-2</v>
      </c>
      <c r="L35" s="152">
        <v>5.0999999999999997E-2</v>
      </c>
      <c r="M35" s="152">
        <v>4.8000000000000001E-2</v>
      </c>
      <c r="N35" s="152">
        <v>0.05</v>
      </c>
      <c r="O35" s="152">
        <v>0.315</v>
      </c>
      <c r="P35" s="152">
        <v>0.17199999999999999</v>
      </c>
      <c r="Q35" s="152">
        <v>0.05</v>
      </c>
      <c r="R35" s="152">
        <v>4.2000000000000003E-2</v>
      </c>
      <c r="S35" s="152">
        <v>6.2E-2</v>
      </c>
      <c r="T35" s="152">
        <v>2.9000000000000001E-2</v>
      </c>
      <c r="U35" s="152">
        <v>0.156</v>
      </c>
      <c r="V35" s="163">
        <f t="shared" ref="V35:V36" si="4">SUM(J35:U35)</f>
        <v>1.0000000000000002</v>
      </c>
      <c r="W35" s="879">
        <v>0.25</v>
      </c>
      <c r="X35" s="113">
        <f>IF(OR(V35=0,W35=0),0,(V35/V35)*W35)</f>
        <v>0.25</v>
      </c>
    </row>
    <row r="36" spans="1:24" ht="15.75" customHeight="1">
      <c r="A36" s="778"/>
      <c r="B36" s="788"/>
      <c r="C36" s="757"/>
      <c r="D36" s="764"/>
      <c r="E36" s="757"/>
      <c r="F36" s="829"/>
      <c r="G36" s="741"/>
      <c r="H36" s="873" t="s">
        <v>62</v>
      </c>
      <c r="I36" s="784"/>
      <c r="J36" s="155"/>
      <c r="K36" s="155"/>
      <c r="L36" s="155"/>
      <c r="M36" s="155"/>
      <c r="N36" s="155"/>
      <c r="O36" s="155"/>
      <c r="P36" s="155"/>
      <c r="Q36" s="155"/>
      <c r="R36" s="155"/>
      <c r="S36" s="155"/>
      <c r="T36" s="155"/>
      <c r="U36" s="156"/>
      <c r="V36" s="170">
        <f t="shared" si="4"/>
        <v>0</v>
      </c>
      <c r="W36" s="741"/>
      <c r="X36" s="117">
        <f>IF(OR(V36=0,W35=0),0,(V36/V35*W35))</f>
        <v>0</v>
      </c>
    </row>
    <row r="37" spans="1:24" ht="33" customHeight="1">
      <c r="A37" s="778"/>
      <c r="B37" s="118" t="s">
        <v>63</v>
      </c>
      <c r="C37" s="878" t="s">
        <v>24</v>
      </c>
      <c r="D37" s="772"/>
      <c r="E37" s="772"/>
      <c r="F37" s="772"/>
      <c r="G37" s="772"/>
      <c r="H37" s="772"/>
      <c r="I37" s="772"/>
      <c r="J37" s="772"/>
      <c r="K37" s="772"/>
      <c r="L37" s="772"/>
      <c r="M37" s="772"/>
      <c r="N37" s="772"/>
      <c r="O37" s="772"/>
      <c r="P37" s="772"/>
      <c r="Q37" s="772"/>
      <c r="R37" s="772"/>
      <c r="S37" s="772"/>
      <c r="T37" s="772"/>
      <c r="U37" s="772"/>
      <c r="V37" s="772"/>
      <c r="W37" s="772"/>
      <c r="X37" s="773"/>
    </row>
    <row r="38" spans="1:24" ht="15.75" customHeight="1">
      <c r="A38" s="778"/>
      <c r="B38" s="866" t="s">
        <v>64</v>
      </c>
      <c r="C38" s="871" t="s">
        <v>622</v>
      </c>
      <c r="D38" s="744"/>
      <c r="E38" s="744"/>
      <c r="F38" s="726"/>
      <c r="G38" s="893" t="s">
        <v>597</v>
      </c>
      <c r="H38" s="865" t="s">
        <v>67</v>
      </c>
      <c r="I38" s="126" t="s">
        <v>9</v>
      </c>
      <c r="J38" s="159"/>
      <c r="K38" s="160"/>
      <c r="L38" s="160">
        <v>0.08</v>
      </c>
      <c r="M38" s="160">
        <v>6.7000000000000004E-2</v>
      </c>
      <c r="N38" s="160">
        <v>0.05</v>
      </c>
      <c r="O38" s="160">
        <v>0.13300000000000001</v>
      </c>
      <c r="P38" s="160">
        <v>0.313</v>
      </c>
      <c r="Q38" s="160">
        <v>0.05</v>
      </c>
      <c r="R38" s="160">
        <v>4.2000000000000003E-2</v>
      </c>
      <c r="S38" s="160">
        <v>0.123</v>
      </c>
      <c r="T38" s="160">
        <v>1.7000000000000001E-2</v>
      </c>
      <c r="U38" s="160">
        <v>0.125</v>
      </c>
      <c r="V38" s="121">
        <f t="shared" ref="V38:V49" si="5">SUM(J38:U38)</f>
        <v>1</v>
      </c>
      <c r="W38" s="872">
        <v>0.25</v>
      </c>
      <c r="X38" s="122">
        <f>V38*W38</f>
        <v>0.25</v>
      </c>
    </row>
    <row r="39" spans="1:24" ht="15.75" customHeight="1">
      <c r="A39" s="778"/>
      <c r="B39" s="776"/>
      <c r="C39" s="750"/>
      <c r="D39" s="751"/>
      <c r="E39" s="751"/>
      <c r="F39" s="752"/>
      <c r="G39" s="766"/>
      <c r="H39" s="762"/>
      <c r="I39" s="127" t="s">
        <v>39</v>
      </c>
      <c r="J39" s="128"/>
      <c r="K39" s="129"/>
      <c r="L39" s="129"/>
      <c r="M39" s="129"/>
      <c r="N39" s="129"/>
      <c r="O39" s="129"/>
      <c r="P39" s="129"/>
      <c r="Q39" s="129"/>
      <c r="R39" s="129"/>
      <c r="S39" s="129"/>
      <c r="T39" s="129"/>
      <c r="U39" s="129"/>
      <c r="V39" s="124">
        <f t="shared" si="5"/>
        <v>0</v>
      </c>
      <c r="W39" s="768"/>
      <c r="X39" s="125">
        <f>+V39*W38</f>
        <v>0</v>
      </c>
    </row>
    <row r="40" spans="1:24" ht="15.75" customHeight="1">
      <c r="A40" s="778"/>
      <c r="B40" s="866" t="s">
        <v>64</v>
      </c>
      <c r="C40" s="871" t="s">
        <v>624</v>
      </c>
      <c r="D40" s="744"/>
      <c r="E40" s="744"/>
      <c r="F40" s="726"/>
      <c r="G40" s="893" t="s">
        <v>597</v>
      </c>
      <c r="H40" s="865" t="s">
        <v>67</v>
      </c>
      <c r="I40" s="126" t="s">
        <v>9</v>
      </c>
      <c r="J40" s="159"/>
      <c r="K40" s="160"/>
      <c r="L40" s="160"/>
      <c r="M40" s="160"/>
      <c r="N40" s="160">
        <v>0.15</v>
      </c>
      <c r="O40" s="160">
        <v>0</v>
      </c>
      <c r="P40" s="160">
        <v>0.25</v>
      </c>
      <c r="Q40" s="160">
        <v>0.15</v>
      </c>
      <c r="R40" s="160">
        <v>0</v>
      </c>
      <c r="S40" s="160">
        <v>0</v>
      </c>
      <c r="T40" s="160">
        <v>0.1</v>
      </c>
      <c r="U40" s="160">
        <v>0.25</v>
      </c>
      <c r="V40" s="121">
        <f t="shared" si="5"/>
        <v>0.9</v>
      </c>
      <c r="W40" s="872">
        <v>0.25</v>
      </c>
      <c r="X40" s="122">
        <f>V40*W40</f>
        <v>0.22500000000000001</v>
      </c>
    </row>
    <row r="41" spans="1:24" ht="15.75" customHeight="1">
      <c r="A41" s="778"/>
      <c r="B41" s="776"/>
      <c r="C41" s="750"/>
      <c r="D41" s="751"/>
      <c r="E41" s="751"/>
      <c r="F41" s="752"/>
      <c r="G41" s="766"/>
      <c r="H41" s="762"/>
      <c r="I41" s="127" t="s">
        <v>39</v>
      </c>
      <c r="J41" s="128"/>
      <c r="K41" s="129"/>
      <c r="L41" s="129"/>
      <c r="M41" s="129"/>
      <c r="N41" s="129"/>
      <c r="O41" s="129"/>
      <c r="P41" s="129"/>
      <c r="Q41" s="129"/>
      <c r="R41" s="129"/>
      <c r="S41" s="129"/>
      <c r="T41" s="129"/>
      <c r="U41" s="129"/>
      <c r="V41" s="124">
        <f t="shared" si="5"/>
        <v>0</v>
      </c>
      <c r="W41" s="768"/>
      <c r="X41" s="125">
        <f>+V41*W40</f>
        <v>0</v>
      </c>
    </row>
    <row r="42" spans="1:24" ht="15.75" customHeight="1">
      <c r="A42" s="778"/>
      <c r="B42" s="866" t="s">
        <v>64</v>
      </c>
      <c r="C42" s="871" t="s">
        <v>627</v>
      </c>
      <c r="D42" s="744"/>
      <c r="E42" s="744"/>
      <c r="F42" s="726"/>
      <c r="G42" s="893" t="s">
        <v>597</v>
      </c>
      <c r="H42" s="865" t="s">
        <v>67</v>
      </c>
      <c r="I42" s="126" t="s">
        <v>9</v>
      </c>
      <c r="J42" s="159"/>
      <c r="K42" s="160"/>
      <c r="L42" s="160">
        <v>0.125</v>
      </c>
      <c r="M42" s="160">
        <v>0.125</v>
      </c>
      <c r="N42" s="160">
        <v>0</v>
      </c>
      <c r="O42" s="160">
        <v>0.125</v>
      </c>
      <c r="P42" s="160">
        <v>0.125</v>
      </c>
      <c r="Q42" s="160">
        <v>0</v>
      </c>
      <c r="R42" s="160">
        <v>0.125</v>
      </c>
      <c r="S42" s="160">
        <v>0.125</v>
      </c>
      <c r="T42" s="160">
        <v>0</v>
      </c>
      <c r="U42" s="160">
        <v>0.25</v>
      </c>
      <c r="V42" s="121">
        <f t="shared" si="5"/>
        <v>1</v>
      </c>
      <c r="W42" s="872">
        <v>0.25</v>
      </c>
      <c r="X42" s="122">
        <f>V42*W42</f>
        <v>0.25</v>
      </c>
    </row>
    <row r="43" spans="1:24" ht="15.75" customHeight="1">
      <c r="A43" s="778"/>
      <c r="B43" s="776"/>
      <c r="C43" s="750"/>
      <c r="D43" s="751"/>
      <c r="E43" s="751"/>
      <c r="F43" s="752"/>
      <c r="G43" s="766"/>
      <c r="H43" s="762"/>
      <c r="I43" s="127" t="s">
        <v>39</v>
      </c>
      <c r="J43" s="128"/>
      <c r="K43" s="129"/>
      <c r="L43" s="129"/>
      <c r="M43" s="129"/>
      <c r="N43" s="129"/>
      <c r="O43" s="129"/>
      <c r="P43" s="129"/>
      <c r="Q43" s="129"/>
      <c r="R43" s="129"/>
      <c r="S43" s="129"/>
      <c r="T43" s="129"/>
      <c r="U43" s="129"/>
      <c r="V43" s="124">
        <f t="shared" si="5"/>
        <v>0</v>
      </c>
      <c r="W43" s="768"/>
      <c r="X43" s="125">
        <f>+V43*W42</f>
        <v>0</v>
      </c>
    </row>
    <row r="44" spans="1:24" ht="15.75" customHeight="1">
      <c r="A44" s="778"/>
      <c r="B44" s="866" t="s">
        <v>64</v>
      </c>
      <c r="C44" s="871" t="s">
        <v>628</v>
      </c>
      <c r="D44" s="744"/>
      <c r="E44" s="744"/>
      <c r="F44" s="726"/>
      <c r="G44" s="893" t="s">
        <v>597</v>
      </c>
      <c r="H44" s="865" t="s">
        <v>67</v>
      </c>
      <c r="I44" s="126" t="s">
        <v>9</v>
      </c>
      <c r="J44" s="159"/>
      <c r="K44" s="160"/>
      <c r="L44" s="160"/>
      <c r="M44" s="160"/>
      <c r="N44" s="160">
        <v>1</v>
      </c>
      <c r="O44" s="160"/>
      <c r="P44" s="160"/>
      <c r="Q44" s="160"/>
      <c r="R44" s="160"/>
      <c r="S44" s="160"/>
      <c r="T44" s="160"/>
      <c r="U44" s="160"/>
      <c r="V44" s="121">
        <f t="shared" si="5"/>
        <v>1</v>
      </c>
      <c r="W44" s="872">
        <v>0.25</v>
      </c>
      <c r="X44" s="122">
        <f>V44*W44</f>
        <v>0.25</v>
      </c>
    </row>
    <row r="45" spans="1:24" ht="15.75" customHeight="1">
      <c r="A45" s="778"/>
      <c r="B45" s="776"/>
      <c r="C45" s="750"/>
      <c r="D45" s="751"/>
      <c r="E45" s="751"/>
      <c r="F45" s="752"/>
      <c r="G45" s="766"/>
      <c r="H45" s="762"/>
      <c r="I45" s="127" t="s">
        <v>39</v>
      </c>
      <c r="J45" s="128"/>
      <c r="K45" s="129"/>
      <c r="L45" s="129"/>
      <c r="M45" s="129"/>
      <c r="N45" s="129"/>
      <c r="O45" s="129"/>
      <c r="P45" s="129"/>
      <c r="Q45" s="129"/>
      <c r="R45" s="129"/>
      <c r="S45" s="129"/>
      <c r="T45" s="129"/>
      <c r="U45" s="129"/>
      <c r="V45" s="124">
        <f t="shared" si="5"/>
        <v>0</v>
      </c>
      <c r="W45" s="768"/>
      <c r="X45" s="125">
        <f>+V45*W44</f>
        <v>0</v>
      </c>
    </row>
    <row r="46" spans="1:24" ht="15.75" customHeight="1">
      <c r="A46" s="778"/>
      <c r="B46" s="902"/>
      <c r="C46" s="871"/>
      <c r="D46" s="744"/>
      <c r="E46" s="744"/>
      <c r="F46" s="726"/>
      <c r="G46" s="869"/>
      <c r="H46" s="865" t="s">
        <v>67</v>
      </c>
      <c r="I46" s="126" t="s">
        <v>9</v>
      </c>
      <c r="J46" s="159"/>
      <c r="K46" s="160"/>
      <c r="L46" s="160"/>
      <c r="M46" s="160"/>
      <c r="N46" s="160"/>
      <c r="O46" s="160"/>
      <c r="P46" s="160"/>
      <c r="Q46" s="160"/>
      <c r="R46" s="160"/>
      <c r="S46" s="160"/>
      <c r="T46" s="160"/>
      <c r="U46" s="160"/>
      <c r="V46" s="121">
        <f t="shared" si="5"/>
        <v>0</v>
      </c>
      <c r="W46" s="872"/>
      <c r="X46" s="122">
        <f>V46*W46</f>
        <v>0</v>
      </c>
    </row>
    <row r="47" spans="1:24" ht="15.75" customHeight="1">
      <c r="A47" s="778"/>
      <c r="B47" s="776"/>
      <c r="C47" s="746"/>
      <c r="D47" s="747"/>
      <c r="E47" s="747"/>
      <c r="F47" s="837"/>
      <c r="G47" s="766"/>
      <c r="H47" s="762"/>
      <c r="I47" s="127" t="s">
        <v>39</v>
      </c>
      <c r="J47" s="128"/>
      <c r="K47" s="129"/>
      <c r="L47" s="129"/>
      <c r="M47" s="129"/>
      <c r="N47" s="129"/>
      <c r="O47" s="129"/>
      <c r="P47" s="129"/>
      <c r="Q47" s="129"/>
      <c r="R47" s="129"/>
      <c r="S47" s="129"/>
      <c r="T47" s="129"/>
      <c r="U47" s="129"/>
      <c r="V47" s="124">
        <f t="shared" si="5"/>
        <v>0</v>
      </c>
      <c r="W47" s="768"/>
      <c r="X47" s="125">
        <f>+V47*W46</f>
        <v>0</v>
      </c>
    </row>
    <row r="48" spans="1:24" ht="15.75" customHeight="1">
      <c r="A48" s="778"/>
      <c r="B48" s="868" t="s">
        <v>70</v>
      </c>
      <c r="C48" s="744"/>
      <c r="D48" s="744"/>
      <c r="E48" s="744"/>
      <c r="F48" s="726"/>
      <c r="G48" s="164"/>
      <c r="H48" s="867" t="s">
        <v>67</v>
      </c>
      <c r="I48" s="146" t="s">
        <v>9</v>
      </c>
      <c r="J48" s="121">
        <f t="shared" ref="J48:U48" si="6">+J38*$W$38+J40*$W$40+J42*$W$42+J44*$W$44+J46*$W$46</f>
        <v>0</v>
      </c>
      <c r="K48" s="121">
        <f t="shared" si="6"/>
        <v>0</v>
      </c>
      <c r="L48" s="121">
        <f t="shared" si="6"/>
        <v>5.1250000000000004E-2</v>
      </c>
      <c r="M48" s="121">
        <f t="shared" si="6"/>
        <v>4.8000000000000001E-2</v>
      </c>
      <c r="N48" s="121">
        <f t="shared" si="6"/>
        <v>0.3</v>
      </c>
      <c r="O48" s="121">
        <f t="shared" si="6"/>
        <v>6.4500000000000002E-2</v>
      </c>
      <c r="P48" s="121">
        <f t="shared" si="6"/>
        <v>0.17199999999999999</v>
      </c>
      <c r="Q48" s="121">
        <f t="shared" si="6"/>
        <v>0.05</v>
      </c>
      <c r="R48" s="121">
        <f t="shared" si="6"/>
        <v>4.1750000000000002E-2</v>
      </c>
      <c r="S48" s="121">
        <f t="shared" si="6"/>
        <v>6.2E-2</v>
      </c>
      <c r="T48" s="121">
        <f t="shared" si="6"/>
        <v>2.9250000000000002E-2</v>
      </c>
      <c r="U48" s="121">
        <f t="shared" si="6"/>
        <v>0.15625</v>
      </c>
      <c r="V48" s="121">
        <f t="shared" si="5"/>
        <v>0.97500000000000009</v>
      </c>
      <c r="W48" s="887">
        <f>SUM(W38:W47)</f>
        <v>1</v>
      </c>
      <c r="X48" s="122">
        <f>V48*W48</f>
        <v>0.97500000000000009</v>
      </c>
    </row>
    <row r="49" spans="1:24" ht="15.75" customHeight="1">
      <c r="A49" s="779"/>
      <c r="B49" s="792"/>
      <c r="C49" s="764"/>
      <c r="D49" s="764"/>
      <c r="E49" s="764"/>
      <c r="F49" s="793"/>
      <c r="G49" s="166"/>
      <c r="H49" s="790"/>
      <c r="I49" s="148" t="s">
        <v>39</v>
      </c>
      <c r="J49" s="149">
        <f t="shared" ref="J49:U49" si="7">+J39*$W$38+J41*$W$40+J43*$W$42+J45*$W$44+J47*$W$46</f>
        <v>0</v>
      </c>
      <c r="K49" s="149">
        <f t="shared" si="7"/>
        <v>0</v>
      </c>
      <c r="L49" s="149">
        <f t="shared" si="7"/>
        <v>0</v>
      </c>
      <c r="M49" s="149">
        <f t="shared" si="7"/>
        <v>0</v>
      </c>
      <c r="N49" s="149">
        <f t="shared" si="7"/>
        <v>0</v>
      </c>
      <c r="O49" s="149">
        <f t="shared" si="7"/>
        <v>0</v>
      </c>
      <c r="P49" s="149">
        <f t="shared" si="7"/>
        <v>0</v>
      </c>
      <c r="Q49" s="149">
        <f t="shared" si="7"/>
        <v>0</v>
      </c>
      <c r="R49" s="149">
        <f t="shared" si="7"/>
        <v>0</v>
      </c>
      <c r="S49" s="149">
        <f t="shared" si="7"/>
        <v>0</v>
      </c>
      <c r="T49" s="149">
        <f t="shared" si="7"/>
        <v>0</v>
      </c>
      <c r="U49" s="149">
        <f t="shared" si="7"/>
        <v>0</v>
      </c>
      <c r="V49" s="149">
        <f t="shared" si="5"/>
        <v>0</v>
      </c>
      <c r="W49" s="757"/>
      <c r="X49" s="150">
        <f>+V49*W48</f>
        <v>0</v>
      </c>
    </row>
    <row r="50" spans="1:24" ht="30.75" customHeight="1">
      <c r="A50" s="168" t="s">
        <v>17</v>
      </c>
      <c r="B50" s="106" t="s">
        <v>42</v>
      </c>
      <c r="C50" s="106" t="s">
        <v>43</v>
      </c>
      <c r="D50" s="106" t="s">
        <v>19</v>
      </c>
      <c r="E50" s="106" t="s">
        <v>44</v>
      </c>
      <c r="F50" s="107" t="s">
        <v>45</v>
      </c>
      <c r="G50" s="108" t="s">
        <v>46</v>
      </c>
      <c r="H50" s="898" t="s">
        <v>47</v>
      </c>
      <c r="I50" s="755"/>
      <c r="J50" s="106" t="s">
        <v>48</v>
      </c>
      <c r="K50" s="106" t="s">
        <v>28</v>
      </c>
      <c r="L50" s="106" t="s">
        <v>31</v>
      </c>
      <c r="M50" s="106" t="s">
        <v>30</v>
      </c>
      <c r="N50" s="106" t="s">
        <v>49</v>
      </c>
      <c r="O50" s="106" t="s">
        <v>50</v>
      </c>
      <c r="P50" s="106" t="s">
        <v>34</v>
      </c>
      <c r="Q50" s="109" t="s">
        <v>36</v>
      </c>
      <c r="R50" s="106" t="s">
        <v>51</v>
      </c>
      <c r="S50" s="106" t="s">
        <v>52</v>
      </c>
      <c r="T50" s="106" t="s">
        <v>32</v>
      </c>
      <c r="U50" s="106" t="s">
        <v>29</v>
      </c>
      <c r="V50" s="106" t="s">
        <v>53</v>
      </c>
      <c r="W50" s="106" t="s">
        <v>54</v>
      </c>
      <c r="X50" s="151" t="s">
        <v>71</v>
      </c>
    </row>
    <row r="51" spans="1:24" ht="22.5" customHeight="1">
      <c r="A51" s="998" t="s">
        <v>632</v>
      </c>
      <c r="B51" s="877" t="s">
        <v>595</v>
      </c>
      <c r="C51" s="876" t="s">
        <v>73</v>
      </c>
      <c r="D51" s="874">
        <v>1</v>
      </c>
      <c r="E51" s="876" t="s">
        <v>633</v>
      </c>
      <c r="F51" s="905" t="s">
        <v>75</v>
      </c>
      <c r="G51" s="893" t="s">
        <v>597</v>
      </c>
      <c r="H51" s="894" t="s">
        <v>9</v>
      </c>
      <c r="I51" s="786"/>
      <c r="J51" s="152">
        <v>0</v>
      </c>
      <c r="K51" s="152">
        <v>0</v>
      </c>
      <c r="L51" s="152">
        <v>0.125</v>
      </c>
      <c r="M51" s="152">
        <v>0.125</v>
      </c>
      <c r="N51" s="152">
        <v>0</v>
      </c>
      <c r="O51" s="152">
        <v>6.3E-2</v>
      </c>
      <c r="P51" s="152">
        <v>0.21299999999999999</v>
      </c>
      <c r="Q51" s="152">
        <v>0</v>
      </c>
      <c r="R51" s="152">
        <v>0</v>
      </c>
      <c r="S51" s="152">
        <v>0</v>
      </c>
      <c r="T51" s="152">
        <v>0</v>
      </c>
      <c r="U51" s="152">
        <v>0.47399999999999998</v>
      </c>
      <c r="V51" s="163">
        <f t="shared" ref="V51:V52" si="8">SUM(J51:U51)</f>
        <v>1</v>
      </c>
      <c r="W51" s="879">
        <v>0.25</v>
      </c>
      <c r="X51" s="113">
        <f>IF(OR(V51=0,W51=0),0,(V51/V51)*W51)</f>
        <v>0.25</v>
      </c>
    </row>
    <row r="52" spans="1:24" ht="21" customHeight="1">
      <c r="A52" s="778"/>
      <c r="B52" s="788"/>
      <c r="C52" s="757"/>
      <c r="D52" s="764"/>
      <c r="E52" s="757"/>
      <c r="F52" s="760"/>
      <c r="G52" s="741"/>
      <c r="H52" s="873" t="s">
        <v>62</v>
      </c>
      <c r="I52" s="784"/>
      <c r="J52" s="155"/>
      <c r="K52" s="155"/>
      <c r="L52" s="155"/>
      <c r="M52" s="155"/>
      <c r="N52" s="155"/>
      <c r="O52" s="155"/>
      <c r="P52" s="155"/>
      <c r="Q52" s="155"/>
      <c r="R52" s="155"/>
      <c r="S52" s="155"/>
      <c r="T52" s="155"/>
      <c r="U52" s="156"/>
      <c r="V52" s="170">
        <f t="shared" si="8"/>
        <v>0</v>
      </c>
      <c r="W52" s="741"/>
      <c r="X52" s="117">
        <f>IF(OR(V52=0,W51=0),0,(V52/V51*W51))</f>
        <v>0</v>
      </c>
    </row>
    <row r="53" spans="1:24" ht="36" customHeight="1">
      <c r="A53" s="778"/>
      <c r="B53" s="118" t="s">
        <v>63</v>
      </c>
      <c r="C53" s="878" t="s">
        <v>24</v>
      </c>
      <c r="D53" s="772"/>
      <c r="E53" s="772"/>
      <c r="F53" s="772"/>
      <c r="G53" s="772"/>
      <c r="H53" s="772"/>
      <c r="I53" s="772"/>
      <c r="J53" s="772"/>
      <c r="K53" s="772"/>
      <c r="L53" s="772"/>
      <c r="M53" s="772"/>
      <c r="N53" s="772"/>
      <c r="O53" s="772"/>
      <c r="P53" s="772"/>
      <c r="Q53" s="772"/>
      <c r="R53" s="772"/>
      <c r="S53" s="772"/>
      <c r="T53" s="772"/>
      <c r="U53" s="772"/>
      <c r="V53" s="772"/>
      <c r="W53" s="772"/>
      <c r="X53" s="773"/>
    </row>
    <row r="54" spans="1:24" ht="15.75" customHeight="1">
      <c r="A54" s="778"/>
      <c r="B54" s="866" t="s">
        <v>64</v>
      </c>
      <c r="C54" s="911" t="s">
        <v>614</v>
      </c>
      <c r="D54" s="744"/>
      <c r="E54" s="744"/>
      <c r="F54" s="726"/>
      <c r="G54" s="893" t="s">
        <v>597</v>
      </c>
      <c r="H54" s="865" t="s">
        <v>67</v>
      </c>
      <c r="I54" s="126" t="s">
        <v>9</v>
      </c>
      <c r="J54" s="159"/>
      <c r="K54" s="160"/>
      <c r="L54" s="160">
        <v>0.25</v>
      </c>
      <c r="M54" s="160">
        <v>0.25</v>
      </c>
      <c r="N54" s="160">
        <v>0</v>
      </c>
      <c r="O54" s="160">
        <v>0.125</v>
      </c>
      <c r="P54" s="160">
        <v>0.125</v>
      </c>
      <c r="Q54" s="160">
        <v>0</v>
      </c>
      <c r="R54" s="160">
        <v>0</v>
      </c>
      <c r="S54" s="160">
        <v>0</v>
      </c>
      <c r="T54" s="160">
        <v>0</v>
      </c>
      <c r="U54" s="160">
        <v>0.25</v>
      </c>
      <c r="V54" s="121">
        <f t="shared" ref="V54:V65" si="9">SUM(J54:U54)</f>
        <v>1</v>
      </c>
      <c r="W54" s="872">
        <v>0.5</v>
      </c>
      <c r="X54" s="122">
        <f>V54*W54</f>
        <v>0.5</v>
      </c>
    </row>
    <row r="55" spans="1:24" ht="15.75" customHeight="1">
      <c r="A55" s="778"/>
      <c r="B55" s="776"/>
      <c r="C55" s="750"/>
      <c r="D55" s="751"/>
      <c r="E55" s="751"/>
      <c r="F55" s="752"/>
      <c r="G55" s="766"/>
      <c r="H55" s="762"/>
      <c r="I55" s="127" t="s">
        <v>39</v>
      </c>
      <c r="J55" s="128"/>
      <c r="K55" s="129"/>
      <c r="L55" s="129"/>
      <c r="M55" s="129"/>
      <c r="N55" s="129"/>
      <c r="O55" s="129"/>
      <c r="P55" s="129"/>
      <c r="Q55" s="129"/>
      <c r="R55" s="129"/>
      <c r="S55" s="129"/>
      <c r="T55" s="129"/>
      <c r="U55" s="129"/>
      <c r="V55" s="124">
        <f t="shared" si="9"/>
        <v>0</v>
      </c>
      <c r="W55" s="768"/>
      <c r="X55" s="125">
        <f>+V55*W54</f>
        <v>0</v>
      </c>
    </row>
    <row r="56" spans="1:24" ht="15.75" customHeight="1">
      <c r="A56" s="778"/>
      <c r="B56" s="866" t="s">
        <v>64</v>
      </c>
      <c r="C56" s="912" t="s">
        <v>640</v>
      </c>
      <c r="D56" s="817"/>
      <c r="E56" s="817"/>
      <c r="F56" s="817"/>
      <c r="G56" s="893" t="s">
        <v>597</v>
      </c>
      <c r="H56" s="865" t="s">
        <v>67</v>
      </c>
      <c r="I56" s="126" t="s">
        <v>9</v>
      </c>
      <c r="J56" s="159"/>
      <c r="K56" s="160"/>
      <c r="L56" s="160"/>
      <c r="M56" s="160"/>
      <c r="N56" s="160"/>
      <c r="O56" s="160"/>
      <c r="P56" s="160">
        <v>0.3</v>
      </c>
      <c r="Q56" s="160">
        <v>0</v>
      </c>
      <c r="R56" s="160">
        <v>0</v>
      </c>
      <c r="S56" s="160">
        <v>0</v>
      </c>
      <c r="T56" s="160">
        <v>0</v>
      </c>
      <c r="U56" s="160">
        <v>0.7</v>
      </c>
      <c r="V56" s="121">
        <f t="shared" si="9"/>
        <v>1</v>
      </c>
      <c r="W56" s="872">
        <v>0.5</v>
      </c>
      <c r="X56" s="122">
        <f>V56*W56</f>
        <v>0.5</v>
      </c>
    </row>
    <row r="57" spans="1:24" ht="15.75" customHeight="1">
      <c r="A57" s="778"/>
      <c r="B57" s="776"/>
      <c r="C57" s="750"/>
      <c r="D57" s="751"/>
      <c r="E57" s="751"/>
      <c r="F57" s="751"/>
      <c r="G57" s="766"/>
      <c r="H57" s="762"/>
      <c r="I57" s="127" t="s">
        <v>39</v>
      </c>
      <c r="J57" s="128"/>
      <c r="K57" s="129"/>
      <c r="L57" s="129"/>
      <c r="M57" s="129"/>
      <c r="N57" s="129"/>
      <c r="O57" s="129"/>
      <c r="P57" s="129"/>
      <c r="Q57" s="129"/>
      <c r="R57" s="129"/>
      <c r="S57" s="129"/>
      <c r="T57" s="129"/>
      <c r="U57" s="129"/>
      <c r="V57" s="124">
        <f t="shared" si="9"/>
        <v>0</v>
      </c>
      <c r="W57" s="768"/>
      <c r="X57" s="125">
        <f>+V57*W56</f>
        <v>0</v>
      </c>
    </row>
    <row r="58" spans="1:24" ht="15.75" customHeight="1">
      <c r="A58" s="778"/>
      <c r="B58" s="866"/>
      <c r="C58" s="871"/>
      <c r="D58" s="744"/>
      <c r="E58" s="744"/>
      <c r="F58" s="726"/>
      <c r="G58" s="869"/>
      <c r="H58" s="865" t="s">
        <v>67</v>
      </c>
      <c r="I58" s="126" t="s">
        <v>9</v>
      </c>
      <c r="J58" s="159"/>
      <c r="K58" s="160"/>
      <c r="L58" s="160"/>
      <c r="M58" s="160"/>
      <c r="N58" s="160"/>
      <c r="O58" s="160"/>
      <c r="P58" s="160"/>
      <c r="Q58" s="160"/>
      <c r="R58" s="160"/>
      <c r="S58" s="160"/>
      <c r="T58" s="160"/>
      <c r="U58" s="160"/>
      <c r="V58" s="121">
        <f t="shared" si="9"/>
        <v>0</v>
      </c>
      <c r="W58" s="872"/>
      <c r="X58" s="122">
        <f>V58*W58</f>
        <v>0</v>
      </c>
    </row>
    <row r="59" spans="1:24" ht="15.75" customHeight="1">
      <c r="A59" s="778"/>
      <c r="B59" s="776"/>
      <c r="C59" s="750"/>
      <c r="D59" s="751"/>
      <c r="E59" s="751"/>
      <c r="F59" s="752"/>
      <c r="G59" s="766"/>
      <c r="H59" s="762"/>
      <c r="I59" s="127" t="s">
        <v>39</v>
      </c>
      <c r="J59" s="128"/>
      <c r="K59" s="129"/>
      <c r="L59" s="129"/>
      <c r="M59" s="129"/>
      <c r="N59" s="129"/>
      <c r="O59" s="129"/>
      <c r="P59" s="129"/>
      <c r="Q59" s="129"/>
      <c r="R59" s="129"/>
      <c r="S59" s="129"/>
      <c r="T59" s="129"/>
      <c r="U59" s="129"/>
      <c r="V59" s="124">
        <f t="shared" si="9"/>
        <v>0</v>
      </c>
      <c r="W59" s="768"/>
      <c r="X59" s="125">
        <f>+V59*W58</f>
        <v>0</v>
      </c>
    </row>
    <row r="60" spans="1:24" ht="15.75" customHeight="1">
      <c r="A60" s="778"/>
      <c r="B60" s="866"/>
      <c r="C60" s="871"/>
      <c r="D60" s="744"/>
      <c r="E60" s="744"/>
      <c r="F60" s="726"/>
      <c r="G60" s="869"/>
      <c r="H60" s="865" t="s">
        <v>67</v>
      </c>
      <c r="I60" s="126" t="s">
        <v>9</v>
      </c>
      <c r="J60" s="159"/>
      <c r="K60" s="160"/>
      <c r="L60" s="160"/>
      <c r="M60" s="160"/>
      <c r="N60" s="160"/>
      <c r="O60" s="160"/>
      <c r="P60" s="160"/>
      <c r="Q60" s="160"/>
      <c r="R60" s="160"/>
      <c r="S60" s="160"/>
      <c r="T60" s="160"/>
      <c r="U60" s="160"/>
      <c r="V60" s="121">
        <f t="shared" si="9"/>
        <v>0</v>
      </c>
      <c r="W60" s="872"/>
      <c r="X60" s="122">
        <f>V60*W60</f>
        <v>0</v>
      </c>
    </row>
    <row r="61" spans="1:24" ht="15.75" customHeight="1">
      <c r="A61" s="778"/>
      <c r="B61" s="776"/>
      <c r="C61" s="750"/>
      <c r="D61" s="751"/>
      <c r="E61" s="751"/>
      <c r="F61" s="752"/>
      <c r="G61" s="766"/>
      <c r="H61" s="762"/>
      <c r="I61" s="127" t="s">
        <v>39</v>
      </c>
      <c r="J61" s="128"/>
      <c r="K61" s="129"/>
      <c r="L61" s="129"/>
      <c r="M61" s="129"/>
      <c r="N61" s="129"/>
      <c r="O61" s="129"/>
      <c r="P61" s="129"/>
      <c r="Q61" s="129"/>
      <c r="R61" s="129"/>
      <c r="S61" s="129"/>
      <c r="T61" s="129"/>
      <c r="U61" s="129"/>
      <c r="V61" s="124">
        <f t="shared" si="9"/>
        <v>0</v>
      </c>
      <c r="W61" s="768"/>
      <c r="X61" s="125">
        <f>+V61*W60</f>
        <v>0</v>
      </c>
    </row>
    <row r="62" spans="1:24" ht="15.75" customHeight="1">
      <c r="A62" s="778"/>
      <c r="B62" s="902"/>
      <c r="C62" s="871"/>
      <c r="D62" s="744"/>
      <c r="E62" s="744"/>
      <c r="F62" s="726"/>
      <c r="G62" s="869"/>
      <c r="H62" s="865" t="s">
        <v>67</v>
      </c>
      <c r="I62" s="126" t="s">
        <v>9</v>
      </c>
      <c r="J62" s="159"/>
      <c r="K62" s="160"/>
      <c r="L62" s="160"/>
      <c r="M62" s="160"/>
      <c r="N62" s="160"/>
      <c r="O62" s="160"/>
      <c r="P62" s="160"/>
      <c r="Q62" s="160"/>
      <c r="R62" s="160"/>
      <c r="S62" s="160"/>
      <c r="T62" s="160"/>
      <c r="U62" s="160"/>
      <c r="V62" s="121">
        <f t="shared" si="9"/>
        <v>0</v>
      </c>
      <c r="W62" s="872"/>
      <c r="X62" s="122">
        <f>V62*W62</f>
        <v>0</v>
      </c>
    </row>
    <row r="63" spans="1:24" ht="15.75" customHeight="1">
      <c r="A63" s="778"/>
      <c r="B63" s="776"/>
      <c r="C63" s="746"/>
      <c r="D63" s="747"/>
      <c r="E63" s="747"/>
      <c r="F63" s="837"/>
      <c r="G63" s="766"/>
      <c r="H63" s="762"/>
      <c r="I63" s="127" t="s">
        <v>39</v>
      </c>
      <c r="J63" s="128"/>
      <c r="K63" s="129"/>
      <c r="L63" s="129"/>
      <c r="M63" s="129"/>
      <c r="N63" s="129"/>
      <c r="O63" s="129"/>
      <c r="P63" s="129"/>
      <c r="Q63" s="129"/>
      <c r="R63" s="129"/>
      <c r="S63" s="129"/>
      <c r="T63" s="129"/>
      <c r="U63" s="129"/>
      <c r="V63" s="124">
        <f t="shared" si="9"/>
        <v>0</v>
      </c>
      <c r="W63" s="768"/>
      <c r="X63" s="125">
        <f>+V63*W62</f>
        <v>0</v>
      </c>
    </row>
    <row r="64" spans="1:24" ht="15.75" customHeight="1">
      <c r="A64" s="778"/>
      <c r="B64" s="868" t="s">
        <v>70</v>
      </c>
      <c r="C64" s="744"/>
      <c r="D64" s="744"/>
      <c r="E64" s="744"/>
      <c r="F64" s="726"/>
      <c r="G64" s="164"/>
      <c r="H64" s="867" t="s">
        <v>67</v>
      </c>
      <c r="I64" s="146" t="s">
        <v>9</v>
      </c>
      <c r="J64" s="121">
        <f t="shared" ref="J64:U64" si="10">+J54*$W$54+J56*$W$56+J58*$W$58+J60*$W$60+J62*$W$62</f>
        <v>0</v>
      </c>
      <c r="K64" s="121">
        <f t="shared" si="10"/>
        <v>0</v>
      </c>
      <c r="L64" s="121">
        <f t="shared" si="10"/>
        <v>0.125</v>
      </c>
      <c r="M64" s="121">
        <f t="shared" si="10"/>
        <v>0.125</v>
      </c>
      <c r="N64" s="121">
        <f t="shared" si="10"/>
        <v>0</v>
      </c>
      <c r="O64" s="121">
        <f t="shared" si="10"/>
        <v>6.25E-2</v>
      </c>
      <c r="P64" s="121">
        <f t="shared" si="10"/>
        <v>0.21249999999999999</v>
      </c>
      <c r="Q64" s="121">
        <f t="shared" si="10"/>
        <v>0</v>
      </c>
      <c r="R64" s="121">
        <f t="shared" si="10"/>
        <v>0</v>
      </c>
      <c r="S64" s="121">
        <f t="shared" si="10"/>
        <v>0</v>
      </c>
      <c r="T64" s="121">
        <f t="shared" si="10"/>
        <v>0</v>
      </c>
      <c r="U64" s="121">
        <f t="shared" si="10"/>
        <v>0.47499999999999998</v>
      </c>
      <c r="V64" s="121">
        <f t="shared" si="9"/>
        <v>1</v>
      </c>
      <c r="W64" s="887">
        <f>SUM(W54:W63)</f>
        <v>1</v>
      </c>
      <c r="X64" s="122">
        <f>V64*W64</f>
        <v>1</v>
      </c>
    </row>
    <row r="65" spans="1:24" ht="15.75" customHeight="1">
      <c r="A65" s="832"/>
      <c r="B65" s="792"/>
      <c r="C65" s="764"/>
      <c r="D65" s="764"/>
      <c r="E65" s="764"/>
      <c r="F65" s="793"/>
      <c r="G65" s="166"/>
      <c r="H65" s="790"/>
      <c r="I65" s="148" t="s">
        <v>39</v>
      </c>
      <c r="J65" s="149">
        <f t="shared" ref="J65:U65" si="11">+J55*$W$54+J57*$W$56+J59*$W$58+J61*$W$60+J63*$W$62</f>
        <v>0</v>
      </c>
      <c r="K65" s="149">
        <f t="shared" si="11"/>
        <v>0</v>
      </c>
      <c r="L65" s="149">
        <f t="shared" si="11"/>
        <v>0</v>
      </c>
      <c r="M65" s="149">
        <f t="shared" si="11"/>
        <v>0</v>
      </c>
      <c r="N65" s="149">
        <f t="shared" si="11"/>
        <v>0</v>
      </c>
      <c r="O65" s="149">
        <f t="shared" si="11"/>
        <v>0</v>
      </c>
      <c r="P65" s="149">
        <f t="shared" si="11"/>
        <v>0</v>
      </c>
      <c r="Q65" s="149">
        <f t="shared" si="11"/>
        <v>0</v>
      </c>
      <c r="R65" s="149">
        <f t="shared" si="11"/>
        <v>0</v>
      </c>
      <c r="S65" s="149">
        <f t="shared" si="11"/>
        <v>0</v>
      </c>
      <c r="T65" s="149">
        <f t="shared" si="11"/>
        <v>0</v>
      </c>
      <c r="U65" s="149">
        <f t="shared" si="11"/>
        <v>0</v>
      </c>
      <c r="V65" s="149">
        <f t="shared" si="9"/>
        <v>0</v>
      </c>
      <c r="W65" s="757"/>
      <c r="X65" s="150">
        <f>+V65*W64</f>
        <v>0</v>
      </c>
    </row>
    <row r="66" spans="1:24" ht="27" customHeight="1">
      <c r="A66" s="168" t="s">
        <v>17</v>
      </c>
      <c r="B66" s="106" t="s">
        <v>42</v>
      </c>
      <c r="C66" s="106" t="s">
        <v>43</v>
      </c>
      <c r="D66" s="106" t="s">
        <v>19</v>
      </c>
      <c r="E66" s="106" t="s">
        <v>44</v>
      </c>
      <c r="F66" s="107" t="s">
        <v>45</v>
      </c>
      <c r="G66" s="108" t="s">
        <v>46</v>
      </c>
      <c r="H66" s="898" t="s">
        <v>47</v>
      </c>
      <c r="I66" s="755"/>
      <c r="J66" s="106" t="s">
        <v>48</v>
      </c>
      <c r="K66" s="106" t="s">
        <v>28</v>
      </c>
      <c r="L66" s="106" t="s">
        <v>31</v>
      </c>
      <c r="M66" s="106" t="s">
        <v>30</v>
      </c>
      <c r="N66" s="106" t="s">
        <v>49</v>
      </c>
      <c r="O66" s="106" t="s">
        <v>50</v>
      </c>
      <c r="P66" s="106" t="s">
        <v>34</v>
      </c>
      <c r="Q66" s="109" t="s">
        <v>36</v>
      </c>
      <c r="R66" s="106" t="s">
        <v>51</v>
      </c>
      <c r="S66" s="106" t="s">
        <v>52</v>
      </c>
      <c r="T66" s="106" t="s">
        <v>32</v>
      </c>
      <c r="U66" s="106" t="s">
        <v>29</v>
      </c>
      <c r="V66" s="106" t="s">
        <v>53</v>
      </c>
      <c r="W66" s="106" t="s">
        <v>54</v>
      </c>
      <c r="X66" s="151" t="s">
        <v>71</v>
      </c>
    </row>
    <row r="67" spans="1:24" ht="15.75" customHeight="1">
      <c r="A67" s="998"/>
      <c r="B67" s="877"/>
      <c r="C67" s="876"/>
      <c r="D67" s="874"/>
      <c r="E67" s="876"/>
      <c r="F67" s="905"/>
      <c r="G67" s="893" t="s">
        <v>597</v>
      </c>
      <c r="H67" s="894" t="s">
        <v>9</v>
      </c>
      <c r="I67" s="786"/>
      <c r="J67" s="152"/>
      <c r="K67" s="152"/>
      <c r="L67" s="152"/>
      <c r="M67" s="152"/>
      <c r="N67" s="152"/>
      <c r="O67" s="152"/>
      <c r="P67" s="152"/>
      <c r="Q67" s="152"/>
      <c r="R67" s="152"/>
      <c r="S67" s="152"/>
      <c r="T67" s="152"/>
      <c r="U67" s="152"/>
      <c r="V67" s="163">
        <f t="shared" ref="V67:V68" si="12">SUM(J67:U67)</f>
        <v>0</v>
      </c>
      <c r="W67" s="879"/>
      <c r="X67" s="113">
        <f>IF(OR(V67=0,W67=0),0,(V67/V67)*W67)</f>
        <v>0</v>
      </c>
    </row>
    <row r="68" spans="1:24" ht="15.75" customHeight="1">
      <c r="A68" s="778"/>
      <c r="B68" s="788"/>
      <c r="C68" s="757"/>
      <c r="D68" s="764"/>
      <c r="E68" s="757"/>
      <c r="F68" s="760"/>
      <c r="G68" s="741"/>
      <c r="H68" s="873" t="s">
        <v>62</v>
      </c>
      <c r="I68" s="784"/>
      <c r="J68" s="155"/>
      <c r="K68" s="155"/>
      <c r="L68" s="155"/>
      <c r="M68" s="155"/>
      <c r="N68" s="155"/>
      <c r="O68" s="155"/>
      <c r="P68" s="155"/>
      <c r="Q68" s="155"/>
      <c r="R68" s="155"/>
      <c r="S68" s="155"/>
      <c r="T68" s="155"/>
      <c r="U68" s="156"/>
      <c r="V68" s="170">
        <f t="shared" si="12"/>
        <v>0</v>
      </c>
      <c r="W68" s="741"/>
      <c r="X68" s="117">
        <f>IF(OR(V68=0,W67=0),0,(V68/V67*W67))</f>
        <v>0</v>
      </c>
    </row>
    <row r="69" spans="1:24" ht="15.75" customHeight="1">
      <c r="A69" s="778"/>
      <c r="B69" s="118" t="s">
        <v>63</v>
      </c>
      <c r="C69" s="878" t="s">
        <v>24</v>
      </c>
      <c r="D69" s="772"/>
      <c r="E69" s="772"/>
      <c r="F69" s="772"/>
      <c r="G69" s="772"/>
      <c r="H69" s="772"/>
      <c r="I69" s="772"/>
      <c r="J69" s="772"/>
      <c r="K69" s="772"/>
      <c r="L69" s="772"/>
      <c r="M69" s="772"/>
      <c r="N69" s="772"/>
      <c r="O69" s="772"/>
      <c r="P69" s="772"/>
      <c r="Q69" s="772"/>
      <c r="R69" s="772"/>
      <c r="S69" s="772"/>
      <c r="T69" s="772"/>
      <c r="U69" s="772"/>
      <c r="V69" s="772"/>
      <c r="W69" s="772"/>
      <c r="X69" s="773"/>
    </row>
    <row r="70" spans="1:24" ht="15.75" customHeight="1">
      <c r="A70" s="778"/>
      <c r="B70" s="920"/>
      <c r="C70" s="911"/>
      <c r="D70" s="744"/>
      <c r="E70" s="744"/>
      <c r="F70" s="726"/>
      <c r="G70" s="910"/>
      <c r="H70" s="865" t="s">
        <v>67</v>
      </c>
      <c r="I70" s="126" t="s">
        <v>9</v>
      </c>
      <c r="J70" s="159"/>
      <c r="K70" s="160"/>
      <c r="L70" s="160"/>
      <c r="M70" s="160"/>
      <c r="N70" s="160"/>
      <c r="O70" s="160"/>
      <c r="P70" s="160"/>
      <c r="Q70" s="160"/>
      <c r="R70" s="160"/>
      <c r="S70" s="160"/>
      <c r="T70" s="160"/>
      <c r="U70" s="160"/>
      <c r="V70" s="121">
        <f t="shared" ref="V70:V81" si="13">SUM(J70:U70)</f>
        <v>0</v>
      </c>
      <c r="W70" s="872"/>
      <c r="X70" s="122">
        <f>V70*W70</f>
        <v>0</v>
      </c>
    </row>
    <row r="71" spans="1:24" ht="15.75" customHeight="1">
      <c r="A71" s="778"/>
      <c r="B71" s="921"/>
      <c r="C71" s="750"/>
      <c r="D71" s="751"/>
      <c r="E71" s="751"/>
      <c r="F71" s="752"/>
      <c r="G71" s="766"/>
      <c r="H71" s="762"/>
      <c r="I71" s="127" t="s">
        <v>39</v>
      </c>
      <c r="J71" s="128"/>
      <c r="K71" s="129"/>
      <c r="L71" s="129"/>
      <c r="M71" s="129"/>
      <c r="N71" s="129"/>
      <c r="O71" s="129"/>
      <c r="P71" s="129"/>
      <c r="Q71" s="129"/>
      <c r="R71" s="129"/>
      <c r="S71" s="129"/>
      <c r="T71" s="129"/>
      <c r="U71" s="129"/>
      <c r="V71" s="124">
        <f t="shared" si="13"/>
        <v>0</v>
      </c>
      <c r="W71" s="768"/>
      <c r="X71" s="125">
        <f>+V71*W70</f>
        <v>0</v>
      </c>
    </row>
    <row r="72" spans="1:24" ht="15.75" customHeight="1">
      <c r="A72" s="778"/>
      <c r="B72" s="184"/>
      <c r="C72" s="912"/>
      <c r="D72" s="817"/>
      <c r="E72" s="817"/>
      <c r="F72" s="817"/>
      <c r="G72" s="910"/>
      <c r="H72" s="865" t="s">
        <v>67</v>
      </c>
      <c r="I72" s="126" t="s">
        <v>9</v>
      </c>
      <c r="J72" s="159"/>
      <c r="K72" s="160"/>
      <c r="L72" s="160"/>
      <c r="M72" s="160"/>
      <c r="N72" s="160"/>
      <c r="O72" s="160"/>
      <c r="P72" s="160"/>
      <c r="Q72" s="160"/>
      <c r="R72" s="160"/>
      <c r="S72" s="160"/>
      <c r="T72" s="160"/>
      <c r="U72" s="160"/>
      <c r="V72" s="121">
        <f t="shared" si="13"/>
        <v>0</v>
      </c>
      <c r="W72" s="872"/>
      <c r="X72" s="122">
        <f>V72*W72</f>
        <v>0</v>
      </c>
    </row>
    <row r="73" spans="1:24" ht="15.75" customHeight="1">
      <c r="A73" s="778"/>
      <c r="B73" s="184"/>
      <c r="C73" s="750"/>
      <c r="D73" s="751"/>
      <c r="E73" s="751"/>
      <c r="F73" s="751"/>
      <c r="G73" s="766"/>
      <c r="H73" s="762"/>
      <c r="I73" s="127" t="s">
        <v>39</v>
      </c>
      <c r="J73" s="128"/>
      <c r="K73" s="129"/>
      <c r="L73" s="129"/>
      <c r="M73" s="129"/>
      <c r="N73" s="129"/>
      <c r="O73" s="129"/>
      <c r="P73" s="129"/>
      <c r="Q73" s="129"/>
      <c r="R73" s="129"/>
      <c r="S73" s="129"/>
      <c r="T73" s="129"/>
      <c r="U73" s="129"/>
      <c r="V73" s="124">
        <f t="shared" si="13"/>
        <v>0</v>
      </c>
      <c r="W73" s="768"/>
      <c r="X73" s="125">
        <f>+V73*W72</f>
        <v>0</v>
      </c>
    </row>
    <row r="74" spans="1:24" ht="15.75" customHeight="1">
      <c r="A74" s="778"/>
      <c r="B74" s="902"/>
      <c r="C74" s="871"/>
      <c r="D74" s="744"/>
      <c r="E74" s="744"/>
      <c r="F74" s="745"/>
      <c r="G74" s="869"/>
      <c r="H74" s="865" t="s">
        <v>67</v>
      </c>
      <c r="I74" s="126" t="s">
        <v>9</v>
      </c>
      <c r="J74" s="159"/>
      <c r="K74" s="160"/>
      <c r="L74" s="160"/>
      <c r="M74" s="160"/>
      <c r="N74" s="160"/>
      <c r="O74" s="160"/>
      <c r="P74" s="160"/>
      <c r="Q74" s="160"/>
      <c r="R74" s="160"/>
      <c r="S74" s="160"/>
      <c r="T74" s="160"/>
      <c r="U74" s="160"/>
      <c r="V74" s="121">
        <f t="shared" si="13"/>
        <v>0</v>
      </c>
      <c r="W74" s="872"/>
      <c r="X74" s="122">
        <f>V74*W74</f>
        <v>0</v>
      </c>
    </row>
    <row r="75" spans="1:24" ht="15.75" customHeight="1">
      <c r="A75" s="778"/>
      <c r="B75" s="776"/>
      <c r="C75" s="746"/>
      <c r="D75" s="747"/>
      <c r="E75" s="747"/>
      <c r="F75" s="748"/>
      <c r="G75" s="766"/>
      <c r="H75" s="762"/>
      <c r="I75" s="127" t="s">
        <v>39</v>
      </c>
      <c r="J75" s="128"/>
      <c r="K75" s="129"/>
      <c r="L75" s="129"/>
      <c r="M75" s="129"/>
      <c r="N75" s="129"/>
      <c r="O75" s="129"/>
      <c r="P75" s="129"/>
      <c r="Q75" s="129"/>
      <c r="R75" s="129"/>
      <c r="S75" s="129"/>
      <c r="T75" s="129"/>
      <c r="U75" s="129"/>
      <c r="V75" s="124">
        <f t="shared" si="13"/>
        <v>0</v>
      </c>
      <c r="W75" s="768"/>
      <c r="X75" s="125">
        <f>+V75*W74</f>
        <v>0</v>
      </c>
    </row>
    <row r="76" spans="1:24" ht="15.75" customHeight="1">
      <c r="A76" s="778"/>
      <c r="B76" s="902"/>
      <c r="C76" s="901"/>
      <c r="D76" s="744"/>
      <c r="E76" s="744"/>
      <c r="F76" s="745"/>
      <c r="G76" s="907"/>
      <c r="H76" s="865" t="s">
        <v>67</v>
      </c>
      <c r="I76" s="126" t="s">
        <v>9</v>
      </c>
      <c r="J76" s="159"/>
      <c r="K76" s="160"/>
      <c r="L76" s="160"/>
      <c r="M76" s="160"/>
      <c r="N76" s="160"/>
      <c r="O76" s="160"/>
      <c r="P76" s="160"/>
      <c r="Q76" s="160"/>
      <c r="R76" s="160"/>
      <c r="S76" s="160"/>
      <c r="T76" s="160"/>
      <c r="U76" s="160"/>
      <c r="V76" s="121">
        <f t="shared" si="13"/>
        <v>0</v>
      </c>
      <c r="W76" s="872"/>
      <c r="X76" s="122">
        <f>V76*W76</f>
        <v>0</v>
      </c>
    </row>
    <row r="77" spans="1:24" ht="15.75" customHeight="1">
      <c r="A77" s="778"/>
      <c r="B77" s="776"/>
      <c r="C77" s="750"/>
      <c r="D77" s="751"/>
      <c r="E77" s="751"/>
      <c r="F77" s="852"/>
      <c r="G77" s="766"/>
      <c r="H77" s="762"/>
      <c r="I77" s="127" t="s">
        <v>39</v>
      </c>
      <c r="J77" s="128"/>
      <c r="K77" s="129"/>
      <c r="L77" s="129"/>
      <c r="M77" s="129"/>
      <c r="N77" s="129"/>
      <c r="O77" s="129"/>
      <c r="P77" s="129"/>
      <c r="Q77" s="129"/>
      <c r="R77" s="129"/>
      <c r="S77" s="129"/>
      <c r="T77" s="129"/>
      <c r="U77" s="129"/>
      <c r="V77" s="124">
        <f t="shared" si="13"/>
        <v>0</v>
      </c>
      <c r="W77" s="768"/>
      <c r="X77" s="125">
        <f>+V77*W76</f>
        <v>0</v>
      </c>
    </row>
    <row r="78" spans="1:24" ht="15.75" customHeight="1">
      <c r="A78" s="778"/>
      <c r="B78" s="902"/>
      <c r="C78" s="871"/>
      <c r="D78" s="744"/>
      <c r="E78" s="744"/>
      <c r="F78" s="726"/>
      <c r="G78" s="913"/>
      <c r="H78" s="865" t="s">
        <v>67</v>
      </c>
      <c r="I78" s="126" t="s">
        <v>9</v>
      </c>
      <c r="J78" s="159"/>
      <c r="K78" s="160"/>
      <c r="L78" s="160"/>
      <c r="M78" s="160"/>
      <c r="N78" s="160"/>
      <c r="O78" s="160"/>
      <c r="P78" s="160"/>
      <c r="Q78" s="160"/>
      <c r="R78" s="160"/>
      <c r="S78" s="160"/>
      <c r="T78" s="160"/>
      <c r="U78" s="160"/>
      <c r="V78" s="121">
        <f t="shared" si="13"/>
        <v>0</v>
      </c>
      <c r="W78" s="872"/>
      <c r="X78" s="122">
        <f>V78*W78</f>
        <v>0</v>
      </c>
    </row>
    <row r="79" spans="1:24" ht="15.75" customHeight="1">
      <c r="A79" s="778"/>
      <c r="B79" s="776"/>
      <c r="C79" s="750"/>
      <c r="D79" s="751"/>
      <c r="E79" s="751"/>
      <c r="F79" s="752"/>
      <c r="G79" s="766"/>
      <c r="H79" s="762"/>
      <c r="I79" s="127" t="s">
        <v>39</v>
      </c>
      <c r="J79" s="128"/>
      <c r="K79" s="129"/>
      <c r="L79" s="129"/>
      <c r="M79" s="129"/>
      <c r="N79" s="129"/>
      <c r="O79" s="129"/>
      <c r="P79" s="129"/>
      <c r="Q79" s="129"/>
      <c r="R79" s="129"/>
      <c r="S79" s="129"/>
      <c r="T79" s="129"/>
      <c r="U79" s="129"/>
      <c r="V79" s="124">
        <f t="shared" si="13"/>
        <v>0</v>
      </c>
      <c r="W79" s="768"/>
      <c r="X79" s="125">
        <f>+V79*W78</f>
        <v>0</v>
      </c>
    </row>
    <row r="80" spans="1:24" ht="15.75" customHeight="1">
      <c r="A80" s="778"/>
      <c r="B80" s="868" t="s">
        <v>70</v>
      </c>
      <c r="C80" s="744"/>
      <c r="D80" s="744"/>
      <c r="E80" s="744"/>
      <c r="F80" s="726"/>
      <c r="G80" s="199"/>
      <c r="H80" s="867" t="s">
        <v>67</v>
      </c>
      <c r="I80" s="146" t="s">
        <v>9</v>
      </c>
      <c r="J80" s="121">
        <f t="shared" ref="J80:U80" si="14">+J70*$W$70+J72*$W$72+J74*$W$74+J76*$W$76+J78*$W$78</f>
        <v>0</v>
      </c>
      <c r="K80" s="121">
        <f t="shared" si="14"/>
        <v>0</v>
      </c>
      <c r="L80" s="121">
        <f t="shared" si="14"/>
        <v>0</v>
      </c>
      <c r="M80" s="121">
        <f t="shared" si="14"/>
        <v>0</v>
      </c>
      <c r="N80" s="121">
        <f t="shared" si="14"/>
        <v>0</v>
      </c>
      <c r="O80" s="121">
        <f t="shared" si="14"/>
        <v>0</v>
      </c>
      <c r="P80" s="121">
        <f t="shared" si="14"/>
        <v>0</v>
      </c>
      <c r="Q80" s="121">
        <f t="shared" si="14"/>
        <v>0</v>
      </c>
      <c r="R80" s="121">
        <f t="shared" si="14"/>
        <v>0</v>
      </c>
      <c r="S80" s="121">
        <f t="shared" si="14"/>
        <v>0</v>
      </c>
      <c r="T80" s="121">
        <f t="shared" si="14"/>
        <v>0</v>
      </c>
      <c r="U80" s="121">
        <f t="shared" si="14"/>
        <v>0</v>
      </c>
      <c r="V80" s="121">
        <f t="shared" si="13"/>
        <v>0</v>
      </c>
      <c r="W80" s="887">
        <f>SUM(W70:W79)</f>
        <v>0</v>
      </c>
      <c r="X80" s="122">
        <f>V80*W80</f>
        <v>0</v>
      </c>
    </row>
    <row r="81" spans="1:24" ht="15.75" customHeight="1">
      <c r="A81" s="832"/>
      <c r="B81" s="792"/>
      <c r="C81" s="764"/>
      <c r="D81" s="764"/>
      <c r="E81" s="764"/>
      <c r="F81" s="793"/>
      <c r="G81" s="200"/>
      <c r="H81" s="790"/>
      <c r="I81" s="148" t="s">
        <v>39</v>
      </c>
      <c r="J81" s="149">
        <f t="shared" ref="J81:U81" si="15">+J71*$W$70+J73*$W$72+J75*$W$74+J77*$W$76+J79*$W$78</f>
        <v>0</v>
      </c>
      <c r="K81" s="149">
        <f t="shared" si="15"/>
        <v>0</v>
      </c>
      <c r="L81" s="149">
        <f t="shared" si="15"/>
        <v>0</v>
      </c>
      <c r="M81" s="149">
        <f t="shared" si="15"/>
        <v>0</v>
      </c>
      <c r="N81" s="149">
        <f t="shared" si="15"/>
        <v>0</v>
      </c>
      <c r="O81" s="149">
        <f t="shared" si="15"/>
        <v>0</v>
      </c>
      <c r="P81" s="149">
        <f t="shared" si="15"/>
        <v>0</v>
      </c>
      <c r="Q81" s="149">
        <f t="shared" si="15"/>
        <v>0</v>
      </c>
      <c r="R81" s="149">
        <f t="shared" si="15"/>
        <v>0</v>
      </c>
      <c r="S81" s="149">
        <f t="shared" si="15"/>
        <v>0</v>
      </c>
      <c r="T81" s="149">
        <f t="shared" si="15"/>
        <v>0</v>
      </c>
      <c r="U81" s="149">
        <f t="shared" si="15"/>
        <v>0</v>
      </c>
      <c r="V81" s="149">
        <f t="shared" si="13"/>
        <v>0</v>
      </c>
      <c r="W81" s="757"/>
      <c r="X81" s="150">
        <f>+V81*W80</f>
        <v>0</v>
      </c>
    </row>
    <row r="82" spans="1:24" ht="15.75" customHeight="1"/>
    <row r="83" spans="1:24" ht="15.75" customHeight="1"/>
    <row r="84" spans="1:24" ht="15.75" customHeight="1"/>
    <row r="85" spans="1:24" ht="15.75" customHeight="1"/>
    <row r="86" spans="1:24" ht="15.75" customHeight="1"/>
    <row r="87" spans="1:24" ht="15.75" customHeight="1"/>
    <row r="88" spans="1:24" ht="15.75" customHeight="1"/>
    <row r="89" spans="1:24" ht="15.75" customHeight="1"/>
    <row r="90" spans="1:24" ht="15.75" customHeight="1"/>
    <row r="91" spans="1:24" ht="15.75" customHeight="1"/>
    <row r="92" spans="1:24" ht="15.75" customHeight="1"/>
    <row r="93" spans="1:24" ht="15.75" customHeight="1"/>
    <row r="94" spans="1:24" ht="15.75" customHeight="1"/>
    <row r="95" spans="1:24" ht="15.75" customHeight="1"/>
    <row r="96" spans="1:24"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6">
    <mergeCell ref="H76:H77"/>
    <mergeCell ref="H74:H75"/>
    <mergeCell ref="H70:H71"/>
    <mergeCell ref="H72:H73"/>
    <mergeCell ref="H68:I68"/>
    <mergeCell ref="H67:I67"/>
    <mergeCell ref="H66:I66"/>
    <mergeCell ref="H56:H57"/>
    <mergeCell ref="H46:H47"/>
    <mergeCell ref="H52:I52"/>
    <mergeCell ref="H51:I51"/>
    <mergeCell ref="H50:I50"/>
    <mergeCell ref="H48:H49"/>
    <mergeCell ref="B38:B39"/>
    <mergeCell ref="A35:A49"/>
    <mergeCell ref="B42:B43"/>
    <mergeCell ref="B76:B77"/>
    <mergeCell ref="B67:B68"/>
    <mergeCell ref="B74:B75"/>
    <mergeCell ref="A51:A65"/>
    <mergeCell ref="C51:C52"/>
    <mergeCell ref="G51:G52"/>
    <mergeCell ref="B54:B55"/>
    <mergeCell ref="C46:F47"/>
    <mergeCell ref="G40:G41"/>
    <mergeCell ref="B40:B41"/>
    <mergeCell ref="C40:F41"/>
    <mergeCell ref="E51:E52"/>
    <mergeCell ref="D51:D52"/>
    <mergeCell ref="B60:B61"/>
    <mergeCell ref="B58:B59"/>
    <mergeCell ref="B44:B45"/>
    <mergeCell ref="B46:B47"/>
    <mergeCell ref="B48:F49"/>
    <mergeCell ref="B51:B52"/>
    <mergeCell ref="F51:F52"/>
    <mergeCell ref="B56:B57"/>
    <mergeCell ref="C78:F79"/>
    <mergeCell ref="C72:F73"/>
    <mergeCell ref="C70:F71"/>
    <mergeCell ref="G74:G75"/>
    <mergeCell ref="C74:F75"/>
    <mergeCell ref="B70:B71"/>
    <mergeCell ref="A67:A81"/>
    <mergeCell ref="G78:G79"/>
    <mergeCell ref="G70:G71"/>
    <mergeCell ref="G72:G73"/>
    <mergeCell ref="G76:G77"/>
    <mergeCell ref="B80:F81"/>
    <mergeCell ref="B78:B79"/>
    <mergeCell ref="G67:G68"/>
    <mergeCell ref="F67:F68"/>
    <mergeCell ref="E67:E68"/>
    <mergeCell ref="C67:C68"/>
    <mergeCell ref="C69:X69"/>
    <mergeCell ref="D67:D68"/>
    <mergeCell ref="C76:F77"/>
    <mergeCell ref="W70:W71"/>
    <mergeCell ref="W72:W73"/>
    <mergeCell ref="H78:H79"/>
    <mergeCell ref="H80:H81"/>
    <mergeCell ref="G18:G19"/>
    <mergeCell ref="H18:H19"/>
    <mergeCell ref="H16:H17"/>
    <mergeCell ref="H12:H13"/>
    <mergeCell ref="C38:F39"/>
    <mergeCell ref="C44:F45"/>
    <mergeCell ref="D35:D36"/>
    <mergeCell ref="E35:E36"/>
    <mergeCell ref="H36:I36"/>
    <mergeCell ref="C42:F43"/>
    <mergeCell ref="H40:H41"/>
    <mergeCell ref="G42:G43"/>
    <mergeCell ref="G44:G45"/>
    <mergeCell ref="H42:H43"/>
    <mergeCell ref="G38:G39"/>
    <mergeCell ref="H38:H39"/>
    <mergeCell ref="G12:G13"/>
    <mergeCell ref="G30:G31"/>
    <mergeCell ref="H28:H29"/>
    <mergeCell ref="G28:G29"/>
    <mergeCell ref="G26:G27"/>
    <mergeCell ref="H26:H27"/>
    <mergeCell ref="C30:F31"/>
    <mergeCell ref="C26:F27"/>
    <mergeCell ref="W38:W39"/>
    <mergeCell ref="W40:W41"/>
    <mergeCell ref="W32:W33"/>
    <mergeCell ref="W60:W61"/>
    <mergeCell ref="W56:W57"/>
    <mergeCell ref="W54:W55"/>
    <mergeCell ref="W48:W49"/>
    <mergeCell ref="W51:W52"/>
    <mergeCell ref="W58:W59"/>
    <mergeCell ref="W35:W36"/>
    <mergeCell ref="W46:W47"/>
    <mergeCell ref="W44:W45"/>
    <mergeCell ref="W42:W43"/>
    <mergeCell ref="C56:F57"/>
    <mergeCell ref="G56:G57"/>
    <mergeCell ref="C60:F61"/>
    <mergeCell ref="G32:G33"/>
    <mergeCell ref="H44:H45"/>
    <mergeCell ref="H35:I35"/>
    <mergeCell ref="F35:F36"/>
    <mergeCell ref="G35:G36"/>
    <mergeCell ref="W62:W63"/>
    <mergeCell ref="W64:W65"/>
    <mergeCell ref="W80:W81"/>
    <mergeCell ref="W78:W79"/>
    <mergeCell ref="W76:W77"/>
    <mergeCell ref="W74:W75"/>
    <mergeCell ref="W67:W68"/>
    <mergeCell ref="W22:W23"/>
    <mergeCell ref="W20:W21"/>
    <mergeCell ref="W24:W25"/>
    <mergeCell ref="W26:W27"/>
    <mergeCell ref="C37:X37"/>
    <mergeCell ref="H34:I34"/>
    <mergeCell ref="C28:F29"/>
    <mergeCell ref="B32:F33"/>
    <mergeCell ref="B35:B36"/>
    <mergeCell ref="B28:B29"/>
    <mergeCell ref="C35:C36"/>
    <mergeCell ref="G54:G55"/>
    <mergeCell ref="C54:F55"/>
    <mergeCell ref="C53:X53"/>
    <mergeCell ref="H54:H55"/>
    <mergeCell ref="W30:W31"/>
    <mergeCell ref="G46:G47"/>
    <mergeCell ref="L7:U7"/>
    <mergeCell ref="L6:U6"/>
    <mergeCell ref="L5:U5"/>
    <mergeCell ref="C11:X11"/>
    <mergeCell ref="V5:V7"/>
    <mergeCell ref="W6:W7"/>
    <mergeCell ref="X4:X5"/>
    <mergeCell ref="W4:W5"/>
    <mergeCell ref="X6:X7"/>
    <mergeCell ref="L4:U4"/>
    <mergeCell ref="C4:K4"/>
    <mergeCell ref="C5:K5"/>
    <mergeCell ref="C6:K6"/>
    <mergeCell ref="W9:W10"/>
    <mergeCell ref="H9:I9"/>
    <mergeCell ref="H10:I10"/>
    <mergeCell ref="H8:I8"/>
    <mergeCell ref="C62:F63"/>
    <mergeCell ref="B62:B63"/>
    <mergeCell ref="B64:F65"/>
    <mergeCell ref="H62:H63"/>
    <mergeCell ref="H58:H59"/>
    <mergeCell ref="G62:G63"/>
    <mergeCell ref="G58:G59"/>
    <mergeCell ref="C58:F59"/>
    <mergeCell ref="G60:G61"/>
    <mergeCell ref="H60:H61"/>
    <mergeCell ref="H64:H65"/>
    <mergeCell ref="H22:H23"/>
    <mergeCell ref="H32:H33"/>
    <mergeCell ref="C9:C10"/>
    <mergeCell ref="B9:B10"/>
    <mergeCell ref="C14:F15"/>
    <mergeCell ref="C12:F13"/>
    <mergeCell ref="H14:H15"/>
    <mergeCell ref="G14:G15"/>
    <mergeCell ref="G9:G10"/>
    <mergeCell ref="F9:F10"/>
    <mergeCell ref="E9:E10"/>
    <mergeCell ref="D9:D10"/>
    <mergeCell ref="B14:B15"/>
    <mergeCell ref="B12:B13"/>
    <mergeCell ref="B26:B27"/>
    <mergeCell ref="B22:B23"/>
    <mergeCell ref="C24:F25"/>
    <mergeCell ref="C22:F23"/>
    <mergeCell ref="C18:F19"/>
    <mergeCell ref="C16:F17"/>
    <mergeCell ref="C20:F21"/>
    <mergeCell ref="H20:H21"/>
    <mergeCell ref="B24:B25"/>
    <mergeCell ref="H30:H31"/>
    <mergeCell ref="B18:B19"/>
    <mergeCell ref="B16:B17"/>
    <mergeCell ref="B30:B31"/>
    <mergeCell ref="A1:B7"/>
    <mergeCell ref="B20:B21"/>
    <mergeCell ref="G20:G21"/>
    <mergeCell ref="G24:G25"/>
    <mergeCell ref="G22:G23"/>
    <mergeCell ref="A9:A33"/>
    <mergeCell ref="C7:K7"/>
    <mergeCell ref="F2:S3"/>
    <mergeCell ref="C2:E3"/>
    <mergeCell ref="C1:X1"/>
    <mergeCell ref="T2:U2"/>
    <mergeCell ref="T3:U3"/>
    <mergeCell ref="W2:X3"/>
    <mergeCell ref="W12:W13"/>
    <mergeCell ref="W28:W29"/>
    <mergeCell ref="V2:V3"/>
    <mergeCell ref="W18:W19"/>
    <mergeCell ref="W14:W15"/>
    <mergeCell ref="W16:W17"/>
    <mergeCell ref="G16:G17"/>
    <mergeCell ref="H24:H25"/>
  </mergeCells>
  <pageMargins left="0.7" right="0.7" top="0.75" bottom="0.75" header="0" footer="0"/>
  <pageSetup orientation="landscape"/>
  <drawing r:id="rId1"/>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ummaryRight="0"/>
  </sheetPr>
  <dimension ref="A1:Y1002"/>
  <sheetViews>
    <sheetView topLeftCell="J49" workbookViewId="0">
      <selection activeCell="A75" sqref="A75:A89"/>
    </sheetView>
  </sheetViews>
  <sheetFormatPr baseColWidth="10" defaultColWidth="14.42578125" defaultRowHeight="15" customHeight="1"/>
  <cols>
    <col min="1" max="2" width="23.5703125" customWidth="1"/>
    <col min="3" max="6" width="14.42578125" customWidth="1"/>
    <col min="8" max="8" width="7" customWidth="1"/>
    <col min="9" max="9" width="6.42578125" customWidth="1"/>
  </cols>
  <sheetData>
    <row r="1" spans="1:24" ht="18">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4">
      <c r="A2" s="802"/>
      <c r="B2" s="803"/>
      <c r="C2" s="820" t="s">
        <v>1</v>
      </c>
      <c r="D2" s="817"/>
      <c r="E2" s="818"/>
      <c r="F2" s="816" t="s">
        <v>638</v>
      </c>
      <c r="G2" s="817"/>
      <c r="H2" s="817"/>
      <c r="I2" s="817"/>
      <c r="J2" s="817"/>
      <c r="K2" s="817"/>
      <c r="L2" s="817"/>
      <c r="M2" s="817"/>
      <c r="N2" s="817"/>
      <c r="O2" s="817"/>
      <c r="P2" s="817"/>
      <c r="Q2" s="817"/>
      <c r="R2" s="817"/>
      <c r="S2" s="818"/>
      <c r="T2" s="885" t="s">
        <v>3</v>
      </c>
      <c r="U2" s="752"/>
      <c r="V2" s="892" t="s">
        <v>4</v>
      </c>
      <c r="W2" s="880" t="s">
        <v>5</v>
      </c>
      <c r="X2" s="801"/>
    </row>
    <row r="3" spans="1:24">
      <c r="A3" s="802"/>
      <c r="B3" s="803"/>
      <c r="C3" s="751"/>
      <c r="D3" s="751"/>
      <c r="E3" s="752"/>
      <c r="F3" s="750"/>
      <c r="G3" s="751"/>
      <c r="H3" s="751"/>
      <c r="I3" s="751"/>
      <c r="J3" s="751"/>
      <c r="K3" s="751"/>
      <c r="L3" s="751"/>
      <c r="M3" s="751"/>
      <c r="N3" s="751"/>
      <c r="O3" s="751"/>
      <c r="P3" s="751"/>
      <c r="Q3" s="751"/>
      <c r="R3" s="751"/>
      <c r="S3" s="752"/>
      <c r="T3" s="886"/>
      <c r="U3" s="726"/>
      <c r="V3" s="766"/>
      <c r="W3" s="750"/>
      <c r="X3" s="811"/>
    </row>
    <row r="4" spans="1:24">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+X9+X27+X43+X59+X11+X75</f>
        <v>1</v>
      </c>
    </row>
    <row r="5" spans="1:24">
      <c r="A5" s="802"/>
      <c r="B5" s="803"/>
      <c r="C5" s="896" t="s">
        <v>642</v>
      </c>
      <c r="D5" s="728"/>
      <c r="E5" s="728"/>
      <c r="F5" s="728"/>
      <c r="G5" s="728"/>
      <c r="H5" s="728"/>
      <c r="I5" s="728"/>
      <c r="J5" s="728"/>
      <c r="K5" s="724"/>
      <c r="L5" s="895" t="s">
        <v>643</v>
      </c>
      <c r="M5" s="728"/>
      <c r="N5" s="728"/>
      <c r="O5" s="728"/>
      <c r="P5" s="728"/>
      <c r="Q5" s="728"/>
      <c r="R5" s="728"/>
      <c r="S5" s="728"/>
      <c r="T5" s="728"/>
      <c r="U5" s="724"/>
      <c r="V5" s="1155">
        <v>43504</v>
      </c>
      <c r="W5" s="766"/>
      <c r="X5" s="808"/>
    </row>
    <row r="6" spans="1:24">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99">
        <f>+X10+X28+X44+X60+X12+X76</f>
        <v>0</v>
      </c>
    </row>
    <row r="7" spans="1:24">
      <c r="A7" s="804"/>
      <c r="B7" s="805"/>
      <c r="C7" s="896" t="s">
        <v>646</v>
      </c>
      <c r="D7" s="728"/>
      <c r="E7" s="728"/>
      <c r="F7" s="728"/>
      <c r="G7" s="728"/>
      <c r="H7" s="728"/>
      <c r="I7" s="728"/>
      <c r="J7" s="728"/>
      <c r="K7" s="724"/>
      <c r="L7" s="891" t="s">
        <v>647</v>
      </c>
      <c r="M7" s="824"/>
      <c r="N7" s="824"/>
      <c r="O7" s="824"/>
      <c r="P7" s="824"/>
      <c r="Q7" s="824"/>
      <c r="R7" s="824"/>
      <c r="S7" s="824"/>
      <c r="T7" s="824"/>
      <c r="U7" s="825"/>
      <c r="V7" s="798"/>
      <c r="W7" s="741"/>
      <c r="X7" s="808"/>
    </row>
    <row r="8" spans="1:24">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row>
    <row r="9" spans="1:24" ht="21.75" customHeight="1">
      <c r="A9" s="889" t="s">
        <v>649</v>
      </c>
      <c r="B9" s="877" t="s">
        <v>599</v>
      </c>
      <c r="C9" s="876" t="s">
        <v>73</v>
      </c>
      <c r="D9" s="874">
        <v>0.95</v>
      </c>
      <c r="E9" s="893" t="s">
        <v>651</v>
      </c>
      <c r="F9" s="905" t="s">
        <v>75</v>
      </c>
      <c r="G9" s="893" t="s">
        <v>652</v>
      </c>
      <c r="H9" s="894" t="s">
        <v>9</v>
      </c>
      <c r="I9" s="786"/>
      <c r="J9" s="599">
        <v>7.5300000000000006E-2</v>
      </c>
      <c r="K9" s="599">
        <v>0.1153</v>
      </c>
      <c r="L9" s="600">
        <v>0.1653</v>
      </c>
      <c r="M9" s="600">
        <v>0.23530000000000001</v>
      </c>
      <c r="N9" s="600">
        <v>0.3211</v>
      </c>
      <c r="O9" s="600">
        <v>0.379</v>
      </c>
      <c r="P9" s="600">
        <v>0.47110000000000002</v>
      </c>
      <c r="Q9" s="600">
        <v>0.55930000000000002</v>
      </c>
      <c r="R9" s="600">
        <v>0.6895</v>
      </c>
      <c r="S9" s="600">
        <v>0.78159999999999996</v>
      </c>
      <c r="T9" s="600">
        <v>0.874</v>
      </c>
      <c r="U9" s="600">
        <v>0.98</v>
      </c>
      <c r="V9" s="163">
        <f>U9</f>
        <v>0.98</v>
      </c>
      <c r="W9" s="879">
        <v>0.2</v>
      </c>
      <c r="X9" s="113">
        <f>IF(OR(V9=0,W9=0),0,(V9/V9)*W9)</f>
        <v>0.2</v>
      </c>
    </row>
    <row r="10" spans="1:24" ht="25.5" customHeight="1">
      <c r="A10" s="778"/>
      <c r="B10" s="1086"/>
      <c r="C10" s="757"/>
      <c r="D10" s="764"/>
      <c r="E10" s="766"/>
      <c r="F10" s="760"/>
      <c r="G10" s="741"/>
      <c r="H10" s="873" t="s">
        <v>62</v>
      </c>
      <c r="I10" s="784"/>
      <c r="J10" s="603"/>
      <c r="K10" s="604"/>
      <c r="L10" s="604"/>
      <c r="M10" s="604"/>
      <c r="N10" s="604"/>
      <c r="O10" s="604"/>
      <c r="P10" s="604"/>
      <c r="Q10" s="604"/>
      <c r="R10" s="604"/>
      <c r="S10" s="604"/>
      <c r="T10" s="604"/>
      <c r="U10" s="604"/>
      <c r="V10" s="163">
        <f>SUM(J10:U10)</f>
        <v>0</v>
      </c>
      <c r="W10" s="741"/>
      <c r="X10" s="117">
        <f>IF(OR(V10=0,W9=0),0,(V10/V9*W9))</f>
        <v>0</v>
      </c>
    </row>
    <row r="11" spans="1:24" ht="25.5" customHeight="1">
      <c r="A11" s="778"/>
      <c r="B11" s="1086"/>
      <c r="C11" s="875" t="s">
        <v>73</v>
      </c>
      <c r="D11" s="874">
        <v>0.85</v>
      </c>
      <c r="E11" s="893" t="s">
        <v>656</v>
      </c>
      <c r="F11" s="893" t="s">
        <v>75</v>
      </c>
      <c r="G11" s="893" t="s">
        <v>652</v>
      </c>
      <c r="H11" s="1201" t="s">
        <v>9</v>
      </c>
      <c r="I11" s="726"/>
      <c r="J11" s="606">
        <v>1.8800000000000001E-2</v>
      </c>
      <c r="K11" s="606">
        <v>3.5799999999999998E-2</v>
      </c>
      <c r="L11" s="606">
        <v>7.9500000000000001E-2</v>
      </c>
      <c r="M11" s="606">
        <v>0.1595</v>
      </c>
      <c r="N11" s="606">
        <v>0.25769999999999998</v>
      </c>
      <c r="O11" s="606">
        <v>0.33929999999999999</v>
      </c>
      <c r="P11" s="606">
        <v>0.41689999999999999</v>
      </c>
      <c r="Q11" s="606">
        <v>0.4748</v>
      </c>
      <c r="R11" s="606">
        <v>0.55669999999999997</v>
      </c>
      <c r="S11" s="606">
        <v>0.67900000000000005</v>
      </c>
      <c r="T11" s="606">
        <v>0.81369999999999998</v>
      </c>
      <c r="U11" s="606">
        <v>0.95</v>
      </c>
      <c r="V11" s="163">
        <v>0.95</v>
      </c>
      <c r="W11" s="607">
        <v>0.2</v>
      </c>
      <c r="X11" s="113">
        <f>IF(OR(V11=0,W11=0),0,(V11/V11)*W11)</f>
        <v>0.2</v>
      </c>
    </row>
    <row r="12" spans="1:24" ht="25.5" customHeight="1">
      <c r="A12" s="778"/>
      <c r="B12" s="788"/>
      <c r="C12" s="829"/>
      <c r="D12" s="764"/>
      <c r="E12" s="766"/>
      <c r="F12" s="766"/>
      <c r="G12" s="741"/>
      <c r="H12" s="996" t="s">
        <v>39</v>
      </c>
      <c r="I12" s="724"/>
      <c r="J12" s="604"/>
      <c r="K12" s="604"/>
      <c r="L12" s="604"/>
      <c r="M12" s="604"/>
      <c r="N12" s="604"/>
      <c r="O12" s="604"/>
      <c r="P12" s="604"/>
      <c r="Q12" s="604"/>
      <c r="R12" s="604"/>
      <c r="S12" s="604"/>
      <c r="T12" s="604"/>
      <c r="U12" s="604"/>
      <c r="V12" s="163">
        <f>SUM(J12:U12)</f>
        <v>0</v>
      </c>
      <c r="W12" s="610"/>
      <c r="X12" s="117">
        <f>IF(OR(V12=0,W11=0),0,(V12/V11*W11))</f>
        <v>0</v>
      </c>
    </row>
    <row r="13" spans="1:24" ht="36">
      <c r="A13" s="778"/>
      <c r="B13" s="283" t="s">
        <v>63</v>
      </c>
      <c r="C13" s="1204" t="s">
        <v>24</v>
      </c>
      <c r="D13" s="817"/>
      <c r="E13" s="817"/>
      <c r="F13" s="817"/>
      <c r="G13" s="817"/>
      <c r="H13" s="817"/>
      <c r="I13" s="817"/>
      <c r="J13" s="817"/>
      <c r="K13" s="817"/>
      <c r="L13" s="817"/>
      <c r="M13" s="817"/>
      <c r="N13" s="817"/>
      <c r="O13" s="817"/>
      <c r="P13" s="817"/>
      <c r="Q13" s="817"/>
      <c r="R13" s="817"/>
      <c r="S13" s="817"/>
      <c r="T13" s="817"/>
      <c r="U13" s="817"/>
      <c r="V13" s="817"/>
      <c r="W13" s="817"/>
      <c r="X13" s="803"/>
    </row>
    <row r="14" spans="1:24">
      <c r="A14" s="778"/>
      <c r="B14" s="1203" t="s">
        <v>64</v>
      </c>
      <c r="C14" s="1202" t="s">
        <v>659</v>
      </c>
      <c r="D14" s="744"/>
      <c r="E14" s="744"/>
      <c r="F14" s="726"/>
      <c r="G14" s="893" t="s">
        <v>652</v>
      </c>
      <c r="H14" s="865" t="s">
        <v>67</v>
      </c>
      <c r="I14" s="126" t="s">
        <v>9</v>
      </c>
      <c r="J14" s="600">
        <v>0.15</v>
      </c>
      <c r="K14" s="600">
        <v>0.2</v>
      </c>
      <c r="L14" s="600">
        <v>0.25</v>
      </c>
      <c r="M14" s="600">
        <v>0.35</v>
      </c>
      <c r="N14" s="600">
        <v>0.4</v>
      </c>
      <c r="O14" s="600">
        <v>0.45</v>
      </c>
      <c r="P14" s="600">
        <v>0.55000000000000004</v>
      </c>
      <c r="Q14" s="600">
        <v>0.6</v>
      </c>
      <c r="R14" s="600">
        <v>0.7</v>
      </c>
      <c r="S14" s="600">
        <v>0.8</v>
      </c>
      <c r="T14" s="600">
        <v>0.9</v>
      </c>
      <c r="U14" s="600">
        <v>0.99</v>
      </c>
      <c r="V14" s="611">
        <f>U14</f>
        <v>0.99</v>
      </c>
      <c r="W14" s="1200">
        <v>0.2</v>
      </c>
      <c r="X14" s="122">
        <f>V14*W14</f>
        <v>0.19800000000000001</v>
      </c>
    </row>
    <row r="15" spans="1:24">
      <c r="A15" s="778"/>
      <c r="B15" s="752"/>
      <c r="C15" s="750"/>
      <c r="D15" s="751"/>
      <c r="E15" s="751"/>
      <c r="F15" s="752"/>
      <c r="G15" s="741"/>
      <c r="H15" s="762"/>
      <c r="I15" s="127" t="s">
        <v>39</v>
      </c>
      <c r="J15" s="612"/>
      <c r="K15" s="612"/>
      <c r="L15" s="612"/>
      <c r="M15" s="612"/>
      <c r="N15" s="612"/>
      <c r="O15" s="612"/>
      <c r="P15" s="612"/>
      <c r="Q15" s="612"/>
      <c r="R15" s="612"/>
      <c r="S15" s="612"/>
      <c r="T15" s="612"/>
      <c r="U15" s="612"/>
      <c r="V15" s="613">
        <f>SUM(J15:U15)</f>
        <v>0</v>
      </c>
      <c r="W15" s="768"/>
      <c r="X15" s="125">
        <f>+V15*W14</f>
        <v>0</v>
      </c>
    </row>
    <row r="16" spans="1:24">
      <c r="A16" s="778"/>
      <c r="B16" s="1203" t="s">
        <v>64</v>
      </c>
      <c r="C16" s="1202" t="s">
        <v>663</v>
      </c>
      <c r="D16" s="744"/>
      <c r="E16" s="744"/>
      <c r="F16" s="726"/>
      <c r="G16" s="893" t="s">
        <v>652</v>
      </c>
      <c r="H16" s="865" t="s">
        <v>67</v>
      </c>
      <c r="I16" s="126" t="s">
        <v>9</v>
      </c>
      <c r="J16" s="599">
        <v>7.5300000000000006E-2</v>
      </c>
      <c r="K16" s="599">
        <v>0.1153</v>
      </c>
      <c r="L16" s="600">
        <v>0.1653</v>
      </c>
      <c r="M16" s="600">
        <v>0.23530000000000001</v>
      </c>
      <c r="N16" s="600">
        <v>0.3211</v>
      </c>
      <c r="O16" s="600">
        <v>0.379</v>
      </c>
      <c r="P16" s="600">
        <v>0.47110000000000002</v>
      </c>
      <c r="Q16" s="600">
        <v>0.55930000000000002</v>
      </c>
      <c r="R16" s="600">
        <v>0.6895</v>
      </c>
      <c r="S16" s="600">
        <v>0.78159999999999996</v>
      </c>
      <c r="T16" s="600">
        <v>0.874</v>
      </c>
      <c r="U16" s="600">
        <v>0.98</v>
      </c>
      <c r="V16" s="611">
        <f>U16</f>
        <v>0.98</v>
      </c>
      <c r="W16" s="1200">
        <v>0.3</v>
      </c>
      <c r="X16" s="122">
        <f>V16*W16</f>
        <v>0.29399999999999998</v>
      </c>
    </row>
    <row r="17" spans="1:25">
      <c r="A17" s="778"/>
      <c r="B17" s="752"/>
      <c r="C17" s="750"/>
      <c r="D17" s="751"/>
      <c r="E17" s="751"/>
      <c r="F17" s="752"/>
      <c r="G17" s="741"/>
      <c r="H17" s="762"/>
      <c r="I17" s="127" t="s">
        <v>39</v>
      </c>
      <c r="J17" s="612"/>
      <c r="K17" s="612"/>
      <c r="L17" s="612"/>
      <c r="M17" s="612"/>
      <c r="N17" s="612"/>
      <c r="O17" s="612"/>
      <c r="P17" s="612"/>
      <c r="Q17" s="612"/>
      <c r="R17" s="612"/>
      <c r="S17" s="612"/>
      <c r="T17" s="612"/>
      <c r="U17" s="612"/>
      <c r="V17" s="613">
        <f>SUM(J17:U17)</f>
        <v>0</v>
      </c>
      <c r="W17" s="768"/>
      <c r="X17" s="125">
        <f>+V17*W16</f>
        <v>0</v>
      </c>
    </row>
    <row r="18" spans="1:25">
      <c r="A18" s="778"/>
      <c r="B18" s="1203" t="s">
        <v>64</v>
      </c>
      <c r="C18" s="1202" t="s">
        <v>666</v>
      </c>
      <c r="D18" s="744"/>
      <c r="E18" s="744"/>
      <c r="F18" s="726"/>
      <c r="G18" s="893" t="s">
        <v>652</v>
      </c>
      <c r="H18" s="865" t="s">
        <v>67</v>
      </c>
      <c r="I18" s="126" t="s">
        <v>9</v>
      </c>
      <c r="J18" s="599">
        <v>1.8800000000000001E-2</v>
      </c>
      <c r="K18" s="599">
        <v>3.5799999999999998E-2</v>
      </c>
      <c r="L18" s="599">
        <v>7.9500000000000001E-2</v>
      </c>
      <c r="M18" s="599">
        <v>0.1595</v>
      </c>
      <c r="N18" s="599">
        <v>0.25769999999999998</v>
      </c>
      <c r="O18" s="599">
        <v>0.33929999999999999</v>
      </c>
      <c r="P18" s="599">
        <v>0.41689999999999999</v>
      </c>
      <c r="Q18" s="599">
        <v>0.4748</v>
      </c>
      <c r="R18" s="599">
        <v>0.55669999999999997</v>
      </c>
      <c r="S18" s="599">
        <v>0.67900000000000005</v>
      </c>
      <c r="T18" s="599">
        <v>0.81369999999999998</v>
      </c>
      <c r="U18" s="599">
        <v>0.95</v>
      </c>
      <c r="V18" s="611">
        <f>U18</f>
        <v>0.95</v>
      </c>
      <c r="W18" s="1200">
        <v>0.3</v>
      </c>
      <c r="X18" s="122">
        <f>V18*W18</f>
        <v>0.28499999999999998</v>
      </c>
    </row>
    <row r="19" spans="1:25">
      <c r="A19" s="778"/>
      <c r="B19" s="752"/>
      <c r="C19" s="750"/>
      <c r="D19" s="751"/>
      <c r="E19" s="751"/>
      <c r="F19" s="752"/>
      <c r="G19" s="741"/>
      <c r="H19" s="762"/>
      <c r="I19" s="127" t="s">
        <v>39</v>
      </c>
      <c r="J19" s="612"/>
      <c r="K19" s="612"/>
      <c r="L19" s="612"/>
      <c r="M19" s="612"/>
      <c r="N19" s="612"/>
      <c r="O19" s="612"/>
      <c r="P19" s="612"/>
      <c r="Q19" s="612"/>
      <c r="R19" s="612"/>
      <c r="S19" s="612"/>
      <c r="T19" s="612"/>
      <c r="U19" s="612"/>
      <c r="V19" s="613">
        <f>SUM(J19:U19)</f>
        <v>0</v>
      </c>
      <c r="W19" s="768"/>
      <c r="X19" s="125">
        <f>+V19*W18</f>
        <v>0</v>
      </c>
    </row>
    <row r="20" spans="1:25">
      <c r="A20" s="778"/>
      <c r="B20" s="1203" t="s">
        <v>64</v>
      </c>
      <c r="C20" s="1202" t="s">
        <v>668</v>
      </c>
      <c r="D20" s="744"/>
      <c r="E20" s="744"/>
      <c r="F20" s="726"/>
      <c r="G20" s="893" t="s">
        <v>652</v>
      </c>
      <c r="H20" s="865" t="s">
        <v>67</v>
      </c>
      <c r="I20" s="126" t="s">
        <v>9</v>
      </c>
      <c r="J20" s="599">
        <v>0.3</v>
      </c>
      <c r="K20" s="599">
        <v>0.5</v>
      </c>
      <c r="L20" s="599">
        <v>0.7</v>
      </c>
      <c r="M20" s="599">
        <v>0.75</v>
      </c>
      <c r="N20" s="599">
        <v>0.8</v>
      </c>
      <c r="O20" s="599">
        <v>0.85</v>
      </c>
      <c r="P20" s="599">
        <v>0.9</v>
      </c>
      <c r="Q20" s="599">
        <v>0.95</v>
      </c>
      <c r="R20" s="599">
        <v>1</v>
      </c>
      <c r="S20" s="599">
        <v>1</v>
      </c>
      <c r="T20" s="599">
        <v>1</v>
      </c>
      <c r="U20" s="599">
        <v>1</v>
      </c>
      <c r="V20" s="611">
        <f>U20</f>
        <v>1</v>
      </c>
      <c r="W20" s="1200">
        <v>0.1</v>
      </c>
      <c r="X20" s="122">
        <f>V20*W20</f>
        <v>0.1</v>
      </c>
      <c r="Y20" s="160"/>
    </row>
    <row r="21" spans="1:25">
      <c r="A21" s="778"/>
      <c r="B21" s="752"/>
      <c r="C21" s="750"/>
      <c r="D21" s="751"/>
      <c r="E21" s="751"/>
      <c r="F21" s="752"/>
      <c r="G21" s="741"/>
      <c r="H21" s="762"/>
      <c r="I21" s="127" t="s">
        <v>39</v>
      </c>
      <c r="J21" s="612"/>
      <c r="K21" s="612"/>
      <c r="L21" s="612"/>
      <c r="M21" s="612"/>
      <c r="N21" s="612"/>
      <c r="O21" s="612"/>
      <c r="P21" s="612"/>
      <c r="Q21" s="612"/>
      <c r="R21" s="612"/>
      <c r="S21" s="612"/>
      <c r="T21" s="612"/>
      <c r="U21" s="612"/>
      <c r="V21" s="613">
        <f t="shared" ref="V21:V23" si="0">SUM(J21:U21)</f>
        <v>0</v>
      </c>
      <c r="W21" s="768"/>
      <c r="X21" s="125">
        <f>+V21*W20</f>
        <v>0</v>
      </c>
    </row>
    <row r="22" spans="1:25">
      <c r="A22" s="778"/>
      <c r="B22" s="1203" t="s">
        <v>64</v>
      </c>
      <c r="C22" s="1202" t="s">
        <v>670</v>
      </c>
      <c r="D22" s="744"/>
      <c r="E22" s="744"/>
      <c r="F22" s="726"/>
      <c r="G22" s="893" t="s">
        <v>652</v>
      </c>
      <c r="H22" s="865" t="s">
        <v>67</v>
      </c>
      <c r="I22" s="126" t="s">
        <v>9</v>
      </c>
      <c r="J22" s="579">
        <v>8.3299999999999999E-2</v>
      </c>
      <c r="K22" s="579">
        <v>8.3299999999999999E-2</v>
      </c>
      <c r="L22" s="579">
        <v>8.3299999999999999E-2</v>
      </c>
      <c r="M22" s="579">
        <v>8.3299999999999999E-2</v>
      </c>
      <c r="N22" s="579">
        <v>8.3299999999999999E-2</v>
      </c>
      <c r="O22" s="579">
        <v>8.3299999999999999E-2</v>
      </c>
      <c r="P22" s="579">
        <v>8.3299999999999999E-2</v>
      </c>
      <c r="Q22" s="579">
        <v>8.3299999999999999E-2</v>
      </c>
      <c r="R22" s="579">
        <v>8.3299999999999999E-2</v>
      </c>
      <c r="S22" s="579">
        <v>8.3299999999999999E-2</v>
      </c>
      <c r="T22" s="579">
        <v>8.3299999999999999E-2</v>
      </c>
      <c r="U22" s="579">
        <v>8.3699999999999997E-2</v>
      </c>
      <c r="V22" s="121">
        <f t="shared" si="0"/>
        <v>1</v>
      </c>
      <c r="W22" s="1200">
        <v>0.1</v>
      </c>
      <c r="X22" s="122">
        <f>V22*W22</f>
        <v>0.1</v>
      </c>
    </row>
    <row r="23" spans="1:25" ht="15.75" customHeight="1">
      <c r="A23" s="778"/>
      <c r="B23" s="752"/>
      <c r="C23" s="750"/>
      <c r="D23" s="751"/>
      <c r="E23" s="751"/>
      <c r="F23" s="752"/>
      <c r="G23" s="741"/>
      <c r="H23" s="762"/>
      <c r="I23" s="127" t="s">
        <v>39</v>
      </c>
      <c r="J23" s="614"/>
      <c r="K23" s="614"/>
      <c r="L23" s="614"/>
      <c r="M23" s="614"/>
      <c r="N23" s="614"/>
      <c r="O23" s="614"/>
      <c r="P23" s="614"/>
      <c r="Q23" s="614"/>
      <c r="R23" s="614"/>
      <c r="S23" s="614"/>
      <c r="T23" s="614"/>
      <c r="U23" s="614"/>
      <c r="V23" s="124">
        <f t="shared" si="0"/>
        <v>0</v>
      </c>
      <c r="W23" s="768"/>
      <c r="X23" s="125">
        <f>+V23*W22</f>
        <v>0</v>
      </c>
    </row>
    <row r="24" spans="1:25" ht="15.75" customHeight="1">
      <c r="A24" s="778"/>
      <c r="B24" s="868" t="s">
        <v>70</v>
      </c>
      <c r="C24" s="744"/>
      <c r="D24" s="744"/>
      <c r="E24" s="744"/>
      <c r="F24" s="726"/>
      <c r="G24" s="1205"/>
      <c r="H24" s="867" t="s">
        <v>67</v>
      </c>
      <c r="I24" s="146" t="s">
        <v>9</v>
      </c>
      <c r="J24" s="121">
        <f>J14*$W$14+J16*$W$16+J18*$W$18+J20*$W$20+J22*$W$22</f>
        <v>9.6560000000000007E-2</v>
      </c>
      <c r="K24" s="121">
        <f>K14*$W$14+K16*$W$16+K18*$W$18+K20*$W$20+(J22+K22)*$W$22</f>
        <v>0.15199000000000001</v>
      </c>
      <c r="L24" s="121">
        <f>L14*$W$14+L16*$W$16+L18*$W$18+L20*$W$20+(K22+L22+J22)*$W$22</f>
        <v>0.21843000000000001</v>
      </c>
      <c r="M24" s="121">
        <f>M14*$W$14+M16*$W$16+M18*$W$18+M20*$W$20+(L22+M22+K22+J22)*$W$22</f>
        <v>0.29676000000000002</v>
      </c>
      <c r="N24" s="121">
        <f>N14*$W$14+N16*$W$16+N18*$W$18+N20*$W$20+(M22+N22+L22+K22+J22)*$W$22</f>
        <v>0.37529000000000001</v>
      </c>
      <c r="O24" s="121">
        <f>O14*$W$14+O16*$W$16+O18*$W$18+O20*$W$20+(N22+O22+M22+L22+K22+J22)*$W$22</f>
        <v>0.44047000000000003</v>
      </c>
      <c r="P24" s="121">
        <f>P14*$W$14+P16*$W$16+P18*$W$18+P20*$W$20+(O22+P22+N22+M22+L22+K22+J22)*$W$22</f>
        <v>0.52471000000000012</v>
      </c>
      <c r="Q24" s="121">
        <f>Q14*$W$14+Q16*$W$16+Q18*$W$18+Q20*$W$20+(P22+Q22+O22+N22+M22+L22+K22+J22)*$W$22</f>
        <v>0.59187000000000001</v>
      </c>
      <c r="R24" s="121">
        <f>R14*$W$14+R16*$W$16+R18*$W$18+R20*$W$20+(Q22+R22+P22+O22+N22+M22+L22+K22+J22)*$W$22</f>
        <v>0.68882999999999994</v>
      </c>
      <c r="S24" s="121">
        <f>S14*$W$14+S16*$W$16+S18*$W$18+S20*$W$20+(R22+S22+Q22+P22+O22+N22+M22+L22+K22+J22)*$W$22</f>
        <v>0.78148000000000006</v>
      </c>
      <c r="T24" s="121">
        <f>T14*$W$14+T16*$W$16+T18*$W$18+T20*$W$20+(S22+T22+R22+Q22+P22+O22+N22+M22+L22+K22+J22)*$W$22</f>
        <v>0.87793999999999994</v>
      </c>
      <c r="U24" s="121">
        <f>U14*$W$14+U16*$W$16+U18*$W$18+U20*$W$20+(T22+U22+S22+R22+Q22+P22+O22+N22+M22+L22+K22+J22)*$W$22</f>
        <v>0.97699999999999987</v>
      </c>
      <c r="V24" s="121">
        <f>U24</f>
        <v>0.97699999999999987</v>
      </c>
      <c r="W24" s="887">
        <f>SUM(W14:W23)</f>
        <v>1</v>
      </c>
      <c r="X24" s="122">
        <f>V24*W24</f>
        <v>0.97699999999999987</v>
      </c>
    </row>
    <row r="25" spans="1:25" ht="15.75" customHeight="1">
      <c r="A25" s="779"/>
      <c r="B25" s="792"/>
      <c r="C25" s="764"/>
      <c r="D25" s="764"/>
      <c r="E25" s="764"/>
      <c r="F25" s="793"/>
      <c r="G25" s="741"/>
      <c r="H25" s="790"/>
      <c r="I25" s="148" t="s">
        <v>39</v>
      </c>
      <c r="J25" s="149">
        <f t="shared" ref="J25:U25" si="1">+J15*$W$14+J17*$W$16+J19*$W$18+J21*$W$20+J23*$W$22</f>
        <v>0</v>
      </c>
      <c r="K25" s="149">
        <f t="shared" si="1"/>
        <v>0</v>
      </c>
      <c r="L25" s="149">
        <f t="shared" si="1"/>
        <v>0</v>
      </c>
      <c r="M25" s="149">
        <f t="shared" si="1"/>
        <v>0</v>
      </c>
      <c r="N25" s="149">
        <f t="shared" si="1"/>
        <v>0</v>
      </c>
      <c r="O25" s="149">
        <f t="shared" si="1"/>
        <v>0</v>
      </c>
      <c r="P25" s="149">
        <f t="shared" si="1"/>
        <v>0</v>
      </c>
      <c r="Q25" s="149">
        <f t="shared" si="1"/>
        <v>0</v>
      </c>
      <c r="R25" s="149">
        <f t="shared" si="1"/>
        <v>0</v>
      </c>
      <c r="S25" s="149">
        <f t="shared" si="1"/>
        <v>0</v>
      </c>
      <c r="T25" s="149">
        <f t="shared" si="1"/>
        <v>0</v>
      </c>
      <c r="U25" s="149">
        <f t="shared" si="1"/>
        <v>0</v>
      </c>
      <c r="V25" s="149">
        <f>SUM(J25:U25)</f>
        <v>0</v>
      </c>
      <c r="W25" s="757"/>
      <c r="X25" s="150">
        <f>+V25*W24</f>
        <v>0</v>
      </c>
    </row>
    <row r="26" spans="1:25" ht="28.5" customHeight="1">
      <c r="A26" s="105" t="s">
        <v>17</v>
      </c>
      <c r="B26" s="106" t="s">
        <v>42</v>
      </c>
      <c r="C26" s="106" t="s">
        <v>43</v>
      </c>
      <c r="D26" s="106" t="s">
        <v>19</v>
      </c>
      <c r="E26" s="106" t="s">
        <v>44</v>
      </c>
      <c r="F26" s="107" t="s">
        <v>45</v>
      </c>
      <c r="G26" s="108" t="s">
        <v>46</v>
      </c>
      <c r="H26" s="898" t="s">
        <v>47</v>
      </c>
      <c r="I26" s="755"/>
      <c r="J26" s="106" t="s">
        <v>48</v>
      </c>
      <c r="K26" s="106" t="s">
        <v>28</v>
      </c>
      <c r="L26" s="106" t="s">
        <v>31</v>
      </c>
      <c r="M26" s="106" t="s">
        <v>30</v>
      </c>
      <c r="N26" s="106" t="s">
        <v>49</v>
      </c>
      <c r="O26" s="106" t="s">
        <v>50</v>
      </c>
      <c r="P26" s="106" t="s">
        <v>34</v>
      </c>
      <c r="Q26" s="109" t="s">
        <v>36</v>
      </c>
      <c r="R26" s="106" t="s">
        <v>51</v>
      </c>
      <c r="S26" s="106" t="s">
        <v>52</v>
      </c>
      <c r="T26" s="106" t="s">
        <v>32</v>
      </c>
      <c r="U26" s="106" t="s">
        <v>29</v>
      </c>
      <c r="V26" s="106" t="s">
        <v>53</v>
      </c>
      <c r="W26" s="106" t="s">
        <v>54</v>
      </c>
      <c r="X26" s="151" t="s">
        <v>71</v>
      </c>
    </row>
    <row r="27" spans="1:25" ht="15.75" customHeight="1">
      <c r="A27" s="889" t="s">
        <v>689</v>
      </c>
      <c r="B27" s="877" t="s">
        <v>599</v>
      </c>
      <c r="C27" s="876" t="s">
        <v>73</v>
      </c>
      <c r="D27" s="874">
        <v>1</v>
      </c>
      <c r="E27" s="917" t="s">
        <v>691</v>
      </c>
      <c r="F27" s="875" t="s">
        <v>692</v>
      </c>
      <c r="G27" s="893" t="s">
        <v>693</v>
      </c>
      <c r="H27" s="894" t="s">
        <v>9</v>
      </c>
      <c r="I27" s="786"/>
      <c r="J27" s="617">
        <v>8.3299999999999999E-2</v>
      </c>
      <c r="K27" s="606">
        <v>8.3299999999999999E-2</v>
      </c>
      <c r="L27" s="606">
        <v>8.3299999999999999E-2</v>
      </c>
      <c r="M27" s="606">
        <v>8.3299999999999999E-2</v>
      </c>
      <c r="N27" s="606">
        <v>8.3299999999999999E-2</v>
      </c>
      <c r="O27" s="606">
        <v>8.3299999999999999E-2</v>
      </c>
      <c r="P27" s="606">
        <v>8.3299999999999999E-2</v>
      </c>
      <c r="Q27" s="606">
        <v>8.3299999999999999E-2</v>
      </c>
      <c r="R27" s="606">
        <v>8.3299999999999999E-2</v>
      </c>
      <c r="S27" s="606">
        <v>8.3299999999999999E-2</v>
      </c>
      <c r="T27" s="606">
        <v>8.3299999999999999E-2</v>
      </c>
      <c r="U27" s="606">
        <v>8.3699999999999997E-2</v>
      </c>
      <c r="V27" s="163">
        <f t="shared" ref="V27:V28" si="2">SUM(J27:U27)</f>
        <v>1</v>
      </c>
      <c r="W27" s="879">
        <v>0.2</v>
      </c>
      <c r="X27" s="113">
        <f>IF(OR(V27=0,W27=0),0,(V27/V27)*W27)</f>
        <v>0.2</v>
      </c>
    </row>
    <row r="28" spans="1:25" ht="18.75" customHeight="1">
      <c r="A28" s="778"/>
      <c r="B28" s="788"/>
      <c r="C28" s="757"/>
      <c r="D28" s="764"/>
      <c r="E28" s="915"/>
      <c r="F28" s="829"/>
      <c r="G28" s="741"/>
      <c r="H28" s="873" t="s">
        <v>62</v>
      </c>
      <c r="I28" s="784"/>
      <c r="J28" s="603"/>
      <c r="K28" s="604"/>
      <c r="L28" s="604"/>
      <c r="M28" s="604"/>
      <c r="N28" s="604"/>
      <c r="O28" s="604"/>
      <c r="P28" s="604"/>
      <c r="Q28" s="604"/>
      <c r="R28" s="604"/>
      <c r="S28" s="604"/>
      <c r="T28" s="604"/>
      <c r="U28" s="604"/>
      <c r="V28" s="170">
        <f t="shared" si="2"/>
        <v>0</v>
      </c>
      <c r="W28" s="741"/>
      <c r="X28" s="117">
        <f>IF(OR(V28=0,W27=0),0,(V28/V27*W27))</f>
        <v>0</v>
      </c>
    </row>
    <row r="29" spans="1:25" ht="33" customHeight="1">
      <c r="A29" s="778"/>
      <c r="B29" s="283" t="s">
        <v>63</v>
      </c>
      <c r="C29" s="878" t="s">
        <v>24</v>
      </c>
      <c r="D29" s="772"/>
      <c r="E29" s="772"/>
      <c r="F29" s="772"/>
      <c r="G29" s="772"/>
      <c r="H29" s="772"/>
      <c r="I29" s="772"/>
      <c r="J29" s="772"/>
      <c r="K29" s="772"/>
      <c r="L29" s="772"/>
      <c r="M29" s="772"/>
      <c r="N29" s="772"/>
      <c r="O29" s="772"/>
      <c r="P29" s="772"/>
      <c r="Q29" s="772"/>
      <c r="R29" s="772"/>
      <c r="S29" s="772"/>
      <c r="T29" s="772"/>
      <c r="U29" s="772"/>
      <c r="V29" s="772"/>
      <c r="W29" s="772"/>
      <c r="X29" s="773"/>
    </row>
    <row r="30" spans="1:25" ht="15.75" customHeight="1">
      <c r="A30" s="778"/>
      <c r="B30" s="1203" t="s">
        <v>64</v>
      </c>
      <c r="C30" s="1020" t="s">
        <v>699</v>
      </c>
      <c r="D30" s="744"/>
      <c r="E30" s="744"/>
      <c r="F30" s="726"/>
      <c r="G30" s="893" t="s">
        <v>693</v>
      </c>
      <c r="H30" s="865" t="s">
        <v>67</v>
      </c>
      <c r="I30" s="126" t="s">
        <v>9</v>
      </c>
      <c r="J30" s="120">
        <v>8.3299999999999999E-2</v>
      </c>
      <c r="K30" s="120">
        <v>8.3299999999999999E-2</v>
      </c>
      <c r="L30" s="120">
        <v>8.3299999999999999E-2</v>
      </c>
      <c r="M30" s="120">
        <v>8.3299999999999999E-2</v>
      </c>
      <c r="N30" s="120">
        <v>8.3299999999999999E-2</v>
      </c>
      <c r="O30" s="120">
        <v>8.3299999999999999E-2</v>
      </c>
      <c r="P30" s="120">
        <v>8.3299999999999999E-2</v>
      </c>
      <c r="Q30" s="120">
        <v>8.3299999999999999E-2</v>
      </c>
      <c r="R30" s="120">
        <v>8.3299999999999999E-2</v>
      </c>
      <c r="S30" s="120">
        <v>8.3299999999999999E-2</v>
      </c>
      <c r="T30" s="120">
        <v>8.3299999999999999E-2</v>
      </c>
      <c r="U30" s="120">
        <v>8.3699999999999997E-2</v>
      </c>
      <c r="V30" s="121">
        <f t="shared" ref="V30:V41" si="3">SUM(J30:U30)</f>
        <v>1</v>
      </c>
      <c r="W30" s="1200">
        <v>0.3</v>
      </c>
      <c r="X30" s="122">
        <f>V30*W30</f>
        <v>0.3</v>
      </c>
    </row>
    <row r="31" spans="1:25" ht="15.75" customHeight="1">
      <c r="A31" s="778"/>
      <c r="B31" s="752"/>
      <c r="C31" s="750"/>
      <c r="D31" s="751"/>
      <c r="E31" s="751"/>
      <c r="F31" s="752"/>
      <c r="G31" s="741"/>
      <c r="H31" s="762"/>
      <c r="I31" s="127" t="s">
        <v>39</v>
      </c>
      <c r="J31" s="614"/>
      <c r="K31" s="614"/>
      <c r="L31" s="614"/>
      <c r="M31" s="614"/>
      <c r="N31" s="614"/>
      <c r="O31" s="614"/>
      <c r="P31" s="614"/>
      <c r="Q31" s="614"/>
      <c r="R31" s="614"/>
      <c r="S31" s="614"/>
      <c r="T31" s="614"/>
      <c r="U31" s="614"/>
      <c r="V31" s="124">
        <f t="shared" si="3"/>
        <v>0</v>
      </c>
      <c r="W31" s="768"/>
      <c r="X31" s="125">
        <f>+V31*W30</f>
        <v>0</v>
      </c>
    </row>
    <row r="32" spans="1:25" ht="15.75" customHeight="1">
      <c r="A32" s="778"/>
      <c r="B32" s="1203" t="s">
        <v>64</v>
      </c>
      <c r="C32" s="1020" t="s">
        <v>701</v>
      </c>
      <c r="D32" s="744"/>
      <c r="E32" s="744"/>
      <c r="F32" s="726"/>
      <c r="G32" s="893" t="s">
        <v>693</v>
      </c>
      <c r="H32" s="865" t="s">
        <v>67</v>
      </c>
      <c r="I32" s="126" t="s">
        <v>9</v>
      </c>
      <c r="J32" s="579">
        <v>8.3299999999999999E-2</v>
      </c>
      <c r="K32" s="579">
        <v>8.3299999999999999E-2</v>
      </c>
      <c r="L32" s="579">
        <v>8.3299999999999999E-2</v>
      </c>
      <c r="M32" s="579">
        <v>8.3299999999999999E-2</v>
      </c>
      <c r="N32" s="579">
        <v>8.3299999999999999E-2</v>
      </c>
      <c r="O32" s="579">
        <v>8.3299999999999999E-2</v>
      </c>
      <c r="P32" s="579">
        <v>8.3299999999999999E-2</v>
      </c>
      <c r="Q32" s="579">
        <v>8.3299999999999999E-2</v>
      </c>
      <c r="R32" s="579">
        <v>8.3299999999999999E-2</v>
      </c>
      <c r="S32" s="579">
        <v>8.3299999999999999E-2</v>
      </c>
      <c r="T32" s="579">
        <v>8.3299999999999999E-2</v>
      </c>
      <c r="U32" s="579">
        <v>8.3699999999999997E-2</v>
      </c>
      <c r="V32" s="121">
        <f t="shared" si="3"/>
        <v>1</v>
      </c>
      <c r="W32" s="1200">
        <v>0.3</v>
      </c>
      <c r="X32" s="122">
        <f>V32*W32</f>
        <v>0.3</v>
      </c>
    </row>
    <row r="33" spans="1:24" ht="15.75" customHeight="1">
      <c r="A33" s="778"/>
      <c r="B33" s="752"/>
      <c r="C33" s="750"/>
      <c r="D33" s="751"/>
      <c r="E33" s="751"/>
      <c r="F33" s="752"/>
      <c r="G33" s="741"/>
      <c r="H33" s="762"/>
      <c r="I33" s="127" t="s">
        <v>39</v>
      </c>
      <c r="J33" s="614"/>
      <c r="K33" s="614"/>
      <c r="L33" s="614"/>
      <c r="M33" s="614"/>
      <c r="N33" s="614"/>
      <c r="O33" s="614"/>
      <c r="P33" s="614"/>
      <c r="Q33" s="614"/>
      <c r="R33" s="614"/>
      <c r="S33" s="614"/>
      <c r="T33" s="614"/>
      <c r="U33" s="614"/>
      <c r="V33" s="124">
        <f t="shared" si="3"/>
        <v>0</v>
      </c>
      <c r="W33" s="768"/>
      <c r="X33" s="125">
        <f>+V33*W32</f>
        <v>0</v>
      </c>
    </row>
    <row r="34" spans="1:24" ht="15.75" customHeight="1">
      <c r="A34" s="778"/>
      <c r="B34" s="1203" t="s">
        <v>64</v>
      </c>
      <c r="C34" s="1020" t="s">
        <v>703</v>
      </c>
      <c r="D34" s="744"/>
      <c r="E34" s="744"/>
      <c r="F34" s="726"/>
      <c r="G34" s="893" t="s">
        <v>693</v>
      </c>
      <c r="H34" s="865" t="s">
        <v>67</v>
      </c>
      <c r="I34" s="126" t="s">
        <v>9</v>
      </c>
      <c r="J34" s="579">
        <v>8.3299999999999999E-2</v>
      </c>
      <c r="K34" s="579">
        <v>8.3299999999999999E-2</v>
      </c>
      <c r="L34" s="579">
        <v>8.3299999999999999E-2</v>
      </c>
      <c r="M34" s="579">
        <v>8.3299999999999999E-2</v>
      </c>
      <c r="N34" s="579">
        <v>8.3299999999999999E-2</v>
      </c>
      <c r="O34" s="579">
        <v>8.3299999999999999E-2</v>
      </c>
      <c r="P34" s="579">
        <v>8.3299999999999999E-2</v>
      </c>
      <c r="Q34" s="579">
        <v>8.3299999999999999E-2</v>
      </c>
      <c r="R34" s="579">
        <v>8.3299999999999999E-2</v>
      </c>
      <c r="S34" s="579">
        <v>8.3299999999999999E-2</v>
      </c>
      <c r="T34" s="579">
        <v>8.3299999999999999E-2</v>
      </c>
      <c r="U34" s="579">
        <v>8.3699999999999997E-2</v>
      </c>
      <c r="V34" s="121">
        <f t="shared" si="3"/>
        <v>1</v>
      </c>
      <c r="W34" s="1200">
        <v>0.4</v>
      </c>
      <c r="X34" s="122">
        <f>V34*W34</f>
        <v>0.4</v>
      </c>
    </row>
    <row r="35" spans="1:24" ht="15.75" customHeight="1">
      <c r="A35" s="778"/>
      <c r="B35" s="752"/>
      <c r="C35" s="750"/>
      <c r="D35" s="751"/>
      <c r="E35" s="751"/>
      <c r="F35" s="752"/>
      <c r="G35" s="741"/>
      <c r="H35" s="762"/>
      <c r="I35" s="127" t="s">
        <v>39</v>
      </c>
      <c r="J35" s="614"/>
      <c r="K35" s="614"/>
      <c r="L35" s="614"/>
      <c r="M35" s="614"/>
      <c r="N35" s="614"/>
      <c r="O35" s="614"/>
      <c r="P35" s="614"/>
      <c r="Q35" s="614"/>
      <c r="R35" s="614"/>
      <c r="S35" s="614"/>
      <c r="T35" s="614"/>
      <c r="U35" s="614"/>
      <c r="V35" s="124">
        <f t="shared" si="3"/>
        <v>0</v>
      </c>
      <c r="W35" s="768"/>
      <c r="X35" s="125">
        <f>+V35*W34</f>
        <v>0</v>
      </c>
    </row>
    <row r="36" spans="1:24" ht="15.75" hidden="1" customHeight="1">
      <c r="A36" s="778"/>
      <c r="B36" s="909"/>
      <c r="C36" s="871"/>
      <c r="D36" s="744"/>
      <c r="E36" s="744"/>
      <c r="F36" s="726"/>
      <c r="G36" s="869"/>
      <c r="H36" s="865" t="s">
        <v>67</v>
      </c>
      <c r="I36" s="126" t="s">
        <v>9</v>
      </c>
      <c r="J36" s="159"/>
      <c r="K36" s="160"/>
      <c r="L36" s="160"/>
      <c r="M36" s="160"/>
      <c r="N36" s="160"/>
      <c r="O36" s="160"/>
      <c r="P36" s="160"/>
      <c r="Q36" s="160"/>
      <c r="R36" s="160"/>
      <c r="S36" s="160"/>
      <c r="T36" s="160"/>
      <c r="U36" s="160"/>
      <c r="V36" s="121">
        <f t="shared" si="3"/>
        <v>0</v>
      </c>
      <c r="W36" s="872"/>
      <c r="X36" s="122">
        <f>V36*W36</f>
        <v>0</v>
      </c>
    </row>
    <row r="37" spans="1:24" ht="15.75" hidden="1" customHeight="1">
      <c r="A37" s="778"/>
      <c r="B37" s="776"/>
      <c r="C37" s="750"/>
      <c r="D37" s="751"/>
      <c r="E37" s="751"/>
      <c r="F37" s="752"/>
      <c r="G37" s="766"/>
      <c r="H37" s="762"/>
      <c r="I37" s="127" t="s">
        <v>39</v>
      </c>
      <c r="J37" s="128"/>
      <c r="K37" s="129"/>
      <c r="L37" s="129"/>
      <c r="M37" s="129"/>
      <c r="N37" s="129"/>
      <c r="O37" s="129"/>
      <c r="P37" s="129"/>
      <c r="Q37" s="129"/>
      <c r="R37" s="129"/>
      <c r="S37" s="129"/>
      <c r="T37" s="129"/>
      <c r="U37" s="129"/>
      <c r="V37" s="124">
        <f t="shared" si="3"/>
        <v>0</v>
      </c>
      <c r="W37" s="768"/>
      <c r="X37" s="125">
        <f>+V37*W36</f>
        <v>0</v>
      </c>
    </row>
    <row r="38" spans="1:24" ht="15.75" hidden="1" customHeight="1">
      <c r="A38" s="778"/>
      <c r="B38" s="902"/>
      <c r="C38" s="871"/>
      <c r="D38" s="744"/>
      <c r="E38" s="744"/>
      <c r="F38" s="726"/>
      <c r="G38" s="869"/>
      <c r="H38" s="865" t="s">
        <v>67</v>
      </c>
      <c r="I38" s="126" t="s">
        <v>9</v>
      </c>
      <c r="J38" s="159"/>
      <c r="K38" s="160"/>
      <c r="L38" s="160"/>
      <c r="M38" s="160"/>
      <c r="N38" s="160"/>
      <c r="O38" s="160"/>
      <c r="P38" s="160"/>
      <c r="Q38" s="160"/>
      <c r="R38" s="160"/>
      <c r="S38" s="160"/>
      <c r="T38" s="160"/>
      <c r="U38" s="160"/>
      <c r="V38" s="121">
        <f t="shared" si="3"/>
        <v>0</v>
      </c>
      <c r="W38" s="872"/>
      <c r="X38" s="122">
        <f>V38*W38</f>
        <v>0</v>
      </c>
    </row>
    <row r="39" spans="1:24" ht="15.75" hidden="1" customHeight="1">
      <c r="A39" s="778"/>
      <c r="B39" s="776"/>
      <c r="C39" s="746"/>
      <c r="D39" s="747"/>
      <c r="E39" s="747"/>
      <c r="F39" s="837"/>
      <c r="G39" s="766"/>
      <c r="H39" s="762"/>
      <c r="I39" s="127" t="s">
        <v>39</v>
      </c>
      <c r="J39" s="128"/>
      <c r="K39" s="129"/>
      <c r="L39" s="129"/>
      <c r="M39" s="129"/>
      <c r="N39" s="129"/>
      <c r="O39" s="129"/>
      <c r="P39" s="129"/>
      <c r="Q39" s="129"/>
      <c r="R39" s="129"/>
      <c r="S39" s="129"/>
      <c r="T39" s="129"/>
      <c r="U39" s="129"/>
      <c r="V39" s="124">
        <f t="shared" si="3"/>
        <v>0</v>
      </c>
      <c r="W39" s="768"/>
      <c r="X39" s="125">
        <f>+V39*W38</f>
        <v>0</v>
      </c>
    </row>
    <row r="40" spans="1:24" ht="15.75" customHeight="1">
      <c r="A40" s="778"/>
      <c r="B40" s="868" t="s">
        <v>70</v>
      </c>
      <c r="C40" s="744"/>
      <c r="D40" s="744"/>
      <c r="E40" s="744"/>
      <c r="F40" s="726"/>
      <c r="G40" s="164"/>
      <c r="H40" s="867" t="s">
        <v>67</v>
      </c>
      <c r="I40" s="146" t="s">
        <v>9</v>
      </c>
      <c r="J40" s="121">
        <f t="shared" ref="J40:U40" si="4">+J30*$W$30+J32*$W$32+J34*$W$34+J36*$W$36+J38*$W$38</f>
        <v>8.3299999999999999E-2</v>
      </c>
      <c r="K40" s="121">
        <f t="shared" si="4"/>
        <v>8.3299999999999999E-2</v>
      </c>
      <c r="L40" s="121">
        <f t="shared" si="4"/>
        <v>8.3299999999999999E-2</v>
      </c>
      <c r="M40" s="121">
        <f t="shared" si="4"/>
        <v>8.3299999999999999E-2</v>
      </c>
      <c r="N40" s="121">
        <f t="shared" si="4"/>
        <v>8.3299999999999999E-2</v>
      </c>
      <c r="O40" s="121">
        <f t="shared" si="4"/>
        <v>8.3299999999999999E-2</v>
      </c>
      <c r="P40" s="121">
        <f t="shared" si="4"/>
        <v>8.3299999999999999E-2</v>
      </c>
      <c r="Q40" s="121">
        <f t="shared" si="4"/>
        <v>8.3299999999999999E-2</v>
      </c>
      <c r="R40" s="121">
        <f t="shared" si="4"/>
        <v>8.3299999999999999E-2</v>
      </c>
      <c r="S40" s="121">
        <f t="shared" si="4"/>
        <v>8.3299999999999999E-2</v>
      </c>
      <c r="T40" s="121">
        <f t="shared" si="4"/>
        <v>8.3299999999999999E-2</v>
      </c>
      <c r="U40" s="121">
        <f t="shared" si="4"/>
        <v>8.3699999999999997E-2</v>
      </c>
      <c r="V40" s="121">
        <f t="shared" si="3"/>
        <v>1</v>
      </c>
      <c r="W40" s="887">
        <f>SUM(W30:W39)</f>
        <v>1</v>
      </c>
      <c r="X40" s="122">
        <f>V40*W40</f>
        <v>1</v>
      </c>
    </row>
    <row r="41" spans="1:24" ht="15.75" customHeight="1">
      <c r="A41" s="779"/>
      <c r="B41" s="792"/>
      <c r="C41" s="764"/>
      <c r="D41" s="764"/>
      <c r="E41" s="764"/>
      <c r="F41" s="793"/>
      <c r="G41" s="166"/>
      <c r="H41" s="790"/>
      <c r="I41" s="148" t="s">
        <v>39</v>
      </c>
      <c r="J41" s="149">
        <f t="shared" ref="J41:U41" si="5">+J31*$W$30+J33*$W$32+J35*$W$34+J37*$W$36+J39*$W$38</f>
        <v>0</v>
      </c>
      <c r="K41" s="149">
        <f t="shared" si="5"/>
        <v>0</v>
      </c>
      <c r="L41" s="149">
        <f t="shared" si="5"/>
        <v>0</v>
      </c>
      <c r="M41" s="149">
        <f t="shared" si="5"/>
        <v>0</v>
      </c>
      <c r="N41" s="149">
        <f t="shared" si="5"/>
        <v>0</v>
      </c>
      <c r="O41" s="149">
        <f t="shared" si="5"/>
        <v>0</v>
      </c>
      <c r="P41" s="149">
        <f t="shared" si="5"/>
        <v>0</v>
      </c>
      <c r="Q41" s="149">
        <f t="shared" si="5"/>
        <v>0</v>
      </c>
      <c r="R41" s="149">
        <f t="shared" si="5"/>
        <v>0</v>
      </c>
      <c r="S41" s="149">
        <f t="shared" si="5"/>
        <v>0</v>
      </c>
      <c r="T41" s="149">
        <f t="shared" si="5"/>
        <v>0</v>
      </c>
      <c r="U41" s="149">
        <f t="shared" si="5"/>
        <v>0</v>
      </c>
      <c r="V41" s="149">
        <f t="shared" si="3"/>
        <v>0</v>
      </c>
      <c r="W41" s="757"/>
      <c r="X41" s="150">
        <f>+V41*W40</f>
        <v>0</v>
      </c>
    </row>
    <row r="42" spans="1:24" ht="21" customHeight="1">
      <c r="A42" s="168" t="s">
        <v>17</v>
      </c>
      <c r="B42" s="106" t="s">
        <v>42</v>
      </c>
      <c r="C42" s="106" t="s">
        <v>43</v>
      </c>
      <c r="D42" s="106" t="s">
        <v>19</v>
      </c>
      <c r="E42" s="106" t="s">
        <v>44</v>
      </c>
      <c r="F42" s="107" t="s">
        <v>45</v>
      </c>
      <c r="G42" s="108" t="s">
        <v>46</v>
      </c>
      <c r="H42" s="898" t="s">
        <v>47</v>
      </c>
      <c r="I42" s="755"/>
      <c r="J42" s="106" t="s">
        <v>48</v>
      </c>
      <c r="K42" s="106" t="s">
        <v>28</v>
      </c>
      <c r="L42" s="106" t="s">
        <v>31</v>
      </c>
      <c r="M42" s="106" t="s">
        <v>30</v>
      </c>
      <c r="N42" s="106" t="s">
        <v>49</v>
      </c>
      <c r="O42" s="106" t="s">
        <v>50</v>
      </c>
      <c r="P42" s="106" t="s">
        <v>34</v>
      </c>
      <c r="Q42" s="109" t="s">
        <v>36</v>
      </c>
      <c r="R42" s="106" t="s">
        <v>51</v>
      </c>
      <c r="S42" s="106" t="s">
        <v>52</v>
      </c>
      <c r="T42" s="106" t="s">
        <v>32</v>
      </c>
      <c r="U42" s="106" t="s">
        <v>29</v>
      </c>
      <c r="V42" s="106" t="s">
        <v>53</v>
      </c>
      <c r="W42" s="106" t="s">
        <v>54</v>
      </c>
      <c r="X42" s="151" t="s">
        <v>71</v>
      </c>
    </row>
    <row r="43" spans="1:24" ht="21.75" customHeight="1">
      <c r="A43" s="889" t="s">
        <v>709</v>
      </c>
      <c r="B43" s="877" t="s">
        <v>599</v>
      </c>
      <c r="C43" s="876" t="s">
        <v>73</v>
      </c>
      <c r="D43" s="874">
        <v>1</v>
      </c>
      <c r="E43" s="1067" t="s">
        <v>712</v>
      </c>
      <c r="F43" s="905" t="s">
        <v>692</v>
      </c>
      <c r="G43" s="893" t="s">
        <v>714</v>
      </c>
      <c r="H43" s="894" t="s">
        <v>9</v>
      </c>
      <c r="I43" s="786"/>
      <c r="J43" s="268">
        <v>4.582E-2</v>
      </c>
      <c r="K43" s="270">
        <v>0.15832000000000002</v>
      </c>
      <c r="L43" s="270">
        <v>4.582E-2</v>
      </c>
      <c r="M43" s="270">
        <v>0.15832000000000002</v>
      </c>
      <c r="N43" s="270">
        <v>4.582E-2</v>
      </c>
      <c r="O43" s="270">
        <v>4.582E-2</v>
      </c>
      <c r="P43" s="270">
        <v>0.15832000000000002</v>
      </c>
      <c r="Q43" s="270">
        <v>4.582E-2</v>
      </c>
      <c r="R43" s="270">
        <v>4.582E-2</v>
      </c>
      <c r="S43" s="270">
        <v>0.15832000000000002</v>
      </c>
      <c r="T43" s="270">
        <v>4.582E-2</v>
      </c>
      <c r="U43" s="270">
        <v>4.5979999999999993E-2</v>
      </c>
      <c r="V43" s="163">
        <f t="shared" ref="V43:V44" si="6">SUM(J43:U43)</f>
        <v>1</v>
      </c>
      <c r="W43" s="879">
        <v>0.15</v>
      </c>
      <c r="X43" s="113">
        <f>IF(OR(V43=0,W43=0),0,(V43/V43)*W43)</f>
        <v>0.15</v>
      </c>
    </row>
    <row r="44" spans="1:24" ht="36" customHeight="1">
      <c r="A44" s="778"/>
      <c r="B44" s="788"/>
      <c r="C44" s="757"/>
      <c r="D44" s="764"/>
      <c r="E44" s="915"/>
      <c r="F44" s="760"/>
      <c r="G44" s="741"/>
      <c r="H44" s="873" t="s">
        <v>62</v>
      </c>
      <c r="I44" s="784"/>
      <c r="J44" s="603"/>
      <c r="K44" s="604"/>
      <c r="L44" s="604"/>
      <c r="M44" s="604"/>
      <c r="N44" s="604"/>
      <c r="O44" s="604"/>
      <c r="P44" s="604"/>
      <c r="Q44" s="604"/>
      <c r="R44" s="604"/>
      <c r="S44" s="604"/>
      <c r="T44" s="604"/>
      <c r="U44" s="604"/>
      <c r="V44" s="170">
        <f t="shared" si="6"/>
        <v>0</v>
      </c>
      <c r="W44" s="741"/>
      <c r="X44" s="117">
        <f>IF(OR(V44=0,W43=0),0,(V44/V43*W43))</f>
        <v>0</v>
      </c>
    </row>
    <row r="45" spans="1:24" ht="36.75" customHeight="1">
      <c r="A45" s="778"/>
      <c r="B45" s="283" t="s">
        <v>63</v>
      </c>
      <c r="C45" s="878" t="s">
        <v>24</v>
      </c>
      <c r="D45" s="772"/>
      <c r="E45" s="772"/>
      <c r="F45" s="772"/>
      <c r="G45" s="772"/>
      <c r="H45" s="772"/>
      <c r="I45" s="772"/>
      <c r="J45" s="772"/>
      <c r="K45" s="772"/>
      <c r="L45" s="772"/>
      <c r="M45" s="772"/>
      <c r="N45" s="772"/>
      <c r="O45" s="772"/>
      <c r="P45" s="772"/>
      <c r="Q45" s="772"/>
      <c r="R45" s="772"/>
      <c r="S45" s="772"/>
      <c r="T45" s="772"/>
      <c r="U45" s="772"/>
      <c r="V45" s="772"/>
      <c r="W45" s="772"/>
      <c r="X45" s="773"/>
    </row>
    <row r="46" spans="1:24" ht="15.75" customHeight="1">
      <c r="A46" s="778"/>
      <c r="B46" s="1203" t="s">
        <v>64</v>
      </c>
      <c r="C46" s="1020" t="s">
        <v>717</v>
      </c>
      <c r="D46" s="744"/>
      <c r="E46" s="744"/>
      <c r="F46" s="726"/>
      <c r="G46" s="893" t="s">
        <v>714</v>
      </c>
      <c r="H46" s="865" t="s">
        <v>67</v>
      </c>
      <c r="I46" s="126" t="s">
        <v>9</v>
      </c>
      <c r="J46" s="120">
        <v>8.3299999999999999E-2</v>
      </c>
      <c r="K46" s="120">
        <v>8.3299999999999999E-2</v>
      </c>
      <c r="L46" s="120">
        <v>8.3299999999999999E-2</v>
      </c>
      <c r="M46" s="120">
        <v>8.3299999999999999E-2</v>
      </c>
      <c r="N46" s="120">
        <v>8.3299999999999999E-2</v>
      </c>
      <c r="O46" s="120">
        <v>8.3299999999999999E-2</v>
      </c>
      <c r="P46" s="120">
        <v>8.3299999999999999E-2</v>
      </c>
      <c r="Q46" s="120">
        <v>8.3299999999999999E-2</v>
      </c>
      <c r="R46" s="120">
        <v>8.3299999999999999E-2</v>
      </c>
      <c r="S46" s="120">
        <v>8.3299999999999999E-2</v>
      </c>
      <c r="T46" s="120">
        <v>8.3299999999999999E-2</v>
      </c>
      <c r="U46" s="120">
        <v>8.3699999999999997E-2</v>
      </c>
      <c r="V46" s="121">
        <f t="shared" ref="V46:V57" si="7">SUM(J46:U46)</f>
        <v>1</v>
      </c>
      <c r="W46" s="1200">
        <v>0.3</v>
      </c>
      <c r="X46" s="122">
        <f>V46*W46</f>
        <v>0.3</v>
      </c>
    </row>
    <row r="47" spans="1:24" ht="15.75" customHeight="1">
      <c r="A47" s="778"/>
      <c r="B47" s="752"/>
      <c r="C47" s="750"/>
      <c r="D47" s="751"/>
      <c r="E47" s="751"/>
      <c r="F47" s="752"/>
      <c r="G47" s="741"/>
      <c r="H47" s="762"/>
      <c r="I47" s="127" t="s">
        <v>39</v>
      </c>
      <c r="J47" s="614"/>
      <c r="K47" s="614"/>
      <c r="L47" s="614"/>
      <c r="M47" s="614"/>
      <c r="N47" s="614"/>
      <c r="O47" s="614"/>
      <c r="P47" s="614"/>
      <c r="Q47" s="614"/>
      <c r="R47" s="614"/>
      <c r="S47" s="614"/>
      <c r="T47" s="614"/>
      <c r="U47" s="614"/>
      <c r="V47" s="124">
        <f t="shared" si="7"/>
        <v>0</v>
      </c>
      <c r="W47" s="768"/>
      <c r="X47" s="125">
        <f>+V47*W46</f>
        <v>0</v>
      </c>
    </row>
    <row r="48" spans="1:24" ht="15.75" customHeight="1">
      <c r="A48" s="778"/>
      <c r="B48" s="1203" t="s">
        <v>64</v>
      </c>
      <c r="C48" s="1020" t="s">
        <v>718</v>
      </c>
      <c r="D48" s="744"/>
      <c r="E48" s="744"/>
      <c r="F48" s="726"/>
      <c r="G48" s="893" t="s">
        <v>714</v>
      </c>
      <c r="H48" s="865" t="s">
        <v>67</v>
      </c>
      <c r="I48" s="126" t="s">
        <v>9</v>
      </c>
      <c r="J48" s="579">
        <v>8.3299999999999999E-2</v>
      </c>
      <c r="K48" s="579">
        <v>8.3299999999999999E-2</v>
      </c>
      <c r="L48" s="579">
        <v>8.3299999999999999E-2</v>
      </c>
      <c r="M48" s="579">
        <v>8.3299999999999999E-2</v>
      </c>
      <c r="N48" s="579">
        <v>8.3299999999999999E-2</v>
      </c>
      <c r="O48" s="579">
        <v>8.3299999999999999E-2</v>
      </c>
      <c r="P48" s="579">
        <v>8.3299999999999999E-2</v>
      </c>
      <c r="Q48" s="579">
        <v>8.3299999999999999E-2</v>
      </c>
      <c r="R48" s="579">
        <v>8.3299999999999999E-2</v>
      </c>
      <c r="S48" s="579">
        <v>8.3299999999999999E-2</v>
      </c>
      <c r="T48" s="579">
        <v>8.3299999999999999E-2</v>
      </c>
      <c r="U48" s="579">
        <v>8.3699999999999997E-2</v>
      </c>
      <c r="V48" s="121">
        <f t="shared" si="7"/>
        <v>1</v>
      </c>
      <c r="W48" s="1200">
        <v>0.1</v>
      </c>
      <c r="X48" s="122">
        <f>V48*W48</f>
        <v>0.1</v>
      </c>
    </row>
    <row r="49" spans="1:24" ht="15.75" customHeight="1">
      <c r="A49" s="778"/>
      <c r="B49" s="752"/>
      <c r="C49" s="750"/>
      <c r="D49" s="751"/>
      <c r="E49" s="751"/>
      <c r="F49" s="752"/>
      <c r="G49" s="741"/>
      <c r="H49" s="762"/>
      <c r="I49" s="127" t="s">
        <v>39</v>
      </c>
      <c r="J49" s="614"/>
      <c r="K49" s="614"/>
      <c r="L49" s="614"/>
      <c r="M49" s="614"/>
      <c r="N49" s="614"/>
      <c r="O49" s="614"/>
      <c r="P49" s="614"/>
      <c r="Q49" s="614"/>
      <c r="R49" s="614"/>
      <c r="S49" s="614"/>
      <c r="T49" s="614"/>
      <c r="U49" s="614"/>
      <c r="V49" s="124">
        <f t="shared" si="7"/>
        <v>0</v>
      </c>
      <c r="W49" s="768"/>
      <c r="X49" s="125">
        <f>+V49*W48</f>
        <v>0</v>
      </c>
    </row>
    <row r="50" spans="1:24" ht="29.25" customHeight="1">
      <c r="A50" s="778"/>
      <c r="B50" s="1203" t="s">
        <v>64</v>
      </c>
      <c r="C50" s="1020" t="s">
        <v>719</v>
      </c>
      <c r="D50" s="744"/>
      <c r="E50" s="744"/>
      <c r="F50" s="726"/>
      <c r="G50" s="893" t="s">
        <v>714</v>
      </c>
      <c r="H50" s="865" t="s">
        <v>67</v>
      </c>
      <c r="I50" s="126" t="s">
        <v>9</v>
      </c>
      <c r="J50" s="579"/>
      <c r="K50" s="579">
        <v>0.25</v>
      </c>
      <c r="L50" s="579">
        <v>0</v>
      </c>
      <c r="M50" s="579">
        <v>0.25</v>
      </c>
      <c r="N50" s="579">
        <v>0</v>
      </c>
      <c r="O50" s="579">
        <v>0</v>
      </c>
      <c r="P50" s="579">
        <v>0.25</v>
      </c>
      <c r="Q50" s="579">
        <v>0</v>
      </c>
      <c r="R50" s="579">
        <v>0</v>
      </c>
      <c r="S50" s="579">
        <v>0.25</v>
      </c>
      <c r="T50" s="579"/>
      <c r="U50" s="579"/>
      <c r="V50" s="121">
        <f t="shared" si="7"/>
        <v>1</v>
      </c>
      <c r="W50" s="1200">
        <v>0.4</v>
      </c>
      <c r="X50" s="122">
        <f>V50*W50</f>
        <v>0.4</v>
      </c>
    </row>
    <row r="51" spans="1:24" ht="27.75" customHeight="1">
      <c r="A51" s="778"/>
      <c r="B51" s="752"/>
      <c r="C51" s="750"/>
      <c r="D51" s="751"/>
      <c r="E51" s="751"/>
      <c r="F51" s="752"/>
      <c r="G51" s="741"/>
      <c r="H51" s="762"/>
      <c r="I51" s="127" t="s">
        <v>39</v>
      </c>
      <c r="J51" s="614"/>
      <c r="K51" s="614"/>
      <c r="L51" s="614"/>
      <c r="M51" s="614"/>
      <c r="N51" s="614"/>
      <c r="O51" s="614"/>
      <c r="P51" s="614"/>
      <c r="Q51" s="614"/>
      <c r="R51" s="614"/>
      <c r="S51" s="614"/>
      <c r="T51" s="614"/>
      <c r="U51" s="614"/>
      <c r="V51" s="124">
        <f t="shared" si="7"/>
        <v>0</v>
      </c>
      <c r="W51" s="768"/>
      <c r="X51" s="125">
        <f>+V51*W50</f>
        <v>0</v>
      </c>
    </row>
    <row r="52" spans="1:24" ht="15.75" customHeight="1">
      <c r="A52" s="778"/>
      <c r="B52" s="1203" t="s">
        <v>64</v>
      </c>
      <c r="C52" s="1020" t="s">
        <v>721</v>
      </c>
      <c r="D52" s="744"/>
      <c r="E52" s="744"/>
      <c r="F52" s="726"/>
      <c r="G52" s="893" t="s">
        <v>714</v>
      </c>
      <c r="H52" s="865" t="s">
        <v>67</v>
      </c>
      <c r="I52" s="126" t="s">
        <v>9</v>
      </c>
      <c r="J52" s="579">
        <v>6.25E-2</v>
      </c>
      <c r="K52" s="579">
        <v>0.125</v>
      </c>
      <c r="L52" s="579">
        <v>6.25E-2</v>
      </c>
      <c r="M52" s="579">
        <v>0.125</v>
      </c>
      <c r="N52" s="579">
        <v>6.25E-2</v>
      </c>
      <c r="O52" s="579">
        <v>6.25E-2</v>
      </c>
      <c r="P52" s="579">
        <v>0.125</v>
      </c>
      <c r="Q52" s="579">
        <v>6.25E-2</v>
      </c>
      <c r="R52" s="579">
        <v>6.25E-2</v>
      </c>
      <c r="S52" s="579">
        <v>0.125</v>
      </c>
      <c r="T52" s="579">
        <v>6.25E-2</v>
      </c>
      <c r="U52" s="579">
        <v>6.25E-2</v>
      </c>
      <c r="V52" s="121">
        <f t="shared" si="7"/>
        <v>1</v>
      </c>
      <c r="W52" s="1200">
        <v>0.1</v>
      </c>
      <c r="X52" s="122">
        <f>V52*W52</f>
        <v>0.1</v>
      </c>
    </row>
    <row r="53" spans="1:24" ht="15.75" customHeight="1">
      <c r="A53" s="778"/>
      <c r="B53" s="752"/>
      <c r="C53" s="750"/>
      <c r="D53" s="751"/>
      <c r="E53" s="751"/>
      <c r="F53" s="752"/>
      <c r="G53" s="741"/>
      <c r="H53" s="762"/>
      <c r="I53" s="127" t="s">
        <v>39</v>
      </c>
      <c r="J53" s="614"/>
      <c r="K53" s="614"/>
      <c r="L53" s="614"/>
      <c r="M53" s="614"/>
      <c r="N53" s="614"/>
      <c r="O53" s="614"/>
      <c r="P53" s="614"/>
      <c r="Q53" s="614"/>
      <c r="R53" s="614"/>
      <c r="S53" s="614"/>
      <c r="T53" s="614"/>
      <c r="U53" s="614"/>
      <c r="V53" s="124">
        <f t="shared" si="7"/>
        <v>0</v>
      </c>
      <c r="W53" s="768"/>
      <c r="X53" s="125">
        <f>+V53*W52</f>
        <v>0</v>
      </c>
    </row>
    <row r="54" spans="1:24" ht="15.75" customHeight="1">
      <c r="A54" s="778"/>
      <c r="B54" s="1203" t="s">
        <v>64</v>
      </c>
      <c r="C54" s="1020" t="s">
        <v>722</v>
      </c>
      <c r="D54" s="744"/>
      <c r="E54" s="744"/>
      <c r="F54" s="726"/>
      <c r="G54" s="893" t="s">
        <v>714</v>
      </c>
      <c r="H54" s="865" t="s">
        <v>67</v>
      </c>
      <c r="I54" s="126" t="s">
        <v>9</v>
      </c>
      <c r="J54" s="579">
        <v>6.25E-2</v>
      </c>
      <c r="K54" s="579">
        <v>0.125</v>
      </c>
      <c r="L54" s="579">
        <v>6.25E-2</v>
      </c>
      <c r="M54" s="579">
        <v>0.125</v>
      </c>
      <c r="N54" s="579">
        <v>6.25E-2</v>
      </c>
      <c r="O54" s="579">
        <v>6.25E-2</v>
      </c>
      <c r="P54" s="579">
        <v>0.125</v>
      </c>
      <c r="Q54" s="579">
        <v>6.25E-2</v>
      </c>
      <c r="R54" s="579">
        <v>6.25E-2</v>
      </c>
      <c r="S54" s="579">
        <v>0.125</v>
      </c>
      <c r="T54" s="579">
        <v>6.25E-2</v>
      </c>
      <c r="U54" s="579">
        <v>6.25E-2</v>
      </c>
      <c r="V54" s="121">
        <f t="shared" si="7"/>
        <v>1</v>
      </c>
      <c r="W54" s="1200">
        <v>0.1</v>
      </c>
      <c r="X54" s="122">
        <f>V54*W54</f>
        <v>0.1</v>
      </c>
    </row>
    <row r="55" spans="1:24" ht="15.75" customHeight="1">
      <c r="A55" s="778"/>
      <c r="B55" s="752"/>
      <c r="C55" s="746"/>
      <c r="D55" s="747"/>
      <c r="E55" s="747"/>
      <c r="F55" s="837"/>
      <c r="G55" s="741"/>
      <c r="H55" s="762"/>
      <c r="I55" s="127" t="s">
        <v>39</v>
      </c>
      <c r="J55" s="614"/>
      <c r="K55" s="614"/>
      <c r="L55" s="614"/>
      <c r="M55" s="614"/>
      <c r="N55" s="614"/>
      <c r="O55" s="614"/>
      <c r="P55" s="614"/>
      <c r="Q55" s="614"/>
      <c r="R55" s="614"/>
      <c r="S55" s="614"/>
      <c r="T55" s="614"/>
      <c r="U55" s="614"/>
      <c r="V55" s="124">
        <f t="shared" si="7"/>
        <v>0</v>
      </c>
      <c r="W55" s="768"/>
      <c r="X55" s="125">
        <f>+V55*W54</f>
        <v>0</v>
      </c>
    </row>
    <row r="56" spans="1:24" ht="15.75" customHeight="1">
      <c r="A56" s="778"/>
      <c r="B56" s="868" t="s">
        <v>70</v>
      </c>
      <c r="C56" s="744"/>
      <c r="D56" s="744"/>
      <c r="E56" s="744"/>
      <c r="F56" s="726"/>
      <c r="G56" s="164"/>
      <c r="H56" s="867" t="s">
        <v>67</v>
      </c>
      <c r="I56" s="146" t="s">
        <v>9</v>
      </c>
      <c r="J56" s="121">
        <f t="shared" ref="J56:U56" si="8">+J46*$W$46+J48*$W$48+J50*$W$50+J52*$W$52+J54*$W$54</f>
        <v>4.582E-2</v>
      </c>
      <c r="K56" s="121">
        <f t="shared" si="8"/>
        <v>0.15832000000000002</v>
      </c>
      <c r="L56" s="121">
        <f t="shared" si="8"/>
        <v>4.582E-2</v>
      </c>
      <c r="M56" s="121">
        <f t="shared" si="8"/>
        <v>0.15832000000000002</v>
      </c>
      <c r="N56" s="121">
        <f t="shared" si="8"/>
        <v>4.582E-2</v>
      </c>
      <c r="O56" s="121">
        <f t="shared" si="8"/>
        <v>4.582E-2</v>
      </c>
      <c r="P56" s="121">
        <f t="shared" si="8"/>
        <v>0.15832000000000002</v>
      </c>
      <c r="Q56" s="121">
        <f t="shared" si="8"/>
        <v>4.582E-2</v>
      </c>
      <c r="R56" s="121">
        <f t="shared" si="8"/>
        <v>4.582E-2</v>
      </c>
      <c r="S56" s="121">
        <f t="shared" si="8"/>
        <v>0.15832000000000002</v>
      </c>
      <c r="T56" s="121">
        <f t="shared" si="8"/>
        <v>4.582E-2</v>
      </c>
      <c r="U56" s="121">
        <f t="shared" si="8"/>
        <v>4.5979999999999993E-2</v>
      </c>
      <c r="V56" s="121">
        <f t="shared" si="7"/>
        <v>1</v>
      </c>
      <c r="W56" s="887">
        <f>SUM(W46:W55)</f>
        <v>1</v>
      </c>
      <c r="X56" s="122">
        <f>V56*W56</f>
        <v>1</v>
      </c>
    </row>
    <row r="57" spans="1:24" ht="15.75" customHeight="1">
      <c r="A57" s="779"/>
      <c r="B57" s="792"/>
      <c r="C57" s="764"/>
      <c r="D57" s="764"/>
      <c r="E57" s="764"/>
      <c r="F57" s="793"/>
      <c r="G57" s="166"/>
      <c r="H57" s="790"/>
      <c r="I57" s="148" t="s">
        <v>39</v>
      </c>
      <c r="J57" s="149">
        <f t="shared" ref="J57:U57" si="9">+J47*$W$46+J49*$W$48+J51*$W$50+J53*$W$52+J55*$W$54</f>
        <v>0</v>
      </c>
      <c r="K57" s="149">
        <f t="shared" si="9"/>
        <v>0</v>
      </c>
      <c r="L57" s="149">
        <f t="shared" si="9"/>
        <v>0</v>
      </c>
      <c r="M57" s="149">
        <f t="shared" si="9"/>
        <v>0</v>
      </c>
      <c r="N57" s="149">
        <f t="shared" si="9"/>
        <v>0</v>
      </c>
      <c r="O57" s="149">
        <f t="shared" si="9"/>
        <v>0</v>
      </c>
      <c r="P57" s="149">
        <f t="shared" si="9"/>
        <v>0</v>
      </c>
      <c r="Q57" s="149">
        <f t="shared" si="9"/>
        <v>0</v>
      </c>
      <c r="R57" s="149">
        <f t="shared" si="9"/>
        <v>0</v>
      </c>
      <c r="S57" s="149">
        <f t="shared" si="9"/>
        <v>0</v>
      </c>
      <c r="T57" s="149">
        <f t="shared" si="9"/>
        <v>0</v>
      </c>
      <c r="U57" s="149">
        <f t="shared" si="9"/>
        <v>0</v>
      </c>
      <c r="V57" s="149">
        <f t="shared" si="7"/>
        <v>0</v>
      </c>
      <c r="W57" s="757"/>
      <c r="X57" s="150">
        <f>+V57*W56</f>
        <v>0</v>
      </c>
    </row>
    <row r="58" spans="1:24" ht="26.25" customHeight="1">
      <c r="A58" s="168" t="s">
        <v>17</v>
      </c>
      <c r="B58" s="106" t="s">
        <v>42</v>
      </c>
      <c r="C58" s="106" t="s">
        <v>43</v>
      </c>
      <c r="D58" s="106" t="s">
        <v>19</v>
      </c>
      <c r="E58" s="106" t="s">
        <v>44</v>
      </c>
      <c r="F58" s="107" t="s">
        <v>45</v>
      </c>
      <c r="G58" s="108" t="s">
        <v>46</v>
      </c>
      <c r="H58" s="898" t="s">
        <v>47</v>
      </c>
      <c r="I58" s="755"/>
      <c r="J58" s="106" t="s">
        <v>48</v>
      </c>
      <c r="K58" s="106" t="s">
        <v>28</v>
      </c>
      <c r="L58" s="106" t="s">
        <v>31</v>
      </c>
      <c r="M58" s="106" t="s">
        <v>30</v>
      </c>
      <c r="N58" s="106" t="s">
        <v>49</v>
      </c>
      <c r="O58" s="106" t="s">
        <v>50</v>
      </c>
      <c r="P58" s="106" t="s">
        <v>34</v>
      </c>
      <c r="Q58" s="109" t="s">
        <v>36</v>
      </c>
      <c r="R58" s="106" t="s">
        <v>51</v>
      </c>
      <c r="S58" s="106" t="s">
        <v>52</v>
      </c>
      <c r="T58" s="106" t="s">
        <v>32</v>
      </c>
      <c r="U58" s="106" t="s">
        <v>29</v>
      </c>
      <c r="V58" s="106" t="s">
        <v>53</v>
      </c>
      <c r="W58" s="106" t="s">
        <v>54</v>
      </c>
      <c r="X58" s="151" t="s">
        <v>71</v>
      </c>
    </row>
    <row r="59" spans="1:24" ht="34.5" customHeight="1">
      <c r="A59" s="889" t="s">
        <v>728</v>
      </c>
      <c r="B59" s="877" t="s">
        <v>599</v>
      </c>
      <c r="C59" s="1067" t="s">
        <v>73</v>
      </c>
      <c r="D59" s="874">
        <v>1</v>
      </c>
      <c r="E59" s="865" t="s">
        <v>729</v>
      </c>
      <c r="F59" s="893" t="s">
        <v>692</v>
      </c>
      <c r="G59" s="893" t="s">
        <v>730</v>
      </c>
      <c r="H59" s="894" t="s">
        <v>9</v>
      </c>
      <c r="I59" s="786"/>
      <c r="J59" s="617">
        <v>0</v>
      </c>
      <c r="K59" s="606">
        <v>0</v>
      </c>
      <c r="L59" s="606">
        <v>0.33</v>
      </c>
      <c r="M59" s="606">
        <v>0</v>
      </c>
      <c r="N59" s="606">
        <v>0</v>
      </c>
      <c r="O59" s="606">
        <v>0.33</v>
      </c>
      <c r="P59" s="606">
        <v>0</v>
      </c>
      <c r="Q59" s="606">
        <v>0</v>
      </c>
      <c r="R59" s="606">
        <v>0.34</v>
      </c>
      <c r="S59" s="606">
        <v>0</v>
      </c>
      <c r="T59" s="606">
        <v>0</v>
      </c>
      <c r="U59" s="606">
        <v>0</v>
      </c>
      <c r="V59" s="163">
        <f t="shared" ref="V59:V60" si="10">SUM(J59:U59)</f>
        <v>1</v>
      </c>
      <c r="W59" s="879">
        <v>0.1</v>
      </c>
      <c r="X59" s="113">
        <f>IF(OR(V59=0,W59=0),0,(V59/V59)*W59)</f>
        <v>0.1</v>
      </c>
    </row>
    <row r="60" spans="1:24" ht="38.25" customHeight="1">
      <c r="A60" s="778"/>
      <c r="B60" s="788"/>
      <c r="C60" s="915"/>
      <c r="D60" s="764"/>
      <c r="E60" s="788"/>
      <c r="F60" s="741"/>
      <c r="G60" s="741"/>
      <c r="H60" s="873" t="s">
        <v>62</v>
      </c>
      <c r="I60" s="784"/>
      <c r="J60" s="603"/>
      <c r="K60" s="604"/>
      <c r="L60" s="604"/>
      <c r="M60" s="604"/>
      <c r="N60" s="604"/>
      <c r="O60" s="604"/>
      <c r="P60" s="604"/>
      <c r="Q60" s="604"/>
      <c r="R60" s="604"/>
      <c r="S60" s="604"/>
      <c r="T60" s="604"/>
      <c r="U60" s="604"/>
      <c r="V60" s="170">
        <f t="shared" si="10"/>
        <v>0</v>
      </c>
      <c r="W60" s="741"/>
      <c r="X60" s="117">
        <f>IF(OR(V60=0,W59=0),0,(V60/V59*W59))</f>
        <v>0</v>
      </c>
    </row>
    <row r="61" spans="1:24" ht="36" customHeight="1">
      <c r="A61" s="778"/>
      <c r="B61" s="283" t="s">
        <v>63</v>
      </c>
      <c r="C61" s="878" t="s">
        <v>24</v>
      </c>
      <c r="D61" s="772"/>
      <c r="E61" s="772"/>
      <c r="F61" s="772"/>
      <c r="G61" s="772"/>
      <c r="H61" s="772"/>
      <c r="I61" s="772"/>
      <c r="J61" s="772"/>
      <c r="K61" s="772"/>
      <c r="L61" s="772"/>
      <c r="M61" s="772"/>
      <c r="N61" s="772"/>
      <c r="O61" s="772"/>
      <c r="P61" s="772"/>
      <c r="Q61" s="772"/>
      <c r="R61" s="772"/>
      <c r="S61" s="772"/>
      <c r="T61" s="772"/>
      <c r="U61" s="772"/>
      <c r="V61" s="772"/>
      <c r="W61" s="772"/>
      <c r="X61" s="773"/>
    </row>
    <row r="62" spans="1:24" ht="15.75" customHeight="1">
      <c r="A62" s="778"/>
      <c r="B62" s="1203" t="s">
        <v>64</v>
      </c>
      <c r="C62" s="1206" t="s">
        <v>732</v>
      </c>
      <c r="D62" s="744"/>
      <c r="E62" s="744"/>
      <c r="F62" s="726"/>
      <c r="G62" s="893" t="s">
        <v>730</v>
      </c>
      <c r="H62" s="865" t="s">
        <v>67</v>
      </c>
      <c r="I62" s="126" t="s">
        <v>9</v>
      </c>
      <c r="J62" s="120"/>
      <c r="K62" s="120">
        <v>0.1</v>
      </c>
      <c r="L62" s="120">
        <v>0.1</v>
      </c>
      <c r="M62" s="120">
        <v>0.15</v>
      </c>
      <c r="N62" s="120">
        <v>0.1</v>
      </c>
      <c r="O62" s="120">
        <v>0.1</v>
      </c>
      <c r="P62" s="120">
        <v>0.1</v>
      </c>
      <c r="Q62" s="120">
        <v>0.1</v>
      </c>
      <c r="R62" s="120">
        <v>0.1</v>
      </c>
      <c r="S62" s="120">
        <v>0.1</v>
      </c>
      <c r="T62" s="120">
        <v>0.05</v>
      </c>
      <c r="U62" s="120"/>
      <c r="V62" s="121">
        <f t="shared" ref="V62:V73" si="11">SUM(J62:U62)</f>
        <v>0.99999999999999989</v>
      </c>
      <c r="W62" s="1200">
        <v>0.5</v>
      </c>
      <c r="X62" s="122">
        <f>V62*W62</f>
        <v>0.49999999999999994</v>
      </c>
    </row>
    <row r="63" spans="1:24" ht="15.75" customHeight="1">
      <c r="A63" s="778"/>
      <c r="B63" s="752"/>
      <c r="C63" s="751"/>
      <c r="D63" s="751"/>
      <c r="E63" s="751"/>
      <c r="F63" s="752"/>
      <c r="G63" s="741"/>
      <c r="H63" s="762"/>
      <c r="I63" s="127" t="s">
        <v>39</v>
      </c>
      <c r="J63" s="614"/>
      <c r="K63" s="614"/>
      <c r="L63" s="614"/>
      <c r="M63" s="614"/>
      <c r="N63" s="614"/>
      <c r="O63" s="614"/>
      <c r="P63" s="614"/>
      <c r="Q63" s="614"/>
      <c r="R63" s="614"/>
      <c r="S63" s="614"/>
      <c r="T63" s="614"/>
      <c r="U63" s="614"/>
      <c r="V63" s="124">
        <f t="shared" si="11"/>
        <v>0</v>
      </c>
      <c r="W63" s="768"/>
      <c r="X63" s="125">
        <f>+V63*W62</f>
        <v>0</v>
      </c>
    </row>
    <row r="64" spans="1:24" ht="15.75" customHeight="1">
      <c r="A64" s="778"/>
      <c r="B64" s="1203" t="s">
        <v>64</v>
      </c>
      <c r="C64" s="1160" t="s">
        <v>733</v>
      </c>
      <c r="D64" s="817"/>
      <c r="E64" s="817"/>
      <c r="F64" s="818"/>
      <c r="G64" s="893" t="s">
        <v>730</v>
      </c>
      <c r="H64" s="865" t="s">
        <v>67</v>
      </c>
      <c r="I64" s="126" t="s">
        <v>9</v>
      </c>
      <c r="J64" s="579"/>
      <c r="K64" s="579"/>
      <c r="L64" s="579">
        <v>0.33</v>
      </c>
      <c r="M64" s="579">
        <v>0</v>
      </c>
      <c r="N64" s="579">
        <v>0</v>
      </c>
      <c r="O64" s="579">
        <v>0.33</v>
      </c>
      <c r="P64" s="579">
        <v>0</v>
      </c>
      <c r="Q64" s="579">
        <v>0</v>
      </c>
      <c r="R64" s="579">
        <v>0.34</v>
      </c>
      <c r="S64" s="579"/>
      <c r="T64" s="579"/>
      <c r="U64" s="579"/>
      <c r="V64" s="121">
        <f t="shared" si="11"/>
        <v>1</v>
      </c>
      <c r="W64" s="1200">
        <v>0.5</v>
      </c>
      <c r="X64" s="122">
        <f>V64*W64</f>
        <v>0.5</v>
      </c>
    </row>
    <row r="65" spans="1:24" ht="15.75" customHeight="1">
      <c r="A65" s="778"/>
      <c r="B65" s="752"/>
      <c r="C65" s="750"/>
      <c r="D65" s="751"/>
      <c r="E65" s="751"/>
      <c r="F65" s="752"/>
      <c r="G65" s="741"/>
      <c r="H65" s="762"/>
      <c r="I65" s="127" t="s">
        <v>39</v>
      </c>
      <c r="J65" s="614"/>
      <c r="K65" s="614"/>
      <c r="L65" s="614"/>
      <c r="M65" s="614"/>
      <c r="N65" s="614"/>
      <c r="O65" s="614"/>
      <c r="P65" s="614"/>
      <c r="Q65" s="614"/>
      <c r="R65" s="614"/>
      <c r="S65" s="614"/>
      <c r="T65" s="614"/>
      <c r="U65" s="614"/>
      <c r="V65" s="124">
        <f t="shared" si="11"/>
        <v>0</v>
      </c>
      <c r="W65" s="768"/>
      <c r="X65" s="125">
        <f>+V65*W64</f>
        <v>0</v>
      </c>
    </row>
    <row r="66" spans="1:24" ht="15.75" hidden="1" customHeight="1">
      <c r="A66" s="778"/>
      <c r="B66" s="902"/>
      <c r="C66" s="871"/>
      <c r="D66" s="744"/>
      <c r="E66" s="744"/>
      <c r="F66" s="745"/>
      <c r="G66" s="869"/>
      <c r="H66" s="865" t="s">
        <v>67</v>
      </c>
      <c r="I66" s="126" t="s">
        <v>9</v>
      </c>
      <c r="J66" s="159"/>
      <c r="K66" s="160"/>
      <c r="L66" s="160"/>
      <c r="M66" s="160"/>
      <c r="N66" s="160"/>
      <c r="O66" s="160"/>
      <c r="P66" s="160"/>
      <c r="Q66" s="160"/>
      <c r="R66" s="160"/>
      <c r="S66" s="160"/>
      <c r="T66" s="160"/>
      <c r="U66" s="160"/>
      <c r="V66" s="121">
        <f t="shared" si="11"/>
        <v>0</v>
      </c>
      <c r="W66" s="872"/>
      <c r="X66" s="122">
        <f>V66*W66</f>
        <v>0</v>
      </c>
    </row>
    <row r="67" spans="1:24" ht="15.75" hidden="1" customHeight="1">
      <c r="A67" s="778"/>
      <c r="B67" s="776"/>
      <c r="C67" s="746"/>
      <c r="D67" s="747"/>
      <c r="E67" s="747"/>
      <c r="F67" s="748"/>
      <c r="G67" s="766"/>
      <c r="H67" s="762"/>
      <c r="I67" s="127" t="s">
        <v>39</v>
      </c>
      <c r="J67" s="128"/>
      <c r="K67" s="129"/>
      <c r="L67" s="129"/>
      <c r="M67" s="129"/>
      <c r="N67" s="129"/>
      <c r="O67" s="129"/>
      <c r="P67" s="129"/>
      <c r="Q67" s="129"/>
      <c r="R67" s="129"/>
      <c r="S67" s="129"/>
      <c r="T67" s="129"/>
      <c r="U67" s="129"/>
      <c r="V67" s="124">
        <f t="shared" si="11"/>
        <v>0</v>
      </c>
      <c r="W67" s="768"/>
      <c r="X67" s="125">
        <f>+V67*W66</f>
        <v>0</v>
      </c>
    </row>
    <row r="68" spans="1:24" ht="15.75" hidden="1" customHeight="1">
      <c r="A68" s="778"/>
      <c r="B68" s="902"/>
      <c r="C68" s="901"/>
      <c r="D68" s="744"/>
      <c r="E68" s="744"/>
      <c r="F68" s="745"/>
      <c r="G68" s="907"/>
      <c r="H68" s="865" t="s">
        <v>67</v>
      </c>
      <c r="I68" s="126" t="s">
        <v>9</v>
      </c>
      <c r="J68" s="159"/>
      <c r="K68" s="160"/>
      <c r="L68" s="160"/>
      <c r="M68" s="160"/>
      <c r="N68" s="160"/>
      <c r="O68" s="160"/>
      <c r="P68" s="160"/>
      <c r="Q68" s="160"/>
      <c r="R68" s="160"/>
      <c r="S68" s="160"/>
      <c r="T68" s="160"/>
      <c r="U68" s="160"/>
      <c r="V68" s="121">
        <f t="shared" si="11"/>
        <v>0</v>
      </c>
      <c r="W68" s="872"/>
      <c r="X68" s="122">
        <f>V68*W68</f>
        <v>0</v>
      </c>
    </row>
    <row r="69" spans="1:24" ht="15.75" hidden="1" customHeight="1">
      <c r="A69" s="778"/>
      <c r="B69" s="776"/>
      <c r="C69" s="750"/>
      <c r="D69" s="751"/>
      <c r="E69" s="751"/>
      <c r="F69" s="852"/>
      <c r="G69" s="766"/>
      <c r="H69" s="762"/>
      <c r="I69" s="127" t="s">
        <v>39</v>
      </c>
      <c r="J69" s="128"/>
      <c r="K69" s="129"/>
      <c r="L69" s="129"/>
      <c r="M69" s="129"/>
      <c r="N69" s="129"/>
      <c r="O69" s="129"/>
      <c r="P69" s="129"/>
      <c r="Q69" s="129"/>
      <c r="R69" s="129"/>
      <c r="S69" s="129"/>
      <c r="T69" s="129"/>
      <c r="U69" s="129"/>
      <c r="V69" s="124">
        <f t="shared" si="11"/>
        <v>0</v>
      </c>
      <c r="W69" s="768"/>
      <c r="X69" s="125">
        <f>+V69*W68</f>
        <v>0</v>
      </c>
    </row>
    <row r="70" spans="1:24" ht="15.75" hidden="1" customHeight="1">
      <c r="A70" s="778"/>
      <c r="B70" s="902"/>
      <c r="C70" s="871"/>
      <c r="D70" s="744"/>
      <c r="E70" s="744"/>
      <c r="F70" s="726"/>
      <c r="G70" s="913"/>
      <c r="H70" s="865" t="s">
        <v>67</v>
      </c>
      <c r="I70" s="126" t="s">
        <v>9</v>
      </c>
      <c r="J70" s="159"/>
      <c r="K70" s="160"/>
      <c r="L70" s="160"/>
      <c r="M70" s="160"/>
      <c r="N70" s="160"/>
      <c r="O70" s="160"/>
      <c r="P70" s="160"/>
      <c r="Q70" s="160"/>
      <c r="R70" s="160"/>
      <c r="S70" s="160"/>
      <c r="T70" s="160"/>
      <c r="U70" s="160"/>
      <c r="V70" s="121">
        <f t="shared" si="11"/>
        <v>0</v>
      </c>
      <c r="W70" s="872"/>
      <c r="X70" s="122">
        <f>V70*W70</f>
        <v>0</v>
      </c>
    </row>
    <row r="71" spans="1:24" ht="15.75" hidden="1" customHeight="1">
      <c r="A71" s="778"/>
      <c r="B71" s="776"/>
      <c r="C71" s="750"/>
      <c r="D71" s="751"/>
      <c r="E71" s="751"/>
      <c r="F71" s="752"/>
      <c r="G71" s="766"/>
      <c r="H71" s="762"/>
      <c r="I71" s="127" t="s">
        <v>39</v>
      </c>
      <c r="J71" s="128"/>
      <c r="K71" s="129"/>
      <c r="L71" s="129"/>
      <c r="M71" s="129"/>
      <c r="N71" s="129"/>
      <c r="O71" s="129"/>
      <c r="P71" s="129"/>
      <c r="Q71" s="129"/>
      <c r="R71" s="129"/>
      <c r="S71" s="129"/>
      <c r="T71" s="129"/>
      <c r="U71" s="129"/>
      <c r="V71" s="124">
        <f t="shared" si="11"/>
        <v>0</v>
      </c>
      <c r="W71" s="768"/>
      <c r="X71" s="125">
        <f>+V71*W70</f>
        <v>0</v>
      </c>
    </row>
    <row r="72" spans="1:24" ht="15.75" customHeight="1">
      <c r="A72" s="778"/>
      <c r="B72" s="868" t="s">
        <v>70</v>
      </c>
      <c r="C72" s="744"/>
      <c r="D72" s="744"/>
      <c r="E72" s="744"/>
      <c r="F72" s="726"/>
      <c r="G72" s="199"/>
      <c r="H72" s="867" t="s">
        <v>67</v>
      </c>
      <c r="I72" s="146" t="s">
        <v>9</v>
      </c>
      <c r="J72" s="121">
        <f t="shared" ref="J72:U72" si="12">+J62*$W$62+J64*$W$64+J66*$W$66+J68*$W$68+J70*$W$70</f>
        <v>0</v>
      </c>
      <c r="K72" s="121">
        <f t="shared" si="12"/>
        <v>0.05</v>
      </c>
      <c r="L72" s="121">
        <f t="shared" si="12"/>
        <v>0.21500000000000002</v>
      </c>
      <c r="M72" s="121">
        <f t="shared" si="12"/>
        <v>7.4999999999999997E-2</v>
      </c>
      <c r="N72" s="121">
        <f t="shared" si="12"/>
        <v>0.05</v>
      </c>
      <c r="O72" s="121">
        <f t="shared" si="12"/>
        <v>0.21500000000000002</v>
      </c>
      <c r="P72" s="121">
        <f t="shared" si="12"/>
        <v>0.05</v>
      </c>
      <c r="Q72" s="121">
        <f t="shared" si="12"/>
        <v>0.05</v>
      </c>
      <c r="R72" s="121">
        <f t="shared" si="12"/>
        <v>0.22000000000000003</v>
      </c>
      <c r="S72" s="121">
        <f t="shared" si="12"/>
        <v>0.05</v>
      </c>
      <c r="T72" s="121">
        <f t="shared" si="12"/>
        <v>2.5000000000000001E-2</v>
      </c>
      <c r="U72" s="121">
        <f t="shared" si="12"/>
        <v>0</v>
      </c>
      <c r="V72" s="121">
        <f t="shared" si="11"/>
        <v>1</v>
      </c>
      <c r="W72" s="887">
        <f>SUM(W62:W71)</f>
        <v>1</v>
      </c>
      <c r="X72" s="122">
        <f>V72*W72</f>
        <v>1</v>
      </c>
    </row>
    <row r="73" spans="1:24" ht="15.75" customHeight="1">
      <c r="A73" s="832"/>
      <c r="B73" s="792"/>
      <c r="C73" s="764"/>
      <c r="D73" s="764"/>
      <c r="E73" s="764"/>
      <c r="F73" s="793"/>
      <c r="G73" s="200"/>
      <c r="H73" s="790"/>
      <c r="I73" s="148" t="s">
        <v>39</v>
      </c>
      <c r="J73" s="149">
        <f t="shared" ref="J73:U73" si="13">+J63*$W$62+J65*$W$64+J67*$W$66+J69*$W$68+J71*$W$70</f>
        <v>0</v>
      </c>
      <c r="K73" s="149">
        <f t="shared" si="13"/>
        <v>0</v>
      </c>
      <c r="L73" s="149">
        <f t="shared" si="13"/>
        <v>0</v>
      </c>
      <c r="M73" s="149">
        <f t="shared" si="13"/>
        <v>0</v>
      </c>
      <c r="N73" s="149">
        <f t="shared" si="13"/>
        <v>0</v>
      </c>
      <c r="O73" s="149">
        <f t="shared" si="13"/>
        <v>0</v>
      </c>
      <c r="P73" s="149">
        <f t="shared" si="13"/>
        <v>0</v>
      </c>
      <c r="Q73" s="149">
        <f t="shared" si="13"/>
        <v>0</v>
      </c>
      <c r="R73" s="149">
        <f t="shared" si="13"/>
        <v>0</v>
      </c>
      <c r="S73" s="149">
        <f t="shared" si="13"/>
        <v>0</v>
      </c>
      <c r="T73" s="149">
        <f t="shared" si="13"/>
        <v>0</v>
      </c>
      <c r="U73" s="149">
        <f t="shared" si="13"/>
        <v>0</v>
      </c>
      <c r="V73" s="149">
        <f t="shared" si="11"/>
        <v>0</v>
      </c>
      <c r="W73" s="757"/>
      <c r="X73" s="150">
        <f>+V73*W72</f>
        <v>0</v>
      </c>
    </row>
    <row r="74" spans="1:24" ht="27" customHeight="1">
      <c r="A74" s="168" t="s">
        <v>17</v>
      </c>
      <c r="B74" s="106" t="s">
        <v>42</v>
      </c>
      <c r="C74" s="106" t="s">
        <v>43</v>
      </c>
      <c r="D74" s="106" t="s">
        <v>19</v>
      </c>
      <c r="E74" s="106" t="s">
        <v>44</v>
      </c>
      <c r="F74" s="107" t="s">
        <v>45</v>
      </c>
      <c r="G74" s="108" t="s">
        <v>46</v>
      </c>
      <c r="H74" s="898" t="s">
        <v>47</v>
      </c>
      <c r="I74" s="755"/>
      <c r="J74" s="106" t="s">
        <v>48</v>
      </c>
      <c r="K74" s="106" t="s">
        <v>28</v>
      </c>
      <c r="L74" s="106" t="s">
        <v>31</v>
      </c>
      <c r="M74" s="106" t="s">
        <v>30</v>
      </c>
      <c r="N74" s="106" t="s">
        <v>49</v>
      </c>
      <c r="O74" s="106" t="s">
        <v>50</v>
      </c>
      <c r="P74" s="106" t="s">
        <v>34</v>
      </c>
      <c r="Q74" s="109" t="s">
        <v>36</v>
      </c>
      <c r="R74" s="106" t="s">
        <v>51</v>
      </c>
      <c r="S74" s="106" t="s">
        <v>52</v>
      </c>
      <c r="T74" s="106" t="s">
        <v>32</v>
      </c>
      <c r="U74" s="106" t="s">
        <v>29</v>
      </c>
      <c r="V74" s="106" t="s">
        <v>53</v>
      </c>
      <c r="W74" s="106" t="s">
        <v>54</v>
      </c>
      <c r="X74" s="151" t="s">
        <v>71</v>
      </c>
    </row>
    <row r="75" spans="1:24" ht="24.75" customHeight="1">
      <c r="A75" s="889" t="s">
        <v>734</v>
      </c>
      <c r="B75" s="877" t="s">
        <v>599</v>
      </c>
      <c r="C75" s="1067" t="s">
        <v>73</v>
      </c>
      <c r="D75" s="874">
        <v>1</v>
      </c>
      <c r="E75" s="1067" t="s">
        <v>735</v>
      </c>
      <c r="F75" s="893" t="s">
        <v>692</v>
      </c>
      <c r="G75" s="893" t="s">
        <v>693</v>
      </c>
      <c r="H75" s="894" t="s">
        <v>9</v>
      </c>
      <c r="I75" s="786"/>
      <c r="J75" s="617">
        <v>8.3299999999999999E-2</v>
      </c>
      <c r="K75" s="606">
        <v>8.3299999999999999E-2</v>
      </c>
      <c r="L75" s="606">
        <v>8.3299999999999999E-2</v>
      </c>
      <c r="M75" s="606">
        <v>8.3299999999999999E-2</v>
      </c>
      <c r="N75" s="606">
        <v>8.3299999999999999E-2</v>
      </c>
      <c r="O75" s="606">
        <v>8.3299999999999999E-2</v>
      </c>
      <c r="P75" s="606">
        <v>8.3299999999999999E-2</v>
      </c>
      <c r="Q75" s="606">
        <v>8.3299999999999999E-2</v>
      </c>
      <c r="R75" s="606">
        <v>8.3299999999999999E-2</v>
      </c>
      <c r="S75" s="606">
        <v>8.3299999999999999E-2</v>
      </c>
      <c r="T75" s="606">
        <v>8.3299999999999999E-2</v>
      </c>
      <c r="U75" s="606">
        <v>8.3699999999999997E-2</v>
      </c>
      <c r="V75" s="163">
        <f t="shared" ref="V75:V76" si="14">SUM(J75:U75)</f>
        <v>1</v>
      </c>
      <c r="W75" s="879">
        <v>0.15</v>
      </c>
      <c r="X75" s="113">
        <f>IF(OR(V75=0,W75=0),0,(V75/V75)*W75)</f>
        <v>0.15</v>
      </c>
    </row>
    <row r="76" spans="1:24" ht="26.25" customHeight="1">
      <c r="A76" s="778"/>
      <c r="B76" s="788"/>
      <c r="C76" s="915"/>
      <c r="D76" s="764"/>
      <c r="E76" s="915"/>
      <c r="F76" s="741"/>
      <c r="G76" s="741"/>
      <c r="H76" s="873" t="s">
        <v>62</v>
      </c>
      <c r="I76" s="784"/>
      <c r="J76" s="603"/>
      <c r="K76" s="604"/>
      <c r="L76" s="604"/>
      <c r="M76" s="604"/>
      <c r="N76" s="604"/>
      <c r="O76" s="604"/>
      <c r="P76" s="604"/>
      <c r="Q76" s="604"/>
      <c r="R76" s="604"/>
      <c r="S76" s="604"/>
      <c r="T76" s="604"/>
      <c r="U76" s="604"/>
      <c r="V76" s="170">
        <f t="shared" si="14"/>
        <v>0</v>
      </c>
      <c r="W76" s="741"/>
      <c r="X76" s="117">
        <f>IF(OR(V76=0,W75=0),0,(V76/V75*W75))</f>
        <v>0</v>
      </c>
    </row>
    <row r="77" spans="1:24" ht="32.25" customHeight="1">
      <c r="A77" s="778"/>
      <c r="B77" s="283" t="s">
        <v>63</v>
      </c>
      <c r="C77" s="878" t="s">
        <v>24</v>
      </c>
      <c r="D77" s="772"/>
      <c r="E77" s="772"/>
      <c r="F77" s="772"/>
      <c r="G77" s="772"/>
      <c r="H77" s="772"/>
      <c r="I77" s="772"/>
      <c r="J77" s="772"/>
      <c r="K77" s="772"/>
      <c r="L77" s="772"/>
      <c r="M77" s="772"/>
      <c r="N77" s="772"/>
      <c r="O77" s="772"/>
      <c r="P77" s="772"/>
      <c r="Q77" s="772"/>
      <c r="R77" s="772"/>
      <c r="S77" s="772"/>
      <c r="T77" s="772"/>
      <c r="U77" s="772"/>
      <c r="V77" s="772"/>
      <c r="W77" s="772"/>
      <c r="X77" s="773"/>
    </row>
    <row r="78" spans="1:24" ht="15.75" customHeight="1">
      <c r="A78" s="778"/>
      <c r="B78" s="1203" t="s">
        <v>64</v>
      </c>
      <c r="C78" s="1020" t="s">
        <v>739</v>
      </c>
      <c r="D78" s="744"/>
      <c r="E78" s="744"/>
      <c r="F78" s="726"/>
      <c r="G78" s="893" t="s">
        <v>693</v>
      </c>
      <c r="H78" s="865" t="s">
        <v>67</v>
      </c>
      <c r="I78" s="126" t="s">
        <v>9</v>
      </c>
      <c r="J78" s="120">
        <v>8.3299999999999999E-2</v>
      </c>
      <c r="K78" s="120">
        <v>8.3299999999999999E-2</v>
      </c>
      <c r="L78" s="120">
        <v>8.3299999999999999E-2</v>
      </c>
      <c r="M78" s="120">
        <v>8.3299999999999999E-2</v>
      </c>
      <c r="N78" s="120">
        <v>8.3299999999999999E-2</v>
      </c>
      <c r="O78" s="120">
        <v>8.3299999999999999E-2</v>
      </c>
      <c r="P78" s="120">
        <v>8.3299999999999999E-2</v>
      </c>
      <c r="Q78" s="120">
        <v>8.3299999999999999E-2</v>
      </c>
      <c r="R78" s="120">
        <v>8.3299999999999999E-2</v>
      </c>
      <c r="S78" s="120">
        <v>8.3299999999999999E-2</v>
      </c>
      <c r="T78" s="120">
        <v>8.3299999999999999E-2</v>
      </c>
      <c r="U78" s="120">
        <v>8.3699999999999997E-2</v>
      </c>
      <c r="V78" s="121">
        <f t="shared" ref="V78:V89" si="15">SUM(J78:U78)</f>
        <v>1</v>
      </c>
      <c r="W78" s="1200">
        <v>0.3</v>
      </c>
      <c r="X78" s="122">
        <f>V78*W78</f>
        <v>0.3</v>
      </c>
    </row>
    <row r="79" spans="1:24" ht="15.75" customHeight="1">
      <c r="A79" s="778"/>
      <c r="B79" s="752"/>
      <c r="C79" s="750"/>
      <c r="D79" s="751"/>
      <c r="E79" s="751"/>
      <c r="F79" s="752"/>
      <c r="G79" s="741"/>
      <c r="H79" s="762"/>
      <c r="I79" s="127" t="s">
        <v>39</v>
      </c>
      <c r="J79" s="614"/>
      <c r="K79" s="614"/>
      <c r="L79" s="614"/>
      <c r="M79" s="614"/>
      <c r="N79" s="614"/>
      <c r="O79" s="614"/>
      <c r="P79" s="614"/>
      <c r="Q79" s="614"/>
      <c r="R79" s="614"/>
      <c r="S79" s="614"/>
      <c r="T79" s="614"/>
      <c r="U79" s="614"/>
      <c r="V79" s="124">
        <f t="shared" si="15"/>
        <v>0</v>
      </c>
      <c r="W79" s="768"/>
      <c r="X79" s="125">
        <f>+V79*W78</f>
        <v>0</v>
      </c>
    </row>
    <row r="80" spans="1:24" ht="15.75" customHeight="1">
      <c r="A80" s="778"/>
      <c r="B80" s="1203" t="s">
        <v>64</v>
      </c>
      <c r="C80" s="1020" t="s">
        <v>742</v>
      </c>
      <c r="D80" s="744"/>
      <c r="E80" s="744"/>
      <c r="F80" s="726"/>
      <c r="G80" s="893" t="s">
        <v>693</v>
      </c>
      <c r="H80" s="865" t="s">
        <v>67</v>
      </c>
      <c r="I80" s="126" t="s">
        <v>9</v>
      </c>
      <c r="J80" s="579">
        <v>8.3299999999999999E-2</v>
      </c>
      <c r="K80" s="579">
        <v>8.3299999999999999E-2</v>
      </c>
      <c r="L80" s="579">
        <v>8.3299999999999999E-2</v>
      </c>
      <c r="M80" s="579">
        <v>8.3299999999999999E-2</v>
      </c>
      <c r="N80" s="579">
        <v>8.3299999999999999E-2</v>
      </c>
      <c r="O80" s="579">
        <v>8.3299999999999999E-2</v>
      </c>
      <c r="P80" s="579">
        <v>8.3299999999999999E-2</v>
      </c>
      <c r="Q80" s="579">
        <v>8.3299999999999999E-2</v>
      </c>
      <c r="R80" s="579">
        <v>8.3299999999999999E-2</v>
      </c>
      <c r="S80" s="579">
        <v>8.3299999999999999E-2</v>
      </c>
      <c r="T80" s="579">
        <v>8.3299999999999999E-2</v>
      </c>
      <c r="U80" s="579">
        <v>8.3699999999999997E-2</v>
      </c>
      <c r="V80" s="121">
        <f t="shared" si="15"/>
        <v>1</v>
      </c>
      <c r="W80" s="1200">
        <v>0.25</v>
      </c>
      <c r="X80" s="122">
        <f>V80*W80</f>
        <v>0.25</v>
      </c>
    </row>
    <row r="81" spans="1:24" ht="15.75" customHeight="1">
      <c r="A81" s="778"/>
      <c r="B81" s="752"/>
      <c r="C81" s="750"/>
      <c r="D81" s="751"/>
      <c r="E81" s="751"/>
      <c r="F81" s="752"/>
      <c r="G81" s="741"/>
      <c r="H81" s="762"/>
      <c r="I81" s="127" t="s">
        <v>39</v>
      </c>
      <c r="J81" s="614"/>
      <c r="K81" s="614"/>
      <c r="L81" s="614"/>
      <c r="M81" s="614"/>
      <c r="N81" s="614"/>
      <c r="O81" s="614"/>
      <c r="P81" s="614"/>
      <c r="Q81" s="614"/>
      <c r="R81" s="614"/>
      <c r="S81" s="614"/>
      <c r="T81" s="614"/>
      <c r="U81" s="614"/>
      <c r="V81" s="124">
        <f t="shared" si="15"/>
        <v>0</v>
      </c>
      <c r="W81" s="768"/>
      <c r="X81" s="125">
        <f>+V81*W80</f>
        <v>0</v>
      </c>
    </row>
    <row r="82" spans="1:24" ht="15.75" customHeight="1">
      <c r="A82" s="778"/>
      <c r="B82" s="1203" t="s">
        <v>64</v>
      </c>
      <c r="C82" s="1020" t="s">
        <v>748</v>
      </c>
      <c r="D82" s="744"/>
      <c r="E82" s="744"/>
      <c r="F82" s="726"/>
      <c r="G82" s="893" t="s">
        <v>693</v>
      </c>
      <c r="H82" s="865" t="s">
        <v>67</v>
      </c>
      <c r="I82" s="126" t="s">
        <v>9</v>
      </c>
      <c r="J82" s="579">
        <v>8.3299999999999999E-2</v>
      </c>
      <c r="K82" s="579">
        <v>8.3299999999999999E-2</v>
      </c>
      <c r="L82" s="579">
        <v>8.3299999999999999E-2</v>
      </c>
      <c r="M82" s="579">
        <v>8.3299999999999999E-2</v>
      </c>
      <c r="N82" s="579">
        <v>8.3299999999999999E-2</v>
      </c>
      <c r="O82" s="579">
        <v>8.3299999999999999E-2</v>
      </c>
      <c r="P82" s="579">
        <v>8.3299999999999999E-2</v>
      </c>
      <c r="Q82" s="579">
        <v>8.3299999999999999E-2</v>
      </c>
      <c r="R82" s="579">
        <v>8.3299999999999999E-2</v>
      </c>
      <c r="S82" s="579">
        <v>8.3299999999999999E-2</v>
      </c>
      <c r="T82" s="579">
        <v>8.3299999999999999E-2</v>
      </c>
      <c r="U82" s="579">
        <v>8.3699999999999997E-2</v>
      </c>
      <c r="V82" s="121">
        <f t="shared" si="15"/>
        <v>1</v>
      </c>
      <c r="W82" s="1200">
        <v>0.05</v>
      </c>
      <c r="X82" s="122">
        <f>V82*W82</f>
        <v>0.05</v>
      </c>
    </row>
    <row r="83" spans="1:24" ht="15.75" customHeight="1">
      <c r="A83" s="778"/>
      <c r="B83" s="752"/>
      <c r="C83" s="750"/>
      <c r="D83" s="751"/>
      <c r="E83" s="751"/>
      <c r="F83" s="752"/>
      <c r="G83" s="741"/>
      <c r="H83" s="762"/>
      <c r="I83" s="127" t="s">
        <v>39</v>
      </c>
      <c r="J83" s="614"/>
      <c r="K83" s="614"/>
      <c r="L83" s="614"/>
      <c r="M83" s="614"/>
      <c r="N83" s="614"/>
      <c r="O83" s="614"/>
      <c r="P83" s="614"/>
      <c r="Q83" s="614"/>
      <c r="R83" s="614"/>
      <c r="S83" s="614"/>
      <c r="T83" s="614"/>
      <c r="U83" s="614"/>
      <c r="V83" s="124">
        <f t="shared" si="15"/>
        <v>0</v>
      </c>
      <c r="W83" s="768"/>
      <c r="X83" s="125">
        <f>+V83*W82</f>
        <v>0</v>
      </c>
    </row>
    <row r="84" spans="1:24" ht="15.75" customHeight="1">
      <c r="A84" s="778"/>
      <c r="B84" s="1203" t="s">
        <v>64</v>
      </c>
      <c r="C84" s="1020" t="s">
        <v>751</v>
      </c>
      <c r="D84" s="744"/>
      <c r="E84" s="744"/>
      <c r="F84" s="726"/>
      <c r="G84" s="893" t="s">
        <v>693</v>
      </c>
      <c r="H84" s="865" t="s">
        <v>67</v>
      </c>
      <c r="I84" s="126" t="s">
        <v>9</v>
      </c>
      <c r="J84" s="579">
        <v>8.3299999999999999E-2</v>
      </c>
      <c r="K84" s="579">
        <v>8.3299999999999999E-2</v>
      </c>
      <c r="L84" s="579">
        <v>8.3299999999999999E-2</v>
      </c>
      <c r="M84" s="579">
        <v>8.3299999999999999E-2</v>
      </c>
      <c r="N84" s="579">
        <v>8.3299999999999999E-2</v>
      </c>
      <c r="O84" s="579">
        <v>8.3299999999999999E-2</v>
      </c>
      <c r="P84" s="579">
        <v>8.3299999999999999E-2</v>
      </c>
      <c r="Q84" s="579">
        <v>8.3299999999999999E-2</v>
      </c>
      <c r="R84" s="579">
        <v>8.3299999999999999E-2</v>
      </c>
      <c r="S84" s="579">
        <v>8.3299999999999999E-2</v>
      </c>
      <c r="T84" s="579">
        <v>8.3299999999999999E-2</v>
      </c>
      <c r="U84" s="579">
        <v>8.3699999999999997E-2</v>
      </c>
      <c r="V84" s="121">
        <f t="shared" si="15"/>
        <v>1</v>
      </c>
      <c r="W84" s="1200">
        <v>0.4</v>
      </c>
      <c r="X84" s="122">
        <f>V84*W84</f>
        <v>0.4</v>
      </c>
    </row>
    <row r="85" spans="1:24" ht="15.75" customHeight="1">
      <c r="A85" s="778"/>
      <c r="B85" s="752"/>
      <c r="C85" s="750"/>
      <c r="D85" s="751"/>
      <c r="E85" s="751"/>
      <c r="F85" s="752"/>
      <c r="G85" s="741"/>
      <c r="H85" s="762"/>
      <c r="I85" s="127" t="s">
        <v>39</v>
      </c>
      <c r="J85" s="614"/>
      <c r="K85" s="614"/>
      <c r="L85" s="614"/>
      <c r="M85" s="614"/>
      <c r="N85" s="614"/>
      <c r="O85" s="614"/>
      <c r="P85" s="614"/>
      <c r="Q85" s="614"/>
      <c r="R85" s="614"/>
      <c r="S85" s="614"/>
      <c r="T85" s="614"/>
      <c r="U85" s="614"/>
      <c r="V85" s="124">
        <f t="shared" si="15"/>
        <v>0</v>
      </c>
      <c r="W85" s="768"/>
      <c r="X85" s="125">
        <f>+V85*W84</f>
        <v>0</v>
      </c>
    </row>
    <row r="86" spans="1:24" ht="15.75" hidden="1" customHeight="1">
      <c r="A86" s="778"/>
      <c r="B86" s="902"/>
      <c r="C86" s="871"/>
      <c r="D86" s="744"/>
      <c r="E86" s="744"/>
      <c r="F86" s="726"/>
      <c r="G86" s="927"/>
      <c r="H86" s="865" t="s">
        <v>67</v>
      </c>
      <c r="I86" s="126" t="s">
        <v>9</v>
      </c>
      <c r="J86" s="159"/>
      <c r="K86" s="160"/>
      <c r="L86" s="160"/>
      <c r="M86" s="160"/>
      <c r="N86" s="160"/>
      <c r="O86" s="160"/>
      <c r="P86" s="160"/>
      <c r="Q86" s="160"/>
      <c r="R86" s="160"/>
      <c r="S86" s="160"/>
      <c r="T86" s="160"/>
      <c r="U86" s="160"/>
      <c r="V86" s="121">
        <f t="shared" si="15"/>
        <v>0</v>
      </c>
      <c r="W86" s="872"/>
      <c r="X86" s="122">
        <f>V86*W86</f>
        <v>0</v>
      </c>
    </row>
    <row r="87" spans="1:24" ht="15.75" hidden="1" customHeight="1">
      <c r="A87" s="778"/>
      <c r="B87" s="776"/>
      <c r="C87" s="750"/>
      <c r="D87" s="751"/>
      <c r="E87" s="751"/>
      <c r="F87" s="752"/>
      <c r="G87" s="766"/>
      <c r="H87" s="762"/>
      <c r="I87" s="127" t="s">
        <v>39</v>
      </c>
      <c r="J87" s="128"/>
      <c r="K87" s="129"/>
      <c r="L87" s="129"/>
      <c r="M87" s="129"/>
      <c r="N87" s="129"/>
      <c r="O87" s="129"/>
      <c r="P87" s="129"/>
      <c r="Q87" s="129"/>
      <c r="R87" s="129"/>
      <c r="S87" s="129"/>
      <c r="T87" s="129"/>
      <c r="U87" s="129"/>
      <c r="V87" s="124">
        <f t="shared" si="15"/>
        <v>0</v>
      </c>
      <c r="W87" s="768"/>
      <c r="X87" s="125">
        <f>+V87*W86</f>
        <v>0</v>
      </c>
    </row>
    <row r="88" spans="1:24" ht="15.75" customHeight="1">
      <c r="A88" s="778"/>
      <c r="B88" s="868" t="s">
        <v>70</v>
      </c>
      <c r="C88" s="744"/>
      <c r="D88" s="744"/>
      <c r="E88" s="744"/>
      <c r="F88" s="726"/>
      <c r="G88" s="199"/>
      <c r="H88" s="867" t="s">
        <v>67</v>
      </c>
      <c r="I88" s="146" t="s">
        <v>9</v>
      </c>
      <c r="J88" s="121">
        <f t="shared" ref="J88:U88" si="16">+J78*$W$62+J80*$W$64+J82*$W$66+J84*$W$68+J86*$W$70</f>
        <v>8.3299999999999999E-2</v>
      </c>
      <c r="K88" s="121">
        <f t="shared" si="16"/>
        <v>8.3299999999999999E-2</v>
      </c>
      <c r="L88" s="121">
        <f t="shared" si="16"/>
        <v>8.3299999999999999E-2</v>
      </c>
      <c r="M88" s="121">
        <f t="shared" si="16"/>
        <v>8.3299999999999999E-2</v>
      </c>
      <c r="N88" s="121">
        <f t="shared" si="16"/>
        <v>8.3299999999999999E-2</v>
      </c>
      <c r="O88" s="121">
        <f t="shared" si="16"/>
        <v>8.3299999999999999E-2</v>
      </c>
      <c r="P88" s="121">
        <f t="shared" si="16"/>
        <v>8.3299999999999999E-2</v>
      </c>
      <c r="Q88" s="121">
        <f t="shared" si="16"/>
        <v>8.3299999999999999E-2</v>
      </c>
      <c r="R88" s="121">
        <f t="shared" si="16"/>
        <v>8.3299999999999999E-2</v>
      </c>
      <c r="S88" s="121">
        <f t="shared" si="16"/>
        <v>8.3299999999999999E-2</v>
      </c>
      <c r="T88" s="121">
        <f t="shared" si="16"/>
        <v>8.3299999999999999E-2</v>
      </c>
      <c r="U88" s="121">
        <f t="shared" si="16"/>
        <v>8.3699999999999997E-2</v>
      </c>
      <c r="V88" s="121">
        <f t="shared" si="15"/>
        <v>1</v>
      </c>
      <c r="W88" s="887">
        <f>SUM(W78:W87)</f>
        <v>1</v>
      </c>
      <c r="X88" s="122">
        <f>V88*W88</f>
        <v>1</v>
      </c>
    </row>
    <row r="89" spans="1:24" ht="15.75" customHeight="1">
      <c r="A89" s="832"/>
      <c r="B89" s="792"/>
      <c r="C89" s="764"/>
      <c r="D89" s="764"/>
      <c r="E89" s="764"/>
      <c r="F89" s="793"/>
      <c r="G89" s="200"/>
      <c r="H89" s="790"/>
      <c r="I89" s="148" t="s">
        <v>39</v>
      </c>
      <c r="J89" s="149">
        <f t="shared" ref="J89:U89" si="17">+J79*$W$62+J81*$W$64+J83*$W$66+J85*$W$68+J87*$W$70</f>
        <v>0</v>
      </c>
      <c r="K89" s="149">
        <f t="shared" si="17"/>
        <v>0</v>
      </c>
      <c r="L89" s="149">
        <f t="shared" si="17"/>
        <v>0</v>
      </c>
      <c r="M89" s="149">
        <f t="shared" si="17"/>
        <v>0</v>
      </c>
      <c r="N89" s="149">
        <f t="shared" si="17"/>
        <v>0</v>
      </c>
      <c r="O89" s="149">
        <f t="shared" si="17"/>
        <v>0</v>
      </c>
      <c r="P89" s="149">
        <f t="shared" si="17"/>
        <v>0</v>
      </c>
      <c r="Q89" s="149">
        <f t="shared" si="17"/>
        <v>0</v>
      </c>
      <c r="R89" s="149">
        <f t="shared" si="17"/>
        <v>0</v>
      </c>
      <c r="S89" s="149">
        <f t="shared" si="17"/>
        <v>0</v>
      </c>
      <c r="T89" s="149">
        <f t="shared" si="17"/>
        <v>0</v>
      </c>
      <c r="U89" s="149">
        <f t="shared" si="17"/>
        <v>0</v>
      </c>
      <c r="V89" s="149">
        <f t="shared" si="15"/>
        <v>0</v>
      </c>
      <c r="W89" s="757"/>
      <c r="X89" s="150">
        <f>+V89*W88</f>
        <v>0</v>
      </c>
    </row>
    <row r="90" spans="1:24" ht="15.75" customHeight="1"/>
    <row r="91" spans="1:24" ht="15.75" customHeight="1"/>
    <row r="92" spans="1:24" ht="15.75" customHeight="1"/>
    <row r="93" spans="1:24" ht="15.75" customHeight="1"/>
    <row r="94" spans="1:24" ht="15.75" customHeight="1"/>
    <row r="95" spans="1:24" ht="15.75" customHeight="1"/>
    <row r="96" spans="1:24"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229">
    <mergeCell ref="A75:A89"/>
    <mergeCell ref="B75:B76"/>
    <mergeCell ref="B82:B83"/>
    <mergeCell ref="B86:B87"/>
    <mergeCell ref="C86:F87"/>
    <mergeCell ref="G86:G87"/>
    <mergeCell ref="H86:H87"/>
    <mergeCell ref="C68:F69"/>
    <mergeCell ref="C66:F67"/>
    <mergeCell ref="F75:F76"/>
    <mergeCell ref="E75:E76"/>
    <mergeCell ref="H70:H71"/>
    <mergeCell ref="G70:G71"/>
    <mergeCell ref="G66:G67"/>
    <mergeCell ref="H72:H73"/>
    <mergeCell ref="H68:H69"/>
    <mergeCell ref="H66:H67"/>
    <mergeCell ref="H75:I75"/>
    <mergeCell ref="H74:I74"/>
    <mergeCell ref="H76:I76"/>
    <mergeCell ref="G84:G85"/>
    <mergeCell ref="H84:H85"/>
    <mergeCell ref="H88:H89"/>
    <mergeCell ref="C77:X77"/>
    <mergeCell ref="W24:W25"/>
    <mergeCell ref="W22:W23"/>
    <mergeCell ref="W88:W89"/>
    <mergeCell ref="W70:W71"/>
    <mergeCell ref="B72:F73"/>
    <mergeCell ref="C70:F71"/>
    <mergeCell ref="B56:F57"/>
    <mergeCell ref="B84:B85"/>
    <mergeCell ref="C75:C76"/>
    <mergeCell ref="B88:F89"/>
    <mergeCell ref="F59:F60"/>
    <mergeCell ref="C59:C60"/>
    <mergeCell ref="C84:F85"/>
    <mergeCell ref="H80:H81"/>
    <mergeCell ref="H82:H83"/>
    <mergeCell ref="C82:F83"/>
    <mergeCell ref="C78:F79"/>
    <mergeCell ref="G80:G81"/>
    <mergeCell ref="G78:G79"/>
    <mergeCell ref="C80:F81"/>
    <mergeCell ref="G82:G83"/>
    <mergeCell ref="H78:H79"/>
    <mergeCell ref="B80:B81"/>
    <mergeCell ref="B78:B79"/>
    <mergeCell ref="W86:W87"/>
    <mergeCell ref="W82:W83"/>
    <mergeCell ref="W84:W85"/>
    <mergeCell ref="W78:W79"/>
    <mergeCell ref="W80:W81"/>
    <mergeCell ref="W64:W65"/>
    <mergeCell ref="W62:W63"/>
    <mergeCell ref="W30:W31"/>
    <mergeCell ref="W27:W28"/>
    <mergeCell ref="W48:W49"/>
    <mergeCell ref="C29:X29"/>
    <mergeCell ref="G30:G31"/>
    <mergeCell ref="H30:H31"/>
    <mergeCell ref="E27:E28"/>
    <mergeCell ref="H36:H37"/>
    <mergeCell ref="C36:F37"/>
    <mergeCell ref="C54:F55"/>
    <mergeCell ref="E59:E60"/>
    <mergeCell ref="D59:D60"/>
    <mergeCell ref="C62:F63"/>
    <mergeCell ref="C64:F65"/>
    <mergeCell ref="C52:F53"/>
    <mergeCell ref="W75:W76"/>
    <mergeCell ref="W72:W73"/>
    <mergeCell ref="B30:B31"/>
    <mergeCell ref="C34:F35"/>
    <mergeCell ref="C18:F19"/>
    <mergeCell ref="C20:F21"/>
    <mergeCell ref="C2:E3"/>
    <mergeCell ref="B40:F41"/>
    <mergeCell ref="B48:B49"/>
    <mergeCell ref="B43:B44"/>
    <mergeCell ref="D43:D44"/>
    <mergeCell ref="C43:C44"/>
    <mergeCell ref="B14:B15"/>
    <mergeCell ref="A1:B7"/>
    <mergeCell ref="B34:B35"/>
    <mergeCell ref="B32:B33"/>
    <mergeCell ref="A27:A41"/>
    <mergeCell ref="B27:B28"/>
    <mergeCell ref="B18:B19"/>
    <mergeCell ref="B16:B17"/>
    <mergeCell ref="B20:B21"/>
    <mergeCell ref="A9:A25"/>
    <mergeCell ref="C48:F49"/>
    <mergeCell ref="B38:B39"/>
    <mergeCell ref="B36:B37"/>
    <mergeCell ref="C38:F39"/>
    <mergeCell ref="B59:B60"/>
    <mergeCell ref="B66:B67"/>
    <mergeCell ref="B64:B65"/>
    <mergeCell ref="B62:B63"/>
    <mergeCell ref="A59:A73"/>
    <mergeCell ref="A43:A57"/>
    <mergeCell ref="B70:B71"/>
    <mergeCell ref="B68:B69"/>
    <mergeCell ref="B54:B55"/>
    <mergeCell ref="B52:B53"/>
    <mergeCell ref="B50:B51"/>
    <mergeCell ref="D75:D76"/>
    <mergeCell ref="G75:G76"/>
    <mergeCell ref="G54:G55"/>
    <mergeCell ref="G62:G63"/>
    <mergeCell ref="G68:G69"/>
    <mergeCell ref="W54:W55"/>
    <mergeCell ref="W68:W69"/>
    <mergeCell ref="W66:W67"/>
    <mergeCell ref="W56:W57"/>
    <mergeCell ref="H54:H55"/>
    <mergeCell ref="H62:H63"/>
    <mergeCell ref="G64:G65"/>
    <mergeCell ref="G59:G60"/>
    <mergeCell ref="H56:H57"/>
    <mergeCell ref="H60:I60"/>
    <mergeCell ref="H58:I58"/>
    <mergeCell ref="H64:H65"/>
    <mergeCell ref="G50:G51"/>
    <mergeCell ref="H48:H49"/>
    <mergeCell ref="H50:H51"/>
    <mergeCell ref="H46:H47"/>
    <mergeCell ref="C45:X45"/>
    <mergeCell ref="W59:W60"/>
    <mergeCell ref="C61:X61"/>
    <mergeCell ref="H59:I59"/>
    <mergeCell ref="G52:G53"/>
    <mergeCell ref="H52:H53"/>
    <mergeCell ref="W50:W51"/>
    <mergeCell ref="W52:W53"/>
    <mergeCell ref="C50:F51"/>
    <mergeCell ref="G48:G49"/>
    <mergeCell ref="T3:U3"/>
    <mergeCell ref="V2:V3"/>
    <mergeCell ref="V5:V7"/>
    <mergeCell ref="T2:U2"/>
    <mergeCell ref="C1:X1"/>
    <mergeCell ref="W2:X3"/>
    <mergeCell ref="C13:X13"/>
    <mergeCell ref="B46:B47"/>
    <mergeCell ref="C46:F47"/>
    <mergeCell ref="G46:G47"/>
    <mergeCell ref="C16:F17"/>
    <mergeCell ref="F9:F10"/>
    <mergeCell ref="H32:H33"/>
    <mergeCell ref="G32:G33"/>
    <mergeCell ref="H22:H23"/>
    <mergeCell ref="H20:H21"/>
    <mergeCell ref="G16:G17"/>
    <mergeCell ref="H16:H17"/>
    <mergeCell ref="F43:F44"/>
    <mergeCell ref="E43:E44"/>
    <mergeCell ref="G24:G25"/>
    <mergeCell ref="G27:G28"/>
    <mergeCell ref="H24:H25"/>
    <mergeCell ref="H34:H35"/>
    <mergeCell ref="W18:W19"/>
    <mergeCell ref="W20:W21"/>
    <mergeCell ref="W16:W17"/>
    <mergeCell ref="W14:W15"/>
    <mergeCell ref="L5:U5"/>
    <mergeCell ref="C5:K5"/>
    <mergeCell ref="W6:W7"/>
    <mergeCell ref="W4:W5"/>
    <mergeCell ref="X4:X5"/>
    <mergeCell ref="X6:X7"/>
    <mergeCell ref="H14:H15"/>
    <mergeCell ref="H18:H19"/>
    <mergeCell ref="F2:S3"/>
    <mergeCell ref="L6:U6"/>
    <mergeCell ref="C6:K6"/>
    <mergeCell ref="G18:G19"/>
    <mergeCell ref="G20:G21"/>
    <mergeCell ref="H26:I26"/>
    <mergeCell ref="W34:W35"/>
    <mergeCell ref="B22:B23"/>
    <mergeCell ref="B24:F25"/>
    <mergeCell ref="C22:F23"/>
    <mergeCell ref="C9:C10"/>
    <mergeCell ref="D9:D10"/>
    <mergeCell ref="W9:W10"/>
    <mergeCell ref="E9:E10"/>
    <mergeCell ref="B9:B12"/>
    <mergeCell ref="D11:D12"/>
    <mergeCell ref="E11:E12"/>
    <mergeCell ref="G9:G10"/>
    <mergeCell ref="H8:I8"/>
    <mergeCell ref="H10:I10"/>
    <mergeCell ref="H9:I9"/>
    <mergeCell ref="C7:K7"/>
    <mergeCell ref="G22:G23"/>
    <mergeCell ref="C32:F33"/>
    <mergeCell ref="C30:F31"/>
    <mergeCell ref="F27:F28"/>
    <mergeCell ref="C27:C28"/>
    <mergeCell ref="D27:D28"/>
    <mergeCell ref="L4:U4"/>
    <mergeCell ref="C4:K4"/>
    <mergeCell ref="G11:G12"/>
    <mergeCell ref="H11:I11"/>
    <mergeCell ref="H12:I12"/>
    <mergeCell ref="F11:F12"/>
    <mergeCell ref="C11:C12"/>
    <mergeCell ref="L7:U7"/>
    <mergeCell ref="C14:F15"/>
    <mergeCell ref="G14:G15"/>
    <mergeCell ref="G43:G44"/>
    <mergeCell ref="H43:I43"/>
    <mergeCell ref="H42:I42"/>
    <mergeCell ref="G34:G35"/>
    <mergeCell ref="G36:G37"/>
    <mergeCell ref="H28:I28"/>
    <mergeCell ref="H27:I27"/>
    <mergeCell ref="W46:W47"/>
    <mergeCell ref="W40:W41"/>
    <mergeCell ref="W43:W44"/>
    <mergeCell ref="H38:H39"/>
    <mergeCell ref="G38:G39"/>
    <mergeCell ref="W38:W39"/>
    <mergeCell ref="W36:W37"/>
    <mergeCell ref="W32:W33"/>
    <mergeCell ref="H40:H41"/>
    <mergeCell ref="H44:I44"/>
  </mergeCells>
  <pageMargins left="0.7" right="0.7" top="0.75" bottom="0.75" header="0" footer="0"/>
  <pageSetup orientation="landscape"/>
  <drawing r:id="rId1"/>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X1000"/>
  <sheetViews>
    <sheetView workbookViewId="0">
      <selection sqref="A1:B7"/>
    </sheetView>
  </sheetViews>
  <sheetFormatPr baseColWidth="10" defaultColWidth="14.42578125" defaultRowHeight="15" customHeight="1"/>
  <cols>
    <col min="1" max="1" width="22.5703125" customWidth="1"/>
    <col min="2" max="2" width="25.28515625" customWidth="1"/>
    <col min="3" max="4" width="14.42578125" customWidth="1"/>
    <col min="5" max="5" width="19" customWidth="1"/>
    <col min="6" max="6" width="12.28515625" customWidth="1"/>
    <col min="7" max="7" width="28.140625" customWidth="1"/>
    <col min="8" max="8" width="4.42578125" customWidth="1"/>
    <col min="9" max="9" width="4.85546875" customWidth="1"/>
    <col min="10" max="21" width="8.7109375" customWidth="1"/>
    <col min="22" max="22" width="14.85546875" customWidth="1"/>
    <col min="23" max="23" width="9.7109375" customWidth="1"/>
  </cols>
  <sheetData>
    <row r="1" spans="1:24" ht="26.25" customHeight="1">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4" ht="23.25" customHeight="1">
      <c r="A2" s="802"/>
      <c r="B2" s="803"/>
      <c r="C2" s="820" t="s">
        <v>1</v>
      </c>
      <c r="D2" s="817"/>
      <c r="E2" s="818"/>
      <c r="F2" s="816" t="s">
        <v>676</v>
      </c>
      <c r="G2" s="817"/>
      <c r="H2" s="817"/>
      <c r="I2" s="817"/>
      <c r="J2" s="817"/>
      <c r="K2" s="817"/>
      <c r="L2" s="817"/>
      <c r="M2" s="817"/>
      <c r="N2" s="817"/>
      <c r="O2" s="817"/>
      <c r="P2" s="817"/>
      <c r="Q2" s="817"/>
      <c r="R2" s="817"/>
      <c r="S2" s="818"/>
      <c r="T2" s="885" t="s">
        <v>3</v>
      </c>
      <c r="U2" s="752"/>
      <c r="V2" s="892" t="s">
        <v>4</v>
      </c>
      <c r="W2" s="880" t="s">
        <v>5</v>
      </c>
      <c r="X2" s="801"/>
    </row>
    <row r="3" spans="1:24" ht="23.25" customHeight="1">
      <c r="A3" s="802"/>
      <c r="B3" s="803"/>
      <c r="C3" s="751"/>
      <c r="D3" s="751"/>
      <c r="E3" s="752"/>
      <c r="F3" s="750"/>
      <c r="G3" s="751"/>
      <c r="H3" s="751"/>
      <c r="I3" s="751"/>
      <c r="J3" s="751"/>
      <c r="K3" s="751"/>
      <c r="L3" s="751"/>
      <c r="M3" s="751"/>
      <c r="N3" s="751"/>
      <c r="O3" s="751"/>
      <c r="P3" s="751"/>
      <c r="Q3" s="751"/>
      <c r="R3" s="751"/>
      <c r="S3" s="752"/>
      <c r="T3" s="886"/>
      <c r="U3" s="726"/>
      <c r="V3" s="766"/>
      <c r="W3" s="750"/>
      <c r="X3" s="811"/>
    </row>
    <row r="4" spans="1:24">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X9+X25+X41</f>
        <v>0.99999999999999989</v>
      </c>
    </row>
    <row r="5" spans="1:24" ht="30.75" customHeight="1">
      <c r="A5" s="802"/>
      <c r="B5" s="803"/>
      <c r="C5" s="896" t="s">
        <v>679</v>
      </c>
      <c r="D5" s="728"/>
      <c r="E5" s="728"/>
      <c r="F5" s="728"/>
      <c r="G5" s="728"/>
      <c r="H5" s="728"/>
      <c r="I5" s="728"/>
      <c r="J5" s="728"/>
      <c r="K5" s="724"/>
      <c r="L5" s="895" t="s">
        <v>200</v>
      </c>
      <c r="M5" s="728"/>
      <c r="N5" s="728"/>
      <c r="O5" s="728"/>
      <c r="P5" s="728"/>
      <c r="Q5" s="728"/>
      <c r="R5" s="728"/>
      <c r="S5" s="728"/>
      <c r="T5" s="728"/>
      <c r="U5" s="724"/>
      <c r="V5" s="1144">
        <v>43427</v>
      </c>
      <c r="W5" s="766"/>
      <c r="X5" s="808"/>
    </row>
    <row r="6" spans="1:24">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82">
        <f>X11+X27+X43</f>
        <v>0</v>
      </c>
    </row>
    <row r="7" spans="1:24" ht="42.75" customHeight="1">
      <c r="A7" s="804"/>
      <c r="B7" s="805"/>
      <c r="C7" s="896" t="s">
        <v>682</v>
      </c>
      <c r="D7" s="728"/>
      <c r="E7" s="728"/>
      <c r="F7" s="728"/>
      <c r="G7" s="728"/>
      <c r="H7" s="728"/>
      <c r="I7" s="728"/>
      <c r="J7" s="728"/>
      <c r="K7" s="724"/>
      <c r="L7" s="891" t="s">
        <v>683</v>
      </c>
      <c r="M7" s="824"/>
      <c r="N7" s="824"/>
      <c r="O7" s="824"/>
      <c r="P7" s="824"/>
      <c r="Q7" s="824"/>
      <c r="R7" s="824"/>
      <c r="S7" s="824"/>
      <c r="T7" s="824"/>
      <c r="U7" s="825"/>
      <c r="V7" s="798"/>
      <c r="W7" s="741"/>
      <c r="X7" s="822"/>
    </row>
    <row r="8" spans="1:24" ht="24">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110"/>
    </row>
    <row r="9" spans="1:24">
      <c r="A9" s="889" t="s">
        <v>685</v>
      </c>
      <c r="B9" s="877" t="s">
        <v>686</v>
      </c>
      <c r="C9" s="876" t="s">
        <v>43</v>
      </c>
      <c r="D9" s="1070">
        <v>100</v>
      </c>
      <c r="E9" s="876" t="s">
        <v>73</v>
      </c>
      <c r="F9" s="905" t="s">
        <v>687</v>
      </c>
      <c r="G9" s="877" t="s">
        <v>686</v>
      </c>
      <c r="H9" s="894" t="s">
        <v>9</v>
      </c>
      <c r="I9" s="786"/>
      <c r="J9" s="152">
        <v>0.37</v>
      </c>
      <c r="K9" s="152">
        <v>1.6E-2</v>
      </c>
      <c r="L9" s="152">
        <v>2.8000000000000001E-2</v>
      </c>
      <c r="M9" s="152">
        <v>6.3E-2</v>
      </c>
      <c r="N9" s="152">
        <v>0.06</v>
      </c>
      <c r="O9" s="152">
        <v>0.16</v>
      </c>
      <c r="P9" s="152">
        <v>0.04</v>
      </c>
      <c r="Q9" s="152">
        <v>7.2999999999999995E-2</v>
      </c>
      <c r="R9" s="152">
        <v>0.04</v>
      </c>
      <c r="S9" s="152">
        <v>0.04</v>
      </c>
      <c r="T9" s="152">
        <v>4.5999999999999999E-2</v>
      </c>
      <c r="U9" s="152">
        <v>6.4000000000000001E-2</v>
      </c>
      <c r="V9" s="615">
        <f t="shared" ref="V9:V10" si="0">SUM(J9:U9)</f>
        <v>1.0000000000000002</v>
      </c>
      <c r="W9" s="1143">
        <v>0.7</v>
      </c>
      <c r="X9" s="448">
        <f>IF(OR(V9=0,W9=0),0,(V9/V9)*W9)</f>
        <v>0.7</v>
      </c>
    </row>
    <row r="10" spans="1:24">
      <c r="A10" s="778"/>
      <c r="B10" s="788"/>
      <c r="C10" s="757"/>
      <c r="D10" s="764"/>
      <c r="E10" s="757"/>
      <c r="F10" s="760"/>
      <c r="G10" s="788"/>
      <c r="H10" s="873" t="s">
        <v>62</v>
      </c>
      <c r="I10" s="784"/>
      <c r="J10" s="155"/>
      <c r="K10" s="155"/>
      <c r="L10" s="155"/>
      <c r="M10" s="155"/>
      <c r="N10" s="155"/>
      <c r="O10" s="155"/>
      <c r="P10" s="155"/>
      <c r="Q10" s="155"/>
      <c r="R10" s="155"/>
      <c r="S10" s="155"/>
      <c r="T10" s="155"/>
      <c r="U10" s="156"/>
      <c r="V10" s="616">
        <f t="shared" si="0"/>
        <v>0</v>
      </c>
      <c r="W10" s="757"/>
      <c r="X10" s="450">
        <f>IF(OR(V10=0,W9=0),0,(V10/V9*W9))</f>
        <v>0</v>
      </c>
    </row>
    <row r="11" spans="1:24" ht="24">
      <c r="A11" s="778"/>
      <c r="B11" s="11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3"/>
    </row>
    <row r="12" spans="1:24">
      <c r="A12" s="778"/>
      <c r="B12" s="866" t="s">
        <v>695</v>
      </c>
      <c r="C12" s="871" t="s">
        <v>696</v>
      </c>
      <c r="D12" s="744"/>
      <c r="E12" s="744"/>
      <c r="F12" s="726"/>
      <c r="G12" s="877" t="s">
        <v>686</v>
      </c>
      <c r="H12" s="865" t="s">
        <v>67</v>
      </c>
      <c r="I12" s="126" t="s">
        <v>9</v>
      </c>
      <c r="J12" s="159">
        <v>0.6</v>
      </c>
      <c r="K12" s="160"/>
      <c r="L12" s="160">
        <v>0.02</v>
      </c>
      <c r="M12" s="160">
        <v>0.02</v>
      </c>
      <c r="N12" s="160">
        <v>0.02</v>
      </c>
      <c r="O12" s="160">
        <v>0.22</v>
      </c>
      <c r="P12" s="160">
        <v>0.02</v>
      </c>
      <c r="Q12" s="160">
        <v>0.02</v>
      </c>
      <c r="R12" s="160">
        <v>0.02</v>
      </c>
      <c r="S12" s="160">
        <v>0.02</v>
      </c>
      <c r="T12" s="160">
        <v>0.02</v>
      </c>
      <c r="U12" s="160">
        <v>0.02</v>
      </c>
      <c r="V12" s="121">
        <f t="shared" ref="V12:V23" si="1">SUM(J12:U12)</f>
        <v>1</v>
      </c>
      <c r="W12" s="872">
        <v>0.6</v>
      </c>
      <c r="X12" s="122">
        <f>V12*W12</f>
        <v>0.6</v>
      </c>
    </row>
    <row r="13" spans="1:24">
      <c r="A13" s="778"/>
      <c r="B13" s="776"/>
      <c r="C13" s="750"/>
      <c r="D13" s="751"/>
      <c r="E13" s="751"/>
      <c r="F13" s="752"/>
      <c r="G13" s="788"/>
      <c r="H13" s="762"/>
      <c r="I13" s="127" t="s">
        <v>39</v>
      </c>
      <c r="J13" s="128"/>
      <c r="K13" s="129"/>
      <c r="L13" s="129"/>
      <c r="M13" s="129"/>
      <c r="N13" s="129"/>
      <c r="O13" s="129"/>
      <c r="P13" s="129"/>
      <c r="Q13" s="129"/>
      <c r="R13" s="129"/>
      <c r="S13" s="129"/>
      <c r="T13" s="129"/>
      <c r="U13" s="129"/>
      <c r="V13" s="124">
        <f t="shared" si="1"/>
        <v>0</v>
      </c>
      <c r="W13" s="768"/>
      <c r="X13" s="125">
        <f>+V13*W12</f>
        <v>0</v>
      </c>
    </row>
    <row r="14" spans="1:24">
      <c r="A14" s="778"/>
      <c r="B14" s="866" t="s">
        <v>695</v>
      </c>
      <c r="C14" s="871" t="s">
        <v>698</v>
      </c>
      <c r="D14" s="744"/>
      <c r="E14" s="744"/>
      <c r="F14" s="745"/>
      <c r="G14" s="877" t="s">
        <v>686</v>
      </c>
      <c r="H14" s="865" t="s">
        <v>67</v>
      </c>
      <c r="I14" s="126" t="s">
        <v>9</v>
      </c>
      <c r="J14" s="159">
        <v>0.05</v>
      </c>
      <c r="K14" s="160">
        <v>0.08</v>
      </c>
      <c r="L14" s="160">
        <v>0.08</v>
      </c>
      <c r="M14" s="160">
        <v>0.09</v>
      </c>
      <c r="N14" s="160">
        <v>0.09</v>
      </c>
      <c r="O14" s="160">
        <v>0.09</v>
      </c>
      <c r="P14" s="160">
        <v>0.09</v>
      </c>
      <c r="Q14" s="160">
        <v>0.09</v>
      </c>
      <c r="R14" s="160">
        <v>0.09</v>
      </c>
      <c r="S14" s="160">
        <v>0.09</v>
      </c>
      <c r="T14" s="160">
        <v>0.12</v>
      </c>
      <c r="U14" s="160">
        <v>0.04</v>
      </c>
      <c r="V14" s="121">
        <f t="shared" si="1"/>
        <v>0.99999999999999989</v>
      </c>
      <c r="W14" s="872">
        <v>0.2</v>
      </c>
      <c r="X14" s="122">
        <f>V14*W14</f>
        <v>0.19999999999999998</v>
      </c>
    </row>
    <row r="15" spans="1:24">
      <c r="A15" s="778"/>
      <c r="B15" s="776"/>
      <c r="C15" s="746"/>
      <c r="D15" s="747"/>
      <c r="E15" s="747"/>
      <c r="F15" s="748"/>
      <c r="G15" s="788"/>
      <c r="H15" s="762"/>
      <c r="I15" s="127" t="s">
        <v>39</v>
      </c>
      <c r="J15" s="128"/>
      <c r="K15" s="129"/>
      <c r="L15" s="129"/>
      <c r="M15" s="129"/>
      <c r="N15" s="129"/>
      <c r="O15" s="129"/>
      <c r="P15" s="129"/>
      <c r="Q15" s="129"/>
      <c r="R15" s="129"/>
      <c r="S15" s="129"/>
      <c r="T15" s="129"/>
      <c r="U15" s="129"/>
      <c r="V15" s="124">
        <f t="shared" si="1"/>
        <v>0</v>
      </c>
      <c r="W15" s="768"/>
      <c r="X15" s="125">
        <f>+V15*W14</f>
        <v>0</v>
      </c>
    </row>
    <row r="16" spans="1:24">
      <c r="A16" s="778"/>
      <c r="B16" s="866" t="s">
        <v>695</v>
      </c>
      <c r="C16" s="871" t="s">
        <v>700</v>
      </c>
      <c r="D16" s="744"/>
      <c r="E16" s="744"/>
      <c r="F16" s="745"/>
      <c r="G16" s="877" t="s">
        <v>686</v>
      </c>
      <c r="H16" s="865" t="s">
        <v>67</v>
      </c>
      <c r="I16" s="126" t="s">
        <v>9</v>
      </c>
      <c r="J16" s="159"/>
      <c r="K16" s="160"/>
      <c r="L16" s="160"/>
      <c r="M16" s="160"/>
      <c r="N16" s="160">
        <v>0.3</v>
      </c>
      <c r="O16" s="160">
        <v>0.1</v>
      </c>
      <c r="P16" s="160">
        <v>0.1</v>
      </c>
      <c r="Q16" s="160">
        <v>0.1</v>
      </c>
      <c r="R16" s="160">
        <v>0.1</v>
      </c>
      <c r="S16" s="160">
        <v>0.1</v>
      </c>
      <c r="T16" s="160">
        <v>0.1</v>
      </c>
      <c r="U16" s="160">
        <v>0.1</v>
      </c>
      <c r="V16" s="121">
        <f t="shared" si="1"/>
        <v>0.99999999999999989</v>
      </c>
      <c r="W16" s="872">
        <v>0.1</v>
      </c>
      <c r="X16" s="122">
        <f>V16*W16</f>
        <v>9.9999999999999992E-2</v>
      </c>
    </row>
    <row r="17" spans="1:24">
      <c r="A17" s="778"/>
      <c r="B17" s="776"/>
      <c r="C17" s="746"/>
      <c r="D17" s="747"/>
      <c r="E17" s="747"/>
      <c r="F17" s="748"/>
      <c r="G17" s="788"/>
      <c r="H17" s="762"/>
      <c r="I17" s="127" t="s">
        <v>39</v>
      </c>
      <c r="J17" s="128"/>
      <c r="K17" s="129"/>
      <c r="L17" s="129"/>
      <c r="M17" s="129"/>
      <c r="N17" s="129"/>
      <c r="O17" s="129"/>
      <c r="P17" s="129"/>
      <c r="Q17" s="129"/>
      <c r="R17" s="129"/>
      <c r="S17" s="129"/>
      <c r="T17" s="129"/>
      <c r="U17" s="129"/>
      <c r="V17" s="124">
        <f t="shared" si="1"/>
        <v>0</v>
      </c>
      <c r="W17" s="768"/>
      <c r="X17" s="125">
        <f>+V17*W16</f>
        <v>0</v>
      </c>
    </row>
    <row r="18" spans="1:24">
      <c r="A18" s="778"/>
      <c r="B18" s="902" t="s">
        <v>695</v>
      </c>
      <c r="C18" s="871" t="s">
        <v>702</v>
      </c>
      <c r="D18" s="744"/>
      <c r="E18" s="744"/>
      <c r="F18" s="726"/>
      <c r="G18" s="877" t="s">
        <v>686</v>
      </c>
      <c r="H18" s="865" t="s">
        <v>67</v>
      </c>
      <c r="I18" s="126" t="s">
        <v>9</v>
      </c>
      <c r="J18" s="159"/>
      <c r="K18" s="160"/>
      <c r="L18" s="160"/>
      <c r="M18" s="160">
        <v>0.33</v>
      </c>
      <c r="N18" s="160"/>
      <c r="O18" s="160"/>
      <c r="P18" s="160"/>
      <c r="Q18" s="160">
        <v>0.33</v>
      </c>
      <c r="R18" s="160"/>
      <c r="S18" s="160"/>
      <c r="T18" s="160"/>
      <c r="U18" s="160">
        <v>0.34</v>
      </c>
      <c r="V18" s="121">
        <f t="shared" si="1"/>
        <v>1</v>
      </c>
      <c r="W18" s="872">
        <v>0.1</v>
      </c>
      <c r="X18" s="122">
        <f>V18*W18</f>
        <v>0.1</v>
      </c>
    </row>
    <row r="19" spans="1:24">
      <c r="A19" s="778"/>
      <c r="B19" s="776"/>
      <c r="C19" s="750"/>
      <c r="D19" s="751"/>
      <c r="E19" s="751"/>
      <c r="F19" s="752"/>
      <c r="G19" s="788"/>
      <c r="H19" s="762"/>
      <c r="I19" s="127" t="s">
        <v>39</v>
      </c>
      <c r="J19" s="128"/>
      <c r="K19" s="129"/>
      <c r="L19" s="129"/>
      <c r="M19" s="129"/>
      <c r="N19" s="129"/>
      <c r="O19" s="129"/>
      <c r="P19" s="129"/>
      <c r="Q19" s="129"/>
      <c r="R19" s="129"/>
      <c r="S19" s="129"/>
      <c r="T19" s="129"/>
      <c r="U19" s="129"/>
      <c r="V19" s="124">
        <f t="shared" si="1"/>
        <v>0</v>
      </c>
      <c r="W19" s="768"/>
      <c r="X19" s="125">
        <f>+V19*W18</f>
        <v>0</v>
      </c>
    </row>
    <row r="20" spans="1:24">
      <c r="A20" s="778"/>
      <c r="B20" s="902"/>
      <c r="C20" s="871"/>
      <c r="D20" s="744"/>
      <c r="E20" s="744"/>
      <c r="F20" s="726"/>
      <c r="G20" s="927"/>
      <c r="H20" s="865" t="s">
        <v>67</v>
      </c>
      <c r="I20" s="126" t="s">
        <v>9</v>
      </c>
      <c r="J20" s="159"/>
      <c r="K20" s="160"/>
      <c r="L20" s="160"/>
      <c r="M20" s="160"/>
      <c r="N20" s="160"/>
      <c r="O20" s="160"/>
      <c r="P20" s="160"/>
      <c r="Q20" s="160"/>
      <c r="R20" s="160"/>
      <c r="S20" s="160"/>
      <c r="T20" s="160"/>
      <c r="U20" s="160"/>
      <c r="V20" s="121">
        <f t="shared" si="1"/>
        <v>0</v>
      </c>
      <c r="W20" s="872"/>
      <c r="X20" s="122">
        <f>V20*W20</f>
        <v>0</v>
      </c>
    </row>
    <row r="21" spans="1:24" ht="15.75" customHeight="1">
      <c r="A21" s="778"/>
      <c r="B21" s="776"/>
      <c r="C21" s="750"/>
      <c r="D21" s="751"/>
      <c r="E21" s="751"/>
      <c r="F21" s="752"/>
      <c r="G21" s="766"/>
      <c r="H21" s="762"/>
      <c r="I21" s="127" t="s">
        <v>39</v>
      </c>
      <c r="J21" s="128"/>
      <c r="K21" s="129"/>
      <c r="L21" s="129"/>
      <c r="M21" s="129"/>
      <c r="N21" s="129"/>
      <c r="O21" s="129"/>
      <c r="P21" s="129"/>
      <c r="Q21" s="129"/>
      <c r="R21" s="129"/>
      <c r="S21" s="129"/>
      <c r="T21" s="129"/>
      <c r="U21" s="129"/>
      <c r="V21" s="124">
        <f t="shared" si="1"/>
        <v>0</v>
      </c>
      <c r="W21" s="768"/>
      <c r="X21" s="125">
        <f>+V21*W20</f>
        <v>0</v>
      </c>
    </row>
    <row r="22" spans="1:24" ht="15.75" customHeight="1">
      <c r="A22" s="778"/>
      <c r="B22" s="868" t="s">
        <v>70</v>
      </c>
      <c r="C22" s="744"/>
      <c r="D22" s="744"/>
      <c r="E22" s="744"/>
      <c r="F22" s="726"/>
      <c r="G22" s="904"/>
      <c r="H22" s="867" t="s">
        <v>67</v>
      </c>
      <c r="I22" s="146" t="s">
        <v>9</v>
      </c>
      <c r="J22" s="121">
        <f t="shared" ref="J22:U22" si="2">+J12*$W$12+J14*$W$14+J16*$W$16+J18*$W$18+J20*$W$20</f>
        <v>0.37</v>
      </c>
      <c r="K22" s="121">
        <f t="shared" si="2"/>
        <v>1.6E-2</v>
      </c>
      <c r="L22" s="121">
        <f t="shared" si="2"/>
        <v>2.8000000000000001E-2</v>
      </c>
      <c r="M22" s="121">
        <f t="shared" si="2"/>
        <v>6.3E-2</v>
      </c>
      <c r="N22" s="121">
        <f t="shared" si="2"/>
        <v>0.06</v>
      </c>
      <c r="O22" s="121">
        <f t="shared" si="2"/>
        <v>0.16</v>
      </c>
      <c r="P22" s="121">
        <f t="shared" si="2"/>
        <v>0.04</v>
      </c>
      <c r="Q22" s="121">
        <f t="shared" si="2"/>
        <v>7.3000000000000009E-2</v>
      </c>
      <c r="R22" s="121">
        <f t="shared" si="2"/>
        <v>0.04</v>
      </c>
      <c r="S22" s="121">
        <f t="shared" si="2"/>
        <v>0.04</v>
      </c>
      <c r="T22" s="121">
        <f t="shared" si="2"/>
        <v>4.6000000000000006E-2</v>
      </c>
      <c r="U22" s="121">
        <f t="shared" si="2"/>
        <v>6.4000000000000001E-2</v>
      </c>
      <c r="V22" s="121">
        <f t="shared" si="1"/>
        <v>1.0000000000000002</v>
      </c>
      <c r="W22" s="887">
        <f>SUM(W12:W21)</f>
        <v>1</v>
      </c>
      <c r="X22" s="122">
        <f>V22*W22</f>
        <v>1.0000000000000002</v>
      </c>
    </row>
    <row r="23" spans="1:24" ht="15.75" customHeight="1">
      <c r="A23" s="779"/>
      <c r="B23" s="792"/>
      <c r="C23" s="764"/>
      <c r="D23" s="764"/>
      <c r="E23" s="764"/>
      <c r="F23" s="793"/>
      <c r="G23" s="741"/>
      <c r="H23" s="790"/>
      <c r="I23" s="148" t="s">
        <v>39</v>
      </c>
      <c r="J23" s="149">
        <f t="shared" ref="J23:U23" si="3">+J13*$W$12+J15*$W$14+J17*$W$16+J19*$W$18+J21*$W$20</f>
        <v>0</v>
      </c>
      <c r="K23" s="149">
        <f t="shared" si="3"/>
        <v>0</v>
      </c>
      <c r="L23" s="149">
        <f t="shared" si="3"/>
        <v>0</v>
      </c>
      <c r="M23" s="149">
        <f t="shared" si="3"/>
        <v>0</v>
      </c>
      <c r="N23" s="149">
        <f t="shared" si="3"/>
        <v>0</v>
      </c>
      <c r="O23" s="149">
        <f t="shared" si="3"/>
        <v>0</v>
      </c>
      <c r="P23" s="149">
        <f t="shared" si="3"/>
        <v>0</v>
      </c>
      <c r="Q23" s="149">
        <f t="shared" si="3"/>
        <v>0</v>
      </c>
      <c r="R23" s="149">
        <f t="shared" si="3"/>
        <v>0</v>
      </c>
      <c r="S23" s="149">
        <f t="shared" si="3"/>
        <v>0</v>
      </c>
      <c r="T23" s="149">
        <f t="shared" si="3"/>
        <v>0</v>
      </c>
      <c r="U23" s="149">
        <f t="shared" si="3"/>
        <v>0</v>
      </c>
      <c r="V23" s="149">
        <f t="shared" si="1"/>
        <v>0</v>
      </c>
      <c r="W23" s="757"/>
      <c r="X23" s="150">
        <f>+V23*W22</f>
        <v>0</v>
      </c>
    </row>
    <row r="24" spans="1:24" ht="15.75" customHeight="1">
      <c r="A24" s="168" t="s">
        <v>17</v>
      </c>
      <c r="B24" s="106" t="s">
        <v>42</v>
      </c>
      <c r="C24" s="106" t="s">
        <v>43</v>
      </c>
      <c r="D24" s="106" t="s">
        <v>19</v>
      </c>
      <c r="E24" s="106" t="s">
        <v>44</v>
      </c>
      <c r="F24" s="107" t="s">
        <v>45</v>
      </c>
      <c r="G24" s="108" t="s">
        <v>46</v>
      </c>
      <c r="H24" s="898" t="s">
        <v>47</v>
      </c>
      <c r="I24" s="755"/>
      <c r="J24" s="106" t="s">
        <v>48</v>
      </c>
      <c r="K24" s="106" t="s">
        <v>28</v>
      </c>
      <c r="L24" s="106" t="s">
        <v>31</v>
      </c>
      <c r="M24" s="106" t="s">
        <v>30</v>
      </c>
      <c r="N24" s="106" t="s">
        <v>49</v>
      </c>
      <c r="O24" s="106" t="s">
        <v>50</v>
      </c>
      <c r="P24" s="106" t="s">
        <v>34</v>
      </c>
      <c r="Q24" s="109" t="s">
        <v>36</v>
      </c>
      <c r="R24" s="106" t="s">
        <v>51</v>
      </c>
      <c r="S24" s="106" t="s">
        <v>52</v>
      </c>
      <c r="T24" s="106" t="s">
        <v>32</v>
      </c>
      <c r="U24" s="106" t="s">
        <v>29</v>
      </c>
      <c r="V24" s="106" t="s">
        <v>53</v>
      </c>
      <c r="W24" s="106" t="s">
        <v>54</v>
      </c>
      <c r="X24" s="151" t="s">
        <v>71</v>
      </c>
    </row>
    <row r="25" spans="1:24" ht="15.75" customHeight="1">
      <c r="A25" s="889" t="s">
        <v>705</v>
      </c>
      <c r="B25" s="877" t="s">
        <v>686</v>
      </c>
      <c r="C25" s="876" t="s">
        <v>43</v>
      </c>
      <c r="D25" s="1070">
        <v>100</v>
      </c>
      <c r="E25" s="876" t="s">
        <v>73</v>
      </c>
      <c r="F25" s="875" t="s">
        <v>687</v>
      </c>
      <c r="G25" s="877" t="s">
        <v>686</v>
      </c>
      <c r="H25" s="894" t="s">
        <v>9</v>
      </c>
      <c r="I25" s="786"/>
      <c r="J25" s="152">
        <v>1.6E-2</v>
      </c>
      <c r="K25" s="152">
        <v>1.6E-2</v>
      </c>
      <c r="L25" s="152">
        <v>0.13800000000000001</v>
      </c>
      <c r="M25" s="152">
        <v>0.13800000000000001</v>
      </c>
      <c r="N25" s="152">
        <v>0.13800000000000001</v>
      </c>
      <c r="O25" s="152">
        <v>0.13800000000000001</v>
      </c>
      <c r="P25" s="152">
        <v>9.4E-2</v>
      </c>
      <c r="Q25" s="152">
        <v>9.4E-2</v>
      </c>
      <c r="R25" s="152">
        <v>9.4E-2</v>
      </c>
      <c r="S25" s="152">
        <v>9.4E-2</v>
      </c>
      <c r="T25" s="152">
        <v>0.02</v>
      </c>
      <c r="U25" s="152">
        <v>0.02</v>
      </c>
      <c r="V25" s="615">
        <f t="shared" ref="V25:V26" si="4">SUM(J25:U25)</f>
        <v>1</v>
      </c>
      <c r="W25" s="1143">
        <v>0.2</v>
      </c>
      <c r="X25" s="448">
        <f>IF(OR(V25=0,W25=0),0,(V25/V25)*W25)</f>
        <v>0.2</v>
      </c>
    </row>
    <row r="26" spans="1:24" ht="15.75" customHeight="1">
      <c r="A26" s="778"/>
      <c r="B26" s="788"/>
      <c r="C26" s="757"/>
      <c r="D26" s="764"/>
      <c r="E26" s="757"/>
      <c r="F26" s="829"/>
      <c r="G26" s="788"/>
      <c r="H26" s="873" t="s">
        <v>62</v>
      </c>
      <c r="I26" s="784"/>
      <c r="J26" s="155"/>
      <c r="K26" s="155"/>
      <c r="L26" s="155"/>
      <c r="M26" s="155"/>
      <c r="N26" s="155"/>
      <c r="O26" s="155"/>
      <c r="P26" s="155"/>
      <c r="Q26" s="155"/>
      <c r="R26" s="155"/>
      <c r="S26" s="155"/>
      <c r="T26" s="155"/>
      <c r="U26" s="156"/>
      <c r="V26" s="616">
        <f t="shared" si="4"/>
        <v>0</v>
      </c>
      <c r="W26" s="757"/>
      <c r="X26" s="450">
        <f>IF(OR(V26=0,W25=0),0,(V26/V25*W25))</f>
        <v>0</v>
      </c>
    </row>
    <row r="27" spans="1:24" ht="27.75" customHeight="1">
      <c r="A27" s="778"/>
      <c r="B27" s="118" t="s">
        <v>63</v>
      </c>
      <c r="C27" s="878" t="s">
        <v>24</v>
      </c>
      <c r="D27" s="772"/>
      <c r="E27" s="772"/>
      <c r="F27" s="772"/>
      <c r="G27" s="772"/>
      <c r="H27" s="772"/>
      <c r="I27" s="772"/>
      <c r="J27" s="772"/>
      <c r="K27" s="772"/>
      <c r="L27" s="772"/>
      <c r="M27" s="772"/>
      <c r="N27" s="772"/>
      <c r="O27" s="772"/>
      <c r="P27" s="772"/>
      <c r="Q27" s="772"/>
      <c r="R27" s="772"/>
      <c r="S27" s="772"/>
      <c r="T27" s="772"/>
      <c r="U27" s="772"/>
      <c r="V27" s="772"/>
      <c r="W27" s="772"/>
      <c r="X27" s="773"/>
    </row>
    <row r="28" spans="1:24" ht="15.75" customHeight="1">
      <c r="A28" s="778"/>
      <c r="B28" s="866" t="s">
        <v>64</v>
      </c>
      <c r="C28" s="871" t="s">
        <v>710</v>
      </c>
      <c r="D28" s="744"/>
      <c r="E28" s="744"/>
      <c r="F28" s="726"/>
      <c r="G28" s="877" t="s">
        <v>686</v>
      </c>
      <c r="H28" s="865" t="s">
        <v>67</v>
      </c>
      <c r="I28" s="126" t="s">
        <v>9</v>
      </c>
      <c r="J28" s="159"/>
      <c r="K28" s="160"/>
      <c r="L28" s="160">
        <v>0.12</v>
      </c>
      <c r="M28" s="160">
        <v>0.12</v>
      </c>
      <c r="N28" s="160">
        <v>0.12</v>
      </c>
      <c r="O28" s="160">
        <v>0.12</v>
      </c>
      <c r="P28" s="160">
        <v>0.13</v>
      </c>
      <c r="Q28" s="160">
        <v>0.13</v>
      </c>
      <c r="R28" s="160">
        <v>0.13</v>
      </c>
      <c r="S28" s="160">
        <v>0.13</v>
      </c>
      <c r="T28" s="160"/>
      <c r="U28" s="160"/>
      <c r="V28" s="121">
        <f t="shared" ref="V28:V39" si="5">SUM(J28:U28)</f>
        <v>1</v>
      </c>
      <c r="W28" s="872">
        <v>0.6</v>
      </c>
      <c r="X28" s="122">
        <f>V28*W28</f>
        <v>0.6</v>
      </c>
    </row>
    <row r="29" spans="1:24" ht="15.75" customHeight="1">
      <c r="A29" s="778"/>
      <c r="B29" s="776"/>
      <c r="C29" s="750"/>
      <c r="D29" s="751"/>
      <c r="E29" s="751"/>
      <c r="F29" s="752"/>
      <c r="G29" s="788"/>
      <c r="H29" s="762"/>
      <c r="I29" s="127" t="s">
        <v>39</v>
      </c>
      <c r="J29" s="128"/>
      <c r="K29" s="129"/>
      <c r="L29" s="129"/>
      <c r="M29" s="129"/>
      <c r="N29" s="129"/>
      <c r="O29" s="129"/>
      <c r="P29" s="129"/>
      <c r="Q29" s="129"/>
      <c r="R29" s="129"/>
      <c r="S29" s="129"/>
      <c r="T29" s="129"/>
      <c r="U29" s="129"/>
      <c r="V29" s="124">
        <f t="shared" si="5"/>
        <v>0</v>
      </c>
      <c r="W29" s="768"/>
      <c r="X29" s="125">
        <f>+V29*W28</f>
        <v>0</v>
      </c>
    </row>
    <row r="30" spans="1:24" ht="15.75" customHeight="1">
      <c r="A30" s="778"/>
      <c r="B30" s="866" t="s">
        <v>64</v>
      </c>
      <c r="C30" s="871" t="s">
        <v>715</v>
      </c>
      <c r="D30" s="744"/>
      <c r="E30" s="744"/>
      <c r="F30" s="726"/>
      <c r="G30" s="877" t="s">
        <v>686</v>
      </c>
      <c r="H30" s="865" t="s">
        <v>67</v>
      </c>
      <c r="I30" s="126" t="s">
        <v>9</v>
      </c>
      <c r="J30" s="159"/>
      <c r="K30" s="160"/>
      <c r="L30" s="160">
        <v>0.25</v>
      </c>
      <c r="M30" s="160">
        <v>0.25</v>
      </c>
      <c r="N30" s="160">
        <v>0.25</v>
      </c>
      <c r="O30" s="160">
        <v>0.25</v>
      </c>
      <c r="P30" s="160"/>
      <c r="Q30" s="160"/>
      <c r="R30" s="160"/>
      <c r="S30" s="160"/>
      <c r="T30" s="160"/>
      <c r="U30" s="160"/>
      <c r="V30" s="121">
        <f t="shared" si="5"/>
        <v>1</v>
      </c>
      <c r="W30" s="872">
        <v>0.2</v>
      </c>
      <c r="X30" s="122">
        <f>V30*W30</f>
        <v>0.2</v>
      </c>
    </row>
    <row r="31" spans="1:24" ht="15.75" customHeight="1">
      <c r="A31" s="778"/>
      <c r="B31" s="776"/>
      <c r="C31" s="750"/>
      <c r="D31" s="751"/>
      <c r="E31" s="751"/>
      <c r="F31" s="752"/>
      <c r="G31" s="788"/>
      <c r="H31" s="762"/>
      <c r="I31" s="127" t="s">
        <v>39</v>
      </c>
      <c r="J31" s="128"/>
      <c r="K31" s="129"/>
      <c r="L31" s="129"/>
      <c r="M31" s="129"/>
      <c r="N31" s="129"/>
      <c r="O31" s="129"/>
      <c r="P31" s="129"/>
      <c r="Q31" s="129"/>
      <c r="R31" s="129"/>
      <c r="S31" s="129"/>
      <c r="T31" s="129"/>
      <c r="U31" s="129"/>
      <c r="V31" s="124">
        <f t="shared" si="5"/>
        <v>0</v>
      </c>
      <c r="W31" s="768"/>
      <c r="X31" s="125">
        <f>+V31*W30</f>
        <v>0</v>
      </c>
    </row>
    <row r="32" spans="1:24" ht="15.75" customHeight="1">
      <c r="A32" s="778"/>
      <c r="B32" s="866" t="s">
        <v>64</v>
      </c>
      <c r="C32" s="871" t="s">
        <v>716</v>
      </c>
      <c r="D32" s="744"/>
      <c r="E32" s="744"/>
      <c r="F32" s="726"/>
      <c r="G32" s="877" t="s">
        <v>686</v>
      </c>
      <c r="H32" s="865" t="s">
        <v>67</v>
      </c>
      <c r="I32" s="126" t="s">
        <v>9</v>
      </c>
      <c r="J32" s="159">
        <v>0.08</v>
      </c>
      <c r="K32" s="160">
        <v>0.08</v>
      </c>
      <c r="L32" s="160">
        <v>0.08</v>
      </c>
      <c r="M32" s="160">
        <v>0.08</v>
      </c>
      <c r="N32" s="160">
        <v>0.08</v>
      </c>
      <c r="O32" s="160">
        <v>0.08</v>
      </c>
      <c r="P32" s="160">
        <v>0.08</v>
      </c>
      <c r="Q32" s="160">
        <v>0.08</v>
      </c>
      <c r="R32" s="160">
        <v>0.08</v>
      </c>
      <c r="S32" s="160">
        <v>0.08</v>
      </c>
      <c r="T32" s="160">
        <v>0.1</v>
      </c>
      <c r="U32" s="160">
        <v>0.1</v>
      </c>
      <c r="V32" s="121">
        <f t="shared" si="5"/>
        <v>0.99999999999999989</v>
      </c>
      <c r="W32" s="872">
        <v>0.2</v>
      </c>
      <c r="X32" s="122">
        <f>V32*W32</f>
        <v>0.19999999999999998</v>
      </c>
    </row>
    <row r="33" spans="1:24" ht="15.75" customHeight="1">
      <c r="A33" s="778"/>
      <c r="B33" s="776"/>
      <c r="C33" s="750"/>
      <c r="D33" s="751"/>
      <c r="E33" s="751"/>
      <c r="F33" s="752"/>
      <c r="G33" s="788"/>
      <c r="H33" s="762"/>
      <c r="I33" s="127" t="s">
        <v>39</v>
      </c>
      <c r="J33" s="128"/>
      <c r="K33" s="129"/>
      <c r="L33" s="129"/>
      <c r="M33" s="129"/>
      <c r="N33" s="129"/>
      <c r="O33" s="129"/>
      <c r="P33" s="129"/>
      <c r="Q33" s="129"/>
      <c r="R33" s="129"/>
      <c r="S33" s="129"/>
      <c r="T33" s="129"/>
      <c r="U33" s="129"/>
      <c r="V33" s="124">
        <f t="shared" si="5"/>
        <v>0</v>
      </c>
      <c r="W33" s="768"/>
      <c r="X33" s="125">
        <f>+V33*W32</f>
        <v>0</v>
      </c>
    </row>
    <row r="34" spans="1:24" ht="15.75" customHeight="1">
      <c r="A34" s="778"/>
      <c r="B34" s="909"/>
      <c r="C34" s="871"/>
      <c r="D34" s="744"/>
      <c r="E34" s="744"/>
      <c r="F34" s="726"/>
      <c r="G34" s="869"/>
      <c r="H34" s="865" t="s">
        <v>67</v>
      </c>
      <c r="I34" s="126" t="s">
        <v>9</v>
      </c>
      <c r="J34" s="159"/>
      <c r="K34" s="160"/>
      <c r="L34" s="160"/>
      <c r="M34" s="160"/>
      <c r="N34" s="160"/>
      <c r="O34" s="160"/>
      <c r="P34" s="160"/>
      <c r="Q34" s="160"/>
      <c r="R34" s="160"/>
      <c r="S34" s="160"/>
      <c r="T34" s="160"/>
      <c r="U34" s="160"/>
      <c r="V34" s="121">
        <f t="shared" si="5"/>
        <v>0</v>
      </c>
      <c r="W34" s="872"/>
      <c r="X34" s="122">
        <f>V34*W34</f>
        <v>0</v>
      </c>
    </row>
    <row r="35" spans="1:24" ht="15.75" customHeight="1">
      <c r="A35" s="778"/>
      <c r="B35" s="776"/>
      <c r="C35" s="750"/>
      <c r="D35" s="751"/>
      <c r="E35" s="751"/>
      <c r="F35" s="752"/>
      <c r="G35" s="766"/>
      <c r="H35" s="762"/>
      <c r="I35" s="127" t="s">
        <v>39</v>
      </c>
      <c r="J35" s="128"/>
      <c r="K35" s="129"/>
      <c r="L35" s="129"/>
      <c r="M35" s="129"/>
      <c r="N35" s="129"/>
      <c r="O35" s="129"/>
      <c r="P35" s="129"/>
      <c r="Q35" s="129"/>
      <c r="R35" s="129"/>
      <c r="S35" s="129"/>
      <c r="T35" s="129"/>
      <c r="U35" s="129"/>
      <c r="V35" s="124">
        <f t="shared" si="5"/>
        <v>0</v>
      </c>
      <c r="W35" s="768"/>
      <c r="X35" s="125">
        <f>+V35*W34</f>
        <v>0</v>
      </c>
    </row>
    <row r="36" spans="1:24" ht="15.75" customHeight="1">
      <c r="A36" s="778"/>
      <c r="B36" s="902"/>
      <c r="C36" s="871"/>
      <c r="D36" s="744"/>
      <c r="E36" s="744"/>
      <c r="F36" s="726"/>
      <c r="G36" s="869"/>
      <c r="H36" s="865" t="s">
        <v>67</v>
      </c>
      <c r="I36" s="126" t="s">
        <v>9</v>
      </c>
      <c r="J36" s="159"/>
      <c r="K36" s="160"/>
      <c r="L36" s="160"/>
      <c r="M36" s="160"/>
      <c r="N36" s="160"/>
      <c r="O36" s="160"/>
      <c r="P36" s="160"/>
      <c r="Q36" s="160"/>
      <c r="R36" s="160"/>
      <c r="S36" s="160"/>
      <c r="T36" s="160"/>
      <c r="U36" s="160"/>
      <c r="V36" s="121">
        <f t="shared" si="5"/>
        <v>0</v>
      </c>
      <c r="W36" s="872"/>
      <c r="X36" s="122">
        <f>V36*W36</f>
        <v>0</v>
      </c>
    </row>
    <row r="37" spans="1:24" ht="15.75" customHeight="1">
      <c r="A37" s="778"/>
      <c r="B37" s="776"/>
      <c r="C37" s="746"/>
      <c r="D37" s="747"/>
      <c r="E37" s="747"/>
      <c r="F37" s="837"/>
      <c r="G37" s="766"/>
      <c r="H37" s="762"/>
      <c r="I37" s="127" t="s">
        <v>39</v>
      </c>
      <c r="J37" s="128"/>
      <c r="K37" s="129"/>
      <c r="L37" s="129"/>
      <c r="M37" s="129"/>
      <c r="N37" s="129"/>
      <c r="O37" s="129"/>
      <c r="P37" s="129"/>
      <c r="Q37" s="129"/>
      <c r="R37" s="129"/>
      <c r="S37" s="129"/>
      <c r="T37" s="129"/>
      <c r="U37" s="129"/>
      <c r="V37" s="124">
        <f t="shared" si="5"/>
        <v>0</v>
      </c>
      <c r="W37" s="768"/>
      <c r="X37" s="125">
        <f>+V37*W36</f>
        <v>0</v>
      </c>
    </row>
    <row r="38" spans="1:24" ht="15.75" customHeight="1">
      <c r="A38" s="778"/>
      <c r="B38" s="868" t="s">
        <v>70</v>
      </c>
      <c r="C38" s="744"/>
      <c r="D38" s="744"/>
      <c r="E38" s="744"/>
      <c r="F38" s="726"/>
      <c r="G38" s="164"/>
      <c r="H38" s="867" t="s">
        <v>67</v>
      </c>
      <c r="I38" s="146" t="s">
        <v>9</v>
      </c>
      <c r="J38" s="121">
        <f t="shared" ref="J38:U38" si="6">+J28*$W$28+J30*$W$30+J32*$W$32+J34*$W$34+J36*$W$36</f>
        <v>1.6E-2</v>
      </c>
      <c r="K38" s="121">
        <f t="shared" si="6"/>
        <v>1.6E-2</v>
      </c>
      <c r="L38" s="121">
        <f t="shared" si="6"/>
        <v>0.13800000000000001</v>
      </c>
      <c r="M38" s="121">
        <f t="shared" si="6"/>
        <v>0.13800000000000001</v>
      </c>
      <c r="N38" s="121">
        <f t="shared" si="6"/>
        <v>0.13800000000000001</v>
      </c>
      <c r="O38" s="121">
        <f t="shared" si="6"/>
        <v>0.13800000000000001</v>
      </c>
      <c r="P38" s="121">
        <f t="shared" si="6"/>
        <v>9.4E-2</v>
      </c>
      <c r="Q38" s="121">
        <f t="shared" si="6"/>
        <v>9.4E-2</v>
      </c>
      <c r="R38" s="121">
        <f t="shared" si="6"/>
        <v>9.4E-2</v>
      </c>
      <c r="S38" s="121">
        <f t="shared" si="6"/>
        <v>9.4E-2</v>
      </c>
      <c r="T38" s="121">
        <f t="shared" si="6"/>
        <v>2.0000000000000004E-2</v>
      </c>
      <c r="U38" s="121">
        <f t="shared" si="6"/>
        <v>2.0000000000000004E-2</v>
      </c>
      <c r="V38" s="121">
        <f t="shared" si="5"/>
        <v>1</v>
      </c>
      <c r="W38" s="887">
        <f>SUM(W28:W37)</f>
        <v>1</v>
      </c>
      <c r="X38" s="122">
        <f>V38*W38</f>
        <v>1</v>
      </c>
    </row>
    <row r="39" spans="1:24" ht="15.75" customHeight="1">
      <c r="A39" s="779"/>
      <c r="B39" s="792"/>
      <c r="C39" s="764"/>
      <c r="D39" s="764"/>
      <c r="E39" s="764"/>
      <c r="F39" s="793"/>
      <c r="G39" s="166"/>
      <c r="H39" s="790"/>
      <c r="I39" s="148" t="s">
        <v>39</v>
      </c>
      <c r="J39" s="149">
        <f t="shared" ref="J39:U39" si="7">+J29*$W$28+J31*$W$30+J33*$W$32+J35*$W$34+J37*$W$36</f>
        <v>0</v>
      </c>
      <c r="K39" s="149">
        <f t="shared" si="7"/>
        <v>0</v>
      </c>
      <c r="L39" s="149">
        <f t="shared" si="7"/>
        <v>0</v>
      </c>
      <c r="M39" s="149">
        <f t="shared" si="7"/>
        <v>0</v>
      </c>
      <c r="N39" s="149">
        <f t="shared" si="7"/>
        <v>0</v>
      </c>
      <c r="O39" s="149">
        <f t="shared" si="7"/>
        <v>0</v>
      </c>
      <c r="P39" s="149">
        <f t="shared" si="7"/>
        <v>0</v>
      </c>
      <c r="Q39" s="149">
        <f t="shared" si="7"/>
        <v>0</v>
      </c>
      <c r="R39" s="149">
        <f t="shared" si="7"/>
        <v>0</v>
      </c>
      <c r="S39" s="149">
        <f t="shared" si="7"/>
        <v>0</v>
      </c>
      <c r="T39" s="149">
        <f t="shared" si="7"/>
        <v>0</v>
      </c>
      <c r="U39" s="149">
        <f t="shared" si="7"/>
        <v>0</v>
      </c>
      <c r="V39" s="149">
        <f t="shared" si="5"/>
        <v>0</v>
      </c>
      <c r="W39" s="757"/>
      <c r="X39" s="150">
        <f>+V39*W38</f>
        <v>0</v>
      </c>
    </row>
    <row r="40" spans="1:24" ht="15.75" customHeight="1">
      <c r="A40" s="168" t="s">
        <v>17</v>
      </c>
      <c r="B40" s="106" t="s">
        <v>42</v>
      </c>
      <c r="C40" s="106" t="s">
        <v>43</v>
      </c>
      <c r="D40" s="106" t="s">
        <v>19</v>
      </c>
      <c r="E40" s="106" t="s">
        <v>44</v>
      </c>
      <c r="F40" s="107" t="s">
        <v>45</v>
      </c>
      <c r="G40" s="108" t="s">
        <v>46</v>
      </c>
      <c r="H40" s="898" t="s">
        <v>47</v>
      </c>
      <c r="I40" s="755"/>
      <c r="J40" s="106" t="s">
        <v>48</v>
      </c>
      <c r="K40" s="106" t="s">
        <v>28</v>
      </c>
      <c r="L40" s="106" t="s">
        <v>31</v>
      </c>
      <c r="M40" s="106" t="s">
        <v>30</v>
      </c>
      <c r="N40" s="106" t="s">
        <v>49</v>
      </c>
      <c r="O40" s="106" t="s">
        <v>50</v>
      </c>
      <c r="P40" s="106" t="s">
        <v>34</v>
      </c>
      <c r="Q40" s="109" t="s">
        <v>36</v>
      </c>
      <c r="R40" s="106" t="s">
        <v>51</v>
      </c>
      <c r="S40" s="106" t="s">
        <v>52</v>
      </c>
      <c r="T40" s="106" t="s">
        <v>32</v>
      </c>
      <c r="U40" s="106" t="s">
        <v>29</v>
      </c>
      <c r="V40" s="106" t="s">
        <v>53</v>
      </c>
      <c r="W40" s="106" t="s">
        <v>54</v>
      </c>
      <c r="X40" s="151" t="s">
        <v>71</v>
      </c>
    </row>
    <row r="41" spans="1:24" ht="15.75" customHeight="1">
      <c r="A41" s="889" t="s">
        <v>723</v>
      </c>
      <c r="B41" s="877" t="s">
        <v>686</v>
      </c>
      <c r="C41" s="876" t="s">
        <v>43</v>
      </c>
      <c r="D41" s="1070">
        <v>100</v>
      </c>
      <c r="E41" s="876" t="s">
        <v>73</v>
      </c>
      <c r="F41" s="905" t="s">
        <v>687</v>
      </c>
      <c r="G41" s="877" t="s">
        <v>686</v>
      </c>
      <c r="H41" s="894" t="s">
        <v>9</v>
      </c>
      <c r="I41" s="786"/>
      <c r="J41" s="152"/>
      <c r="K41" s="152"/>
      <c r="L41" s="152"/>
      <c r="M41" s="152"/>
      <c r="N41" s="152">
        <v>0.26400000000000001</v>
      </c>
      <c r="O41" s="152">
        <v>0.26400000000000001</v>
      </c>
      <c r="P41" s="152">
        <v>0.372</v>
      </c>
      <c r="Q41" s="152">
        <v>0.1</v>
      </c>
      <c r="R41" s="152"/>
      <c r="S41" s="152"/>
      <c r="T41" s="152"/>
      <c r="U41" s="152"/>
      <c r="V41" s="615">
        <f t="shared" ref="V41:V42" si="8">SUM(J41:U41)</f>
        <v>1</v>
      </c>
      <c r="W41" s="1143">
        <v>0.1</v>
      </c>
      <c r="X41" s="448">
        <f>IF(OR(V41=0,W41=0),0,(V41/V41)*W41)</f>
        <v>0.1</v>
      </c>
    </row>
    <row r="42" spans="1:24" ht="15.75" customHeight="1">
      <c r="A42" s="778"/>
      <c r="B42" s="788"/>
      <c r="C42" s="757"/>
      <c r="D42" s="764"/>
      <c r="E42" s="757"/>
      <c r="F42" s="760"/>
      <c r="G42" s="788"/>
      <c r="H42" s="873" t="s">
        <v>62</v>
      </c>
      <c r="I42" s="784"/>
      <c r="J42" s="155"/>
      <c r="K42" s="155"/>
      <c r="L42" s="155"/>
      <c r="M42" s="155"/>
      <c r="N42" s="155"/>
      <c r="O42" s="155"/>
      <c r="P42" s="155"/>
      <c r="Q42" s="155"/>
      <c r="R42" s="155"/>
      <c r="S42" s="155"/>
      <c r="T42" s="155"/>
      <c r="U42" s="156"/>
      <c r="V42" s="616">
        <f t="shared" si="8"/>
        <v>0</v>
      </c>
      <c r="W42" s="757"/>
      <c r="X42" s="450">
        <f>IF(OR(V42=0,W41=0),0,(V42/V41*W41))</f>
        <v>0</v>
      </c>
    </row>
    <row r="43" spans="1:24" ht="24.75" customHeight="1">
      <c r="A43" s="778"/>
      <c r="B43" s="118" t="s">
        <v>63</v>
      </c>
      <c r="C43" s="878" t="s">
        <v>24</v>
      </c>
      <c r="D43" s="772"/>
      <c r="E43" s="772"/>
      <c r="F43" s="772"/>
      <c r="G43" s="772"/>
      <c r="H43" s="772"/>
      <c r="I43" s="772"/>
      <c r="J43" s="772"/>
      <c r="K43" s="772"/>
      <c r="L43" s="772"/>
      <c r="M43" s="772"/>
      <c r="N43" s="772"/>
      <c r="O43" s="772"/>
      <c r="P43" s="772"/>
      <c r="Q43" s="772"/>
      <c r="R43" s="772"/>
      <c r="S43" s="772"/>
      <c r="T43" s="772"/>
      <c r="U43" s="772"/>
      <c r="V43" s="772"/>
      <c r="W43" s="772"/>
      <c r="X43" s="773"/>
    </row>
    <row r="44" spans="1:24" ht="15.75" customHeight="1">
      <c r="A44" s="778"/>
      <c r="B44" s="866" t="s">
        <v>64</v>
      </c>
      <c r="C44" s="871" t="s">
        <v>726</v>
      </c>
      <c r="D44" s="744"/>
      <c r="E44" s="744"/>
      <c r="F44" s="726"/>
      <c r="G44" s="877" t="s">
        <v>686</v>
      </c>
      <c r="H44" s="865" t="s">
        <v>67</v>
      </c>
      <c r="I44" s="126" t="s">
        <v>9</v>
      </c>
      <c r="J44" s="159"/>
      <c r="K44" s="160"/>
      <c r="L44" s="160"/>
      <c r="M44" s="160"/>
      <c r="N44" s="160">
        <v>0.33</v>
      </c>
      <c r="O44" s="160">
        <v>0.33</v>
      </c>
      <c r="P44" s="160">
        <v>0.34</v>
      </c>
      <c r="Q44" s="160"/>
      <c r="R44" s="160"/>
      <c r="S44" s="160"/>
      <c r="T44" s="160"/>
      <c r="U44" s="160"/>
      <c r="V44" s="121">
        <f t="shared" ref="V44:V55" si="9">SUM(J44:U44)</f>
        <v>1</v>
      </c>
      <c r="W44" s="872">
        <v>0.4</v>
      </c>
      <c r="X44" s="122">
        <f>V44*W44</f>
        <v>0.4</v>
      </c>
    </row>
    <row r="45" spans="1:24" ht="15.75" customHeight="1">
      <c r="A45" s="778"/>
      <c r="B45" s="776"/>
      <c r="C45" s="750"/>
      <c r="D45" s="751"/>
      <c r="E45" s="751"/>
      <c r="F45" s="752"/>
      <c r="G45" s="788"/>
      <c r="H45" s="762"/>
      <c r="I45" s="127" t="s">
        <v>39</v>
      </c>
      <c r="J45" s="128"/>
      <c r="K45" s="129"/>
      <c r="L45" s="129"/>
      <c r="M45" s="129"/>
      <c r="N45" s="129"/>
      <c r="O45" s="129"/>
      <c r="P45" s="129"/>
      <c r="Q45" s="129"/>
      <c r="R45" s="129"/>
      <c r="S45" s="129"/>
      <c r="T45" s="129"/>
      <c r="U45" s="129"/>
      <c r="V45" s="124">
        <f t="shared" si="9"/>
        <v>0</v>
      </c>
      <c r="W45" s="768"/>
      <c r="X45" s="125">
        <f>+V45*W44</f>
        <v>0</v>
      </c>
    </row>
    <row r="46" spans="1:24" ht="15.75" customHeight="1">
      <c r="A46" s="778"/>
      <c r="B46" s="866" t="s">
        <v>64</v>
      </c>
      <c r="C46" s="871" t="s">
        <v>727</v>
      </c>
      <c r="D46" s="744"/>
      <c r="E46" s="744"/>
      <c r="F46" s="726"/>
      <c r="G46" s="877" t="s">
        <v>686</v>
      </c>
      <c r="H46" s="865" t="s">
        <v>67</v>
      </c>
      <c r="I46" s="126" t="s">
        <v>9</v>
      </c>
      <c r="J46" s="159"/>
      <c r="K46" s="160"/>
      <c r="L46" s="160"/>
      <c r="M46" s="160"/>
      <c r="N46" s="160">
        <v>0.33</v>
      </c>
      <c r="O46" s="160">
        <v>0.33</v>
      </c>
      <c r="P46" s="160">
        <v>0.34</v>
      </c>
      <c r="Q46" s="160"/>
      <c r="R46" s="160"/>
      <c r="S46" s="160"/>
      <c r="T46" s="160"/>
      <c r="U46" s="160"/>
      <c r="V46" s="121">
        <f t="shared" si="9"/>
        <v>1</v>
      </c>
      <c r="W46" s="872">
        <v>0.4</v>
      </c>
      <c r="X46" s="122">
        <f>V46*W46</f>
        <v>0.4</v>
      </c>
    </row>
    <row r="47" spans="1:24" ht="15.75" customHeight="1">
      <c r="A47" s="778"/>
      <c r="B47" s="776"/>
      <c r="C47" s="750"/>
      <c r="D47" s="751"/>
      <c r="E47" s="751"/>
      <c r="F47" s="752"/>
      <c r="G47" s="788"/>
      <c r="H47" s="762"/>
      <c r="I47" s="127" t="s">
        <v>39</v>
      </c>
      <c r="J47" s="128"/>
      <c r="K47" s="129"/>
      <c r="L47" s="129"/>
      <c r="M47" s="129"/>
      <c r="N47" s="129"/>
      <c r="O47" s="129"/>
      <c r="P47" s="129"/>
      <c r="Q47" s="129"/>
      <c r="R47" s="129"/>
      <c r="S47" s="129"/>
      <c r="T47" s="129"/>
      <c r="U47" s="129"/>
      <c r="V47" s="124">
        <f t="shared" si="9"/>
        <v>0</v>
      </c>
      <c r="W47" s="768"/>
      <c r="X47" s="125">
        <f>+V47*W46</f>
        <v>0</v>
      </c>
    </row>
    <row r="48" spans="1:24" ht="15.75" customHeight="1">
      <c r="A48" s="778"/>
      <c r="B48" s="866" t="s">
        <v>64</v>
      </c>
      <c r="C48" s="871" t="s">
        <v>731</v>
      </c>
      <c r="D48" s="744"/>
      <c r="E48" s="744"/>
      <c r="F48" s="726"/>
      <c r="G48" s="877" t="s">
        <v>686</v>
      </c>
      <c r="H48" s="865" t="s">
        <v>67</v>
      </c>
      <c r="I48" s="126" t="s">
        <v>9</v>
      </c>
      <c r="J48" s="159"/>
      <c r="K48" s="160"/>
      <c r="L48" s="160"/>
      <c r="M48" s="160"/>
      <c r="N48" s="160"/>
      <c r="O48" s="160"/>
      <c r="P48" s="160">
        <v>0.5</v>
      </c>
      <c r="Q48" s="160">
        <v>0.5</v>
      </c>
      <c r="R48" s="160"/>
      <c r="S48" s="160"/>
      <c r="T48" s="160"/>
      <c r="U48" s="160"/>
      <c r="V48" s="121">
        <f t="shared" si="9"/>
        <v>1</v>
      </c>
      <c r="W48" s="872">
        <v>0.2</v>
      </c>
      <c r="X48" s="122">
        <f>V48*W48</f>
        <v>0.2</v>
      </c>
    </row>
    <row r="49" spans="1:24" ht="15.75" customHeight="1">
      <c r="A49" s="778"/>
      <c r="B49" s="776"/>
      <c r="C49" s="750"/>
      <c r="D49" s="751"/>
      <c r="E49" s="751"/>
      <c r="F49" s="752"/>
      <c r="G49" s="788"/>
      <c r="H49" s="762"/>
      <c r="I49" s="127" t="s">
        <v>39</v>
      </c>
      <c r="J49" s="128"/>
      <c r="K49" s="129"/>
      <c r="L49" s="129"/>
      <c r="M49" s="129"/>
      <c r="N49" s="129"/>
      <c r="O49" s="129"/>
      <c r="P49" s="129"/>
      <c r="Q49" s="129"/>
      <c r="R49" s="129"/>
      <c r="S49" s="129"/>
      <c r="T49" s="129"/>
      <c r="U49" s="129"/>
      <c r="V49" s="124">
        <f t="shared" si="9"/>
        <v>0</v>
      </c>
      <c r="W49" s="768"/>
      <c r="X49" s="125">
        <f>+V49*W48</f>
        <v>0</v>
      </c>
    </row>
    <row r="50" spans="1:24" ht="15.75" customHeight="1">
      <c r="A50" s="778"/>
      <c r="B50" s="866"/>
      <c r="C50" s="871"/>
      <c r="D50" s="744"/>
      <c r="E50" s="744"/>
      <c r="F50" s="726"/>
      <c r="G50" s="869"/>
      <c r="H50" s="865" t="s">
        <v>67</v>
      </c>
      <c r="I50" s="126" t="s">
        <v>9</v>
      </c>
      <c r="J50" s="159"/>
      <c r="K50" s="160"/>
      <c r="L50" s="160"/>
      <c r="M50" s="160"/>
      <c r="N50" s="160"/>
      <c r="O50" s="160"/>
      <c r="P50" s="160"/>
      <c r="Q50" s="160"/>
      <c r="R50" s="160"/>
      <c r="S50" s="160"/>
      <c r="T50" s="160"/>
      <c r="U50" s="160"/>
      <c r="V50" s="121">
        <f t="shared" si="9"/>
        <v>0</v>
      </c>
      <c r="W50" s="872"/>
      <c r="X50" s="122">
        <f>V50*W50</f>
        <v>0</v>
      </c>
    </row>
    <row r="51" spans="1:24" ht="15.75" customHeight="1">
      <c r="A51" s="778"/>
      <c r="B51" s="776"/>
      <c r="C51" s="750"/>
      <c r="D51" s="751"/>
      <c r="E51" s="751"/>
      <c r="F51" s="752"/>
      <c r="G51" s="766"/>
      <c r="H51" s="762"/>
      <c r="I51" s="127" t="s">
        <v>39</v>
      </c>
      <c r="J51" s="128"/>
      <c r="K51" s="129"/>
      <c r="L51" s="129"/>
      <c r="M51" s="129"/>
      <c r="N51" s="129"/>
      <c r="O51" s="129"/>
      <c r="P51" s="129"/>
      <c r="Q51" s="129"/>
      <c r="R51" s="129"/>
      <c r="S51" s="129"/>
      <c r="T51" s="129"/>
      <c r="U51" s="129"/>
      <c r="V51" s="124">
        <f t="shared" si="9"/>
        <v>0</v>
      </c>
      <c r="W51" s="768"/>
      <c r="X51" s="125">
        <f>+V51*W50</f>
        <v>0</v>
      </c>
    </row>
    <row r="52" spans="1:24" ht="15.75" customHeight="1">
      <c r="A52" s="778"/>
      <c r="B52" s="902"/>
      <c r="C52" s="871"/>
      <c r="D52" s="744"/>
      <c r="E52" s="744"/>
      <c r="F52" s="726"/>
      <c r="G52" s="869"/>
      <c r="H52" s="865" t="s">
        <v>67</v>
      </c>
      <c r="I52" s="126" t="s">
        <v>9</v>
      </c>
      <c r="J52" s="159"/>
      <c r="K52" s="160"/>
      <c r="L52" s="160"/>
      <c r="M52" s="160"/>
      <c r="N52" s="160"/>
      <c r="O52" s="160"/>
      <c r="P52" s="160"/>
      <c r="Q52" s="160"/>
      <c r="R52" s="160"/>
      <c r="S52" s="160"/>
      <c r="T52" s="160"/>
      <c r="U52" s="160"/>
      <c r="V52" s="121">
        <f t="shared" si="9"/>
        <v>0</v>
      </c>
      <c r="W52" s="872"/>
      <c r="X52" s="122">
        <f>V52*W52</f>
        <v>0</v>
      </c>
    </row>
    <row r="53" spans="1:24" ht="15.75" customHeight="1">
      <c r="A53" s="778"/>
      <c r="B53" s="776"/>
      <c r="C53" s="746"/>
      <c r="D53" s="747"/>
      <c r="E53" s="747"/>
      <c r="F53" s="837"/>
      <c r="G53" s="766"/>
      <c r="H53" s="762"/>
      <c r="I53" s="127" t="s">
        <v>39</v>
      </c>
      <c r="J53" s="128"/>
      <c r="K53" s="129"/>
      <c r="L53" s="129"/>
      <c r="M53" s="129"/>
      <c r="N53" s="129"/>
      <c r="O53" s="129"/>
      <c r="P53" s="129"/>
      <c r="Q53" s="129"/>
      <c r="R53" s="129"/>
      <c r="S53" s="129"/>
      <c r="T53" s="129"/>
      <c r="U53" s="129"/>
      <c r="V53" s="124">
        <f t="shared" si="9"/>
        <v>0</v>
      </c>
      <c r="W53" s="768"/>
      <c r="X53" s="125">
        <f>+V53*W52</f>
        <v>0</v>
      </c>
    </row>
    <row r="54" spans="1:24" ht="15.75" customHeight="1">
      <c r="A54" s="778"/>
      <c r="B54" s="868" t="s">
        <v>70</v>
      </c>
      <c r="C54" s="744"/>
      <c r="D54" s="744"/>
      <c r="E54" s="744"/>
      <c r="F54" s="726"/>
      <c r="G54" s="164"/>
      <c r="H54" s="867" t="s">
        <v>67</v>
      </c>
      <c r="I54" s="146" t="s">
        <v>9</v>
      </c>
      <c r="J54" s="121">
        <f t="shared" ref="J54:U54" si="10">+J44*$W$44+J46*$W$46+J48*$W$48+J50*$W$50+J52*$W$52</f>
        <v>0</v>
      </c>
      <c r="K54" s="121">
        <f t="shared" si="10"/>
        <v>0</v>
      </c>
      <c r="L54" s="121">
        <f t="shared" si="10"/>
        <v>0</v>
      </c>
      <c r="M54" s="121">
        <f t="shared" si="10"/>
        <v>0</v>
      </c>
      <c r="N54" s="121">
        <f t="shared" si="10"/>
        <v>0.26400000000000001</v>
      </c>
      <c r="O54" s="121">
        <f t="shared" si="10"/>
        <v>0.26400000000000001</v>
      </c>
      <c r="P54" s="121">
        <f t="shared" si="10"/>
        <v>0.372</v>
      </c>
      <c r="Q54" s="121">
        <f t="shared" si="10"/>
        <v>0.1</v>
      </c>
      <c r="R54" s="121">
        <f t="shared" si="10"/>
        <v>0</v>
      </c>
      <c r="S54" s="121">
        <f t="shared" si="10"/>
        <v>0</v>
      </c>
      <c r="T54" s="121">
        <f t="shared" si="10"/>
        <v>0</v>
      </c>
      <c r="U54" s="121">
        <f t="shared" si="10"/>
        <v>0</v>
      </c>
      <c r="V54" s="121">
        <f t="shared" si="9"/>
        <v>1</v>
      </c>
      <c r="W54" s="887">
        <f>SUM(W44:W53)</f>
        <v>1</v>
      </c>
      <c r="X54" s="122">
        <f>V54*W54</f>
        <v>1</v>
      </c>
    </row>
    <row r="55" spans="1:24" ht="15.75" customHeight="1">
      <c r="A55" s="779"/>
      <c r="B55" s="792"/>
      <c r="C55" s="764"/>
      <c r="D55" s="764"/>
      <c r="E55" s="764"/>
      <c r="F55" s="793"/>
      <c r="G55" s="166"/>
      <c r="H55" s="790"/>
      <c r="I55" s="148" t="s">
        <v>39</v>
      </c>
      <c r="J55" s="149">
        <f t="shared" ref="J55:U55" si="11">+J45*$W$44+J47*$W$46+J49*$W$48+J51*$W$50+J53*$W$52</f>
        <v>0</v>
      </c>
      <c r="K55" s="149">
        <f t="shared" si="11"/>
        <v>0</v>
      </c>
      <c r="L55" s="149">
        <f t="shared" si="11"/>
        <v>0</v>
      </c>
      <c r="M55" s="149">
        <f t="shared" si="11"/>
        <v>0</v>
      </c>
      <c r="N55" s="149">
        <f t="shared" si="11"/>
        <v>0</v>
      </c>
      <c r="O55" s="149">
        <f t="shared" si="11"/>
        <v>0</v>
      </c>
      <c r="P55" s="149">
        <f t="shared" si="11"/>
        <v>0</v>
      </c>
      <c r="Q55" s="149">
        <f t="shared" si="11"/>
        <v>0</v>
      </c>
      <c r="R55" s="149">
        <f t="shared" si="11"/>
        <v>0</v>
      </c>
      <c r="S55" s="149">
        <f t="shared" si="11"/>
        <v>0</v>
      </c>
      <c r="T55" s="149">
        <f t="shared" si="11"/>
        <v>0</v>
      </c>
      <c r="U55" s="149">
        <f t="shared" si="11"/>
        <v>0</v>
      </c>
      <c r="V55" s="149">
        <f t="shared" si="9"/>
        <v>0</v>
      </c>
      <c r="W55" s="757"/>
      <c r="X55" s="150">
        <f>+V55*W54</f>
        <v>0</v>
      </c>
    </row>
    <row r="56" spans="1:24" ht="15.75" customHeight="1"/>
    <row r="57" spans="1:24" ht="15.75" customHeight="1"/>
    <row r="58" spans="1:24" ht="15.75" customHeight="1"/>
    <row r="59" spans="1:24" ht="15.75" customHeight="1"/>
    <row r="60" spans="1:24" ht="15.75" customHeight="1"/>
    <row r="61" spans="1:24" ht="15.75" customHeight="1"/>
    <row r="62" spans="1:24" ht="15.75" customHeight="1"/>
    <row r="63" spans="1:24" ht="15.75" customHeight="1"/>
    <row r="64" spans="1:2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42">
    <mergeCell ref="W18:W19"/>
    <mergeCell ref="G25:G26"/>
    <mergeCell ref="H22:H23"/>
    <mergeCell ref="G14:G15"/>
    <mergeCell ref="H14:H15"/>
    <mergeCell ref="H52:H53"/>
    <mergeCell ref="H54:H55"/>
    <mergeCell ref="G52:G53"/>
    <mergeCell ref="G30:G31"/>
    <mergeCell ref="G36:G37"/>
    <mergeCell ref="H28:H29"/>
    <mergeCell ref="G28:G29"/>
    <mergeCell ref="H44:H45"/>
    <mergeCell ref="G41:G42"/>
    <mergeCell ref="G44:G45"/>
    <mergeCell ref="H46:H47"/>
    <mergeCell ref="G46:G47"/>
    <mergeCell ref="H48:H49"/>
    <mergeCell ref="G48:G49"/>
    <mergeCell ref="H30:H31"/>
    <mergeCell ref="H34:H35"/>
    <mergeCell ref="H32:H33"/>
    <mergeCell ref="H38:H39"/>
    <mergeCell ref="H36:H37"/>
    <mergeCell ref="A1:B7"/>
    <mergeCell ref="W2:X3"/>
    <mergeCell ref="C2:E3"/>
    <mergeCell ref="F2:S3"/>
    <mergeCell ref="C1:X1"/>
    <mergeCell ref="V2:V3"/>
    <mergeCell ref="T3:U3"/>
    <mergeCell ref="T2:U2"/>
    <mergeCell ref="H8:I8"/>
    <mergeCell ref="W4:W5"/>
    <mergeCell ref="C4:K4"/>
    <mergeCell ref="C5:K5"/>
    <mergeCell ref="L5:U5"/>
    <mergeCell ref="L4:U4"/>
    <mergeCell ref="X6:X7"/>
    <mergeCell ref="W6:W7"/>
    <mergeCell ref="V5:V7"/>
    <mergeCell ref="X4:X5"/>
    <mergeCell ref="C6:K6"/>
    <mergeCell ref="C7:K7"/>
    <mergeCell ref="L6:U6"/>
    <mergeCell ref="L7:U7"/>
    <mergeCell ref="B12:B13"/>
    <mergeCell ref="C12:F13"/>
    <mergeCell ref="A9:A23"/>
    <mergeCell ref="B16:B17"/>
    <mergeCell ref="B9:B10"/>
    <mergeCell ref="B14:B15"/>
    <mergeCell ref="G9:G10"/>
    <mergeCell ref="F9:F10"/>
    <mergeCell ref="E9:E10"/>
    <mergeCell ref="D9:D10"/>
    <mergeCell ref="C18:F19"/>
    <mergeCell ref="G18:G19"/>
    <mergeCell ref="B18:B19"/>
    <mergeCell ref="B36:B37"/>
    <mergeCell ref="B34:B35"/>
    <mergeCell ref="B32:B33"/>
    <mergeCell ref="B30:B31"/>
    <mergeCell ref="W34:W35"/>
    <mergeCell ref="G32:G33"/>
    <mergeCell ref="G34:G35"/>
    <mergeCell ref="B22:F23"/>
    <mergeCell ref="G22:G23"/>
    <mergeCell ref="H25:I25"/>
    <mergeCell ref="H24:I24"/>
    <mergeCell ref="B54:F55"/>
    <mergeCell ref="A41:A55"/>
    <mergeCell ref="C41:C42"/>
    <mergeCell ref="F41:F42"/>
    <mergeCell ref="H26:I26"/>
    <mergeCell ref="D25:D26"/>
    <mergeCell ref="F25:F26"/>
    <mergeCell ref="E25:E26"/>
    <mergeCell ref="C28:F29"/>
    <mergeCell ref="C25:C26"/>
    <mergeCell ref="B28:B29"/>
    <mergeCell ref="B25:B26"/>
    <mergeCell ref="C43:X43"/>
    <mergeCell ref="W41:W42"/>
    <mergeCell ref="B50:B51"/>
    <mergeCell ref="B52:B53"/>
    <mergeCell ref="A25:A39"/>
    <mergeCell ref="W48:W49"/>
    <mergeCell ref="W50:W51"/>
    <mergeCell ref="W52:W53"/>
    <mergeCell ref="W32:W33"/>
    <mergeCell ref="W30:W31"/>
    <mergeCell ref="W36:W37"/>
    <mergeCell ref="W38:W39"/>
    <mergeCell ref="W54:W55"/>
    <mergeCell ref="W44:W45"/>
    <mergeCell ref="W46:W47"/>
    <mergeCell ref="C16:F17"/>
    <mergeCell ref="H16:H17"/>
    <mergeCell ref="C11:X11"/>
    <mergeCell ref="G16:G17"/>
    <mergeCell ref="W9:W10"/>
    <mergeCell ref="W16:W17"/>
    <mergeCell ref="C48:F49"/>
    <mergeCell ref="H40:I40"/>
    <mergeCell ref="H41:I41"/>
    <mergeCell ref="H42:I42"/>
    <mergeCell ref="H50:H51"/>
    <mergeCell ref="G50:G51"/>
    <mergeCell ref="G20:G21"/>
    <mergeCell ref="H20:H21"/>
    <mergeCell ref="W14:W15"/>
    <mergeCell ref="C14:F15"/>
    <mergeCell ref="H9:I9"/>
    <mergeCell ref="H10:I10"/>
    <mergeCell ref="C9:C10"/>
    <mergeCell ref="G12:G13"/>
    <mergeCell ref="H12:H13"/>
    <mergeCell ref="W12:W13"/>
    <mergeCell ref="B48:B49"/>
    <mergeCell ref="C52:F53"/>
    <mergeCell ref="C50:F51"/>
    <mergeCell ref="B44:B45"/>
    <mergeCell ref="B41:B42"/>
    <mergeCell ref="C46:F47"/>
    <mergeCell ref="C44:F45"/>
    <mergeCell ref="E41:E42"/>
    <mergeCell ref="D41:D42"/>
    <mergeCell ref="B46:B47"/>
    <mergeCell ref="H18:H19"/>
    <mergeCell ref="C34:F35"/>
    <mergeCell ref="C32:F33"/>
    <mergeCell ref="B20:B21"/>
    <mergeCell ref="W28:W29"/>
    <mergeCell ref="C27:X27"/>
    <mergeCell ref="W25:W26"/>
    <mergeCell ref="W20:W21"/>
    <mergeCell ref="W22:W23"/>
    <mergeCell ref="C20:F21"/>
    <mergeCell ref="C36:F37"/>
    <mergeCell ref="B38:F39"/>
    <mergeCell ref="C30:F31"/>
  </mergeCells>
  <pageMargins left="0.7" right="0.7" top="0.75" bottom="0.75" header="0" footer="0"/>
  <pageSetup orientation="landscape"/>
  <drawing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1039"/>
  <sheetViews>
    <sheetView tabSelected="1" topLeftCell="B1" zoomScale="80" zoomScaleNormal="80" workbookViewId="0">
      <selection activeCell="C103" sqref="C103:F104"/>
    </sheetView>
  </sheetViews>
  <sheetFormatPr baseColWidth="10" defaultColWidth="14.42578125" defaultRowHeight="15" customHeight="1"/>
  <cols>
    <col min="1" max="1" width="23" customWidth="1"/>
    <col min="2" max="2" width="24.5703125" customWidth="1"/>
    <col min="3" max="3" width="10.7109375" customWidth="1"/>
    <col min="4" max="4" width="18" customWidth="1"/>
    <col min="5" max="5" width="23" customWidth="1"/>
    <col min="6" max="6" width="10.7109375" customWidth="1"/>
    <col min="7" max="7" width="14.5703125" customWidth="1"/>
    <col min="8" max="21" width="10.7109375" customWidth="1"/>
    <col min="22" max="22" width="13.28515625" customWidth="1"/>
    <col min="23" max="24" width="10.7109375" customWidth="1"/>
  </cols>
  <sheetData>
    <row r="1" spans="1:24" ht="18">
      <c r="A1" s="888"/>
      <c r="B1" s="801"/>
      <c r="C1" s="897" t="s">
        <v>0</v>
      </c>
      <c r="D1" s="813"/>
      <c r="E1" s="813"/>
      <c r="F1" s="813"/>
      <c r="G1" s="813"/>
      <c r="H1" s="813"/>
      <c r="I1" s="813"/>
      <c r="J1" s="813"/>
      <c r="K1" s="813"/>
      <c r="L1" s="813"/>
      <c r="M1" s="813"/>
      <c r="N1" s="813"/>
      <c r="O1" s="813"/>
      <c r="P1" s="813"/>
      <c r="Q1" s="813"/>
      <c r="R1" s="813"/>
      <c r="S1" s="813"/>
      <c r="T1" s="813"/>
      <c r="U1" s="813"/>
      <c r="V1" s="813"/>
      <c r="W1" s="813"/>
      <c r="X1" s="814"/>
    </row>
    <row r="2" spans="1:24">
      <c r="A2" s="802"/>
      <c r="B2" s="803"/>
      <c r="C2" s="820" t="s">
        <v>1</v>
      </c>
      <c r="D2" s="817"/>
      <c r="E2" s="818"/>
      <c r="F2" s="816" t="s">
        <v>737</v>
      </c>
      <c r="G2" s="817"/>
      <c r="H2" s="817"/>
      <c r="I2" s="817"/>
      <c r="J2" s="817"/>
      <c r="K2" s="817"/>
      <c r="L2" s="817"/>
      <c r="M2" s="817"/>
      <c r="N2" s="817"/>
      <c r="O2" s="817"/>
      <c r="P2" s="817"/>
      <c r="Q2" s="817"/>
      <c r="R2" s="817"/>
      <c r="S2" s="818"/>
      <c r="T2" s="885" t="s">
        <v>3</v>
      </c>
      <c r="U2" s="752"/>
      <c r="V2" s="892" t="s">
        <v>4</v>
      </c>
      <c r="W2" s="880" t="s">
        <v>5</v>
      </c>
      <c r="X2" s="801"/>
    </row>
    <row r="3" spans="1:24">
      <c r="A3" s="802"/>
      <c r="B3" s="803"/>
      <c r="C3" s="751"/>
      <c r="D3" s="751"/>
      <c r="E3" s="752"/>
      <c r="F3" s="750"/>
      <c r="G3" s="751"/>
      <c r="H3" s="751"/>
      <c r="I3" s="751"/>
      <c r="J3" s="751"/>
      <c r="K3" s="751"/>
      <c r="L3" s="751"/>
      <c r="M3" s="751"/>
      <c r="N3" s="751"/>
      <c r="O3" s="751"/>
      <c r="P3" s="751"/>
      <c r="Q3" s="751"/>
      <c r="R3" s="751"/>
      <c r="S3" s="752"/>
      <c r="T3" s="886"/>
      <c r="U3" s="726"/>
      <c r="V3" s="766"/>
      <c r="W3" s="750"/>
      <c r="X3" s="811"/>
    </row>
    <row r="4" spans="1:24" ht="25.5" customHeight="1">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899">
        <f>+X11+X39+X88+X108+X9+X13+X15+X17+X19+X21+X23+X52+X74+X63</f>
        <v>0.8500000000000002</v>
      </c>
    </row>
    <row r="5" spans="1:24" ht="30" customHeight="1">
      <c r="A5" s="802"/>
      <c r="B5" s="803"/>
      <c r="C5" s="896" t="s">
        <v>743</v>
      </c>
      <c r="D5" s="728"/>
      <c r="E5" s="728"/>
      <c r="F5" s="728"/>
      <c r="G5" s="728"/>
      <c r="H5" s="728"/>
      <c r="I5" s="728"/>
      <c r="J5" s="728"/>
      <c r="K5" s="724"/>
      <c r="L5" s="895" t="s">
        <v>200</v>
      </c>
      <c r="M5" s="728"/>
      <c r="N5" s="728"/>
      <c r="O5" s="728"/>
      <c r="P5" s="728"/>
      <c r="Q5" s="728"/>
      <c r="R5" s="728"/>
      <c r="S5" s="728"/>
      <c r="T5" s="728"/>
      <c r="U5" s="724"/>
      <c r="V5" s="796">
        <v>43504</v>
      </c>
      <c r="W5" s="766"/>
      <c r="X5" s="808"/>
    </row>
    <row r="6" spans="1:24">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899">
        <f>+X10+X12+X14+X16+X18+X20+X22+X24+X40+X53+X64+X75+X89+X109</f>
        <v>0</v>
      </c>
    </row>
    <row r="7" spans="1:24" ht="72" customHeight="1">
      <c r="A7" s="804"/>
      <c r="B7" s="805"/>
      <c r="C7" s="896" t="s">
        <v>151</v>
      </c>
      <c r="D7" s="728"/>
      <c r="E7" s="728"/>
      <c r="F7" s="728"/>
      <c r="G7" s="728"/>
      <c r="H7" s="728"/>
      <c r="I7" s="728"/>
      <c r="J7" s="728"/>
      <c r="K7" s="724"/>
      <c r="L7" s="891" t="s">
        <v>755</v>
      </c>
      <c r="M7" s="824"/>
      <c r="N7" s="824"/>
      <c r="O7" s="824"/>
      <c r="P7" s="824"/>
      <c r="Q7" s="824"/>
      <c r="R7" s="824"/>
      <c r="S7" s="824"/>
      <c r="T7" s="824"/>
      <c r="U7" s="825"/>
      <c r="V7" s="798"/>
      <c r="W7" s="741"/>
      <c r="X7" s="808"/>
    </row>
    <row r="8" spans="1:24" ht="24">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6" t="s">
        <v>36</v>
      </c>
      <c r="R8" s="106" t="s">
        <v>51</v>
      </c>
      <c r="S8" s="106" t="s">
        <v>52</v>
      </c>
      <c r="T8" s="106" t="s">
        <v>32</v>
      </c>
      <c r="U8" s="106" t="s">
        <v>29</v>
      </c>
      <c r="V8" s="106" t="s">
        <v>53</v>
      </c>
      <c r="W8" s="106" t="s">
        <v>54</v>
      </c>
      <c r="X8" s="110"/>
    </row>
    <row r="9" spans="1:24" ht="64.5" customHeight="1">
      <c r="A9" s="889" t="s">
        <v>757</v>
      </c>
      <c r="B9" s="877" t="s">
        <v>758</v>
      </c>
      <c r="C9" s="876" t="s">
        <v>73</v>
      </c>
      <c r="D9" s="1070" t="s">
        <v>759</v>
      </c>
      <c r="E9" s="905" t="s">
        <v>761</v>
      </c>
      <c r="F9" s="905" t="s">
        <v>75</v>
      </c>
      <c r="G9" s="893" t="s">
        <v>762</v>
      </c>
      <c r="H9" s="894" t="s">
        <v>9</v>
      </c>
      <c r="I9" s="786"/>
      <c r="J9" s="152">
        <f t="shared" ref="J9:U9" si="0">J36</f>
        <v>3.0000000000000001E-3</v>
      </c>
      <c r="K9" s="152">
        <f t="shared" si="0"/>
        <v>2.46E-2</v>
      </c>
      <c r="L9" s="152">
        <f t="shared" si="0"/>
        <v>0.1512</v>
      </c>
      <c r="M9" s="152">
        <f t="shared" si="0"/>
        <v>0.1021</v>
      </c>
      <c r="N9" s="152">
        <f t="shared" si="0"/>
        <v>8.5400000000000004E-2</v>
      </c>
      <c r="O9" s="152">
        <f t="shared" si="0"/>
        <v>0.16440000000000002</v>
      </c>
      <c r="P9" s="152">
        <f t="shared" si="0"/>
        <v>6.0700000000000004E-2</v>
      </c>
      <c r="Q9" s="152">
        <f t="shared" si="0"/>
        <v>4.7E-2</v>
      </c>
      <c r="R9" s="152">
        <f t="shared" si="0"/>
        <v>9.6399999999999986E-2</v>
      </c>
      <c r="S9" s="152">
        <f t="shared" si="0"/>
        <v>7.6300000000000007E-2</v>
      </c>
      <c r="T9" s="152">
        <f t="shared" si="0"/>
        <v>6.7299999999999999E-2</v>
      </c>
      <c r="U9" s="152">
        <f t="shared" si="0"/>
        <v>0.12160000000000001</v>
      </c>
      <c r="V9" s="163">
        <f t="shared" ref="V9:V24" si="1">SUM(J9:U9)</f>
        <v>1.0000000000000002</v>
      </c>
      <c r="W9" s="879">
        <v>0.15</v>
      </c>
      <c r="X9" s="662">
        <f t="shared" ref="X9:X24" si="2">V9*W9</f>
        <v>0.15000000000000002</v>
      </c>
    </row>
    <row r="10" spans="1:24" ht="38.25" customHeight="1">
      <c r="A10" s="778"/>
      <c r="B10" s="1086"/>
      <c r="C10" s="757"/>
      <c r="D10" s="764"/>
      <c r="E10" s="760"/>
      <c r="F10" s="760"/>
      <c r="G10" s="741"/>
      <c r="H10" s="873" t="s">
        <v>39</v>
      </c>
      <c r="I10" s="784"/>
      <c r="J10" s="155"/>
      <c r="K10" s="155"/>
      <c r="L10" s="155"/>
      <c r="M10" s="155"/>
      <c r="N10" s="155"/>
      <c r="O10" s="155"/>
      <c r="P10" s="155"/>
      <c r="Q10" s="155"/>
      <c r="R10" s="155"/>
      <c r="S10" s="155"/>
      <c r="T10" s="155"/>
      <c r="U10" s="156"/>
      <c r="V10" s="163">
        <f t="shared" si="1"/>
        <v>0</v>
      </c>
      <c r="W10" s="741"/>
      <c r="X10" s="662">
        <f t="shared" si="2"/>
        <v>0</v>
      </c>
    </row>
    <row r="11" spans="1:24" ht="74.25" customHeight="1">
      <c r="A11" s="778"/>
      <c r="B11" s="1086"/>
      <c r="C11" s="876" t="s">
        <v>765</v>
      </c>
      <c r="D11" s="1209" t="s">
        <v>766</v>
      </c>
      <c r="E11" s="876" t="s">
        <v>767</v>
      </c>
      <c r="F11" s="905" t="s">
        <v>769</v>
      </c>
      <c r="G11" s="893" t="s">
        <v>762</v>
      </c>
      <c r="H11" s="894" t="s">
        <v>9</v>
      </c>
      <c r="I11" s="786"/>
      <c r="J11" s="111"/>
      <c r="K11" s="111"/>
      <c r="L11" s="664">
        <v>0.25</v>
      </c>
      <c r="M11" s="111"/>
      <c r="N11" s="111"/>
      <c r="O11" s="664">
        <v>0.25</v>
      </c>
      <c r="P11" s="111"/>
      <c r="Q11" s="111"/>
      <c r="R11" s="664">
        <v>0.25</v>
      </c>
      <c r="S11" s="111"/>
      <c r="T11" s="111"/>
      <c r="U11" s="664">
        <v>0.25</v>
      </c>
      <c r="V11" s="163">
        <f t="shared" si="1"/>
        <v>1</v>
      </c>
      <c r="W11" s="879">
        <v>0.02</v>
      </c>
      <c r="X11" s="662">
        <f t="shared" si="2"/>
        <v>0.02</v>
      </c>
    </row>
    <row r="12" spans="1:24" ht="42.75" customHeight="1">
      <c r="A12" s="778"/>
      <c r="B12" s="1086"/>
      <c r="C12" s="757"/>
      <c r="D12" s="764"/>
      <c r="E12" s="757"/>
      <c r="F12" s="760"/>
      <c r="G12" s="741"/>
      <c r="H12" s="873" t="s">
        <v>62</v>
      </c>
      <c r="I12" s="784"/>
      <c r="J12" s="155"/>
      <c r="K12" s="155"/>
      <c r="L12" s="155"/>
      <c r="M12" s="155"/>
      <c r="N12" s="155"/>
      <c r="O12" s="155"/>
      <c r="P12" s="155"/>
      <c r="Q12" s="155"/>
      <c r="R12" s="155"/>
      <c r="S12" s="155"/>
      <c r="T12" s="155"/>
      <c r="U12" s="156"/>
      <c r="V12" s="163">
        <f t="shared" si="1"/>
        <v>0</v>
      </c>
      <c r="W12" s="741"/>
      <c r="X12" s="662">
        <f t="shared" si="2"/>
        <v>0</v>
      </c>
    </row>
    <row r="13" spans="1:24" ht="60.75" customHeight="1">
      <c r="A13" s="778"/>
      <c r="B13" s="1086"/>
      <c r="C13" s="876" t="s">
        <v>73</v>
      </c>
      <c r="D13" s="1070" t="s">
        <v>771</v>
      </c>
      <c r="E13" s="876" t="s">
        <v>772</v>
      </c>
      <c r="F13" s="905" t="s">
        <v>769</v>
      </c>
      <c r="G13" s="893" t="s">
        <v>762</v>
      </c>
      <c r="H13" s="894" t="s">
        <v>9</v>
      </c>
      <c r="I13" s="786"/>
      <c r="J13" s="152"/>
      <c r="K13" s="152"/>
      <c r="L13" s="152"/>
      <c r="M13" s="152"/>
      <c r="N13" s="664">
        <v>0.5</v>
      </c>
      <c r="O13" s="152"/>
      <c r="P13" s="152"/>
      <c r="Q13" s="152"/>
      <c r="R13" s="152"/>
      <c r="S13" s="152"/>
      <c r="T13" s="664">
        <v>0.5</v>
      </c>
      <c r="U13" s="152"/>
      <c r="V13" s="163">
        <f t="shared" si="1"/>
        <v>1</v>
      </c>
      <c r="W13" s="879">
        <v>0.02</v>
      </c>
      <c r="X13" s="662">
        <f t="shared" si="2"/>
        <v>0.02</v>
      </c>
    </row>
    <row r="14" spans="1:24" ht="109.5" customHeight="1">
      <c r="A14" s="778"/>
      <c r="B14" s="1086"/>
      <c r="C14" s="757"/>
      <c r="D14" s="764"/>
      <c r="E14" s="757"/>
      <c r="F14" s="760"/>
      <c r="G14" s="741"/>
      <c r="H14" s="873" t="s">
        <v>39</v>
      </c>
      <c r="I14" s="784"/>
      <c r="J14" s="155"/>
      <c r="K14" s="155"/>
      <c r="L14" s="155"/>
      <c r="M14" s="155"/>
      <c r="N14" s="155"/>
      <c r="O14" s="155"/>
      <c r="P14" s="155"/>
      <c r="Q14" s="155"/>
      <c r="R14" s="155"/>
      <c r="S14" s="155"/>
      <c r="T14" s="155"/>
      <c r="U14" s="156"/>
      <c r="V14" s="163">
        <f t="shared" si="1"/>
        <v>0</v>
      </c>
      <c r="W14" s="741"/>
      <c r="X14" s="662">
        <f t="shared" si="2"/>
        <v>0</v>
      </c>
    </row>
    <row r="15" spans="1:24" ht="56.25" customHeight="1">
      <c r="A15" s="778"/>
      <c r="B15" s="1086"/>
      <c r="C15" s="876" t="s">
        <v>73</v>
      </c>
      <c r="D15" s="1070" t="s">
        <v>773</v>
      </c>
      <c r="E15" s="876" t="s">
        <v>774</v>
      </c>
      <c r="F15" s="905" t="s">
        <v>769</v>
      </c>
      <c r="G15" s="893" t="s">
        <v>762</v>
      </c>
      <c r="H15" s="894" t="s">
        <v>9</v>
      </c>
      <c r="I15" s="786"/>
      <c r="J15" s="152"/>
      <c r="K15" s="152"/>
      <c r="L15" s="152"/>
      <c r="M15" s="152"/>
      <c r="N15" s="152">
        <v>0.5</v>
      </c>
      <c r="O15" s="152"/>
      <c r="P15" s="152"/>
      <c r="Q15" s="152"/>
      <c r="R15" s="152"/>
      <c r="S15" s="152"/>
      <c r="T15" s="152">
        <v>0.5</v>
      </c>
      <c r="U15" s="152"/>
      <c r="V15" s="163">
        <f t="shared" si="1"/>
        <v>1</v>
      </c>
      <c r="W15" s="1146">
        <v>0.02</v>
      </c>
      <c r="X15" s="662">
        <f t="shared" si="2"/>
        <v>0.02</v>
      </c>
    </row>
    <row r="16" spans="1:24" ht="60.75" customHeight="1">
      <c r="A16" s="778"/>
      <c r="B16" s="1086"/>
      <c r="C16" s="757"/>
      <c r="D16" s="764"/>
      <c r="E16" s="757"/>
      <c r="F16" s="760"/>
      <c r="G16" s="741"/>
      <c r="H16" s="873" t="s">
        <v>39</v>
      </c>
      <c r="I16" s="784"/>
      <c r="J16" s="155"/>
      <c r="K16" s="155"/>
      <c r="L16" s="155"/>
      <c r="M16" s="155"/>
      <c r="N16" s="155"/>
      <c r="O16" s="155"/>
      <c r="P16" s="155"/>
      <c r="Q16" s="155"/>
      <c r="R16" s="155"/>
      <c r="S16" s="155"/>
      <c r="T16" s="155"/>
      <c r="U16" s="156"/>
      <c r="V16" s="163">
        <f t="shared" si="1"/>
        <v>0</v>
      </c>
      <c r="W16" s="741"/>
      <c r="X16" s="662">
        <f t="shared" si="2"/>
        <v>0</v>
      </c>
    </row>
    <row r="17" spans="1:24" ht="59.25" customHeight="1">
      <c r="A17" s="778"/>
      <c r="B17" s="1086"/>
      <c r="C17" s="876" t="s">
        <v>775</v>
      </c>
      <c r="D17" s="1208" t="s">
        <v>776</v>
      </c>
      <c r="E17" s="876" t="s">
        <v>777</v>
      </c>
      <c r="F17" s="905" t="s">
        <v>769</v>
      </c>
      <c r="G17" s="893" t="s">
        <v>762</v>
      </c>
      <c r="H17" s="894" t="s">
        <v>9</v>
      </c>
      <c r="I17" s="786"/>
      <c r="J17" s="152"/>
      <c r="K17" s="152"/>
      <c r="L17" s="152"/>
      <c r="M17" s="152"/>
      <c r="N17" s="152"/>
      <c r="O17" s="664">
        <v>0.5</v>
      </c>
      <c r="P17" s="152"/>
      <c r="Q17" s="152"/>
      <c r="R17" s="152"/>
      <c r="S17" s="152"/>
      <c r="T17" s="152"/>
      <c r="U17" s="664">
        <v>0.5</v>
      </c>
      <c r="V17" s="163">
        <f t="shared" si="1"/>
        <v>1</v>
      </c>
      <c r="W17" s="879">
        <v>0.02</v>
      </c>
      <c r="X17" s="662">
        <f t="shared" si="2"/>
        <v>0.02</v>
      </c>
    </row>
    <row r="18" spans="1:24" ht="57" customHeight="1">
      <c r="A18" s="778"/>
      <c r="B18" s="1086"/>
      <c r="C18" s="757"/>
      <c r="D18" s="764"/>
      <c r="E18" s="757"/>
      <c r="F18" s="760"/>
      <c r="G18" s="741"/>
      <c r="H18" s="873" t="s">
        <v>39</v>
      </c>
      <c r="I18" s="784"/>
      <c r="J18" s="155"/>
      <c r="K18" s="155"/>
      <c r="L18" s="155"/>
      <c r="M18" s="155"/>
      <c r="N18" s="155"/>
      <c r="O18" s="155"/>
      <c r="P18" s="155"/>
      <c r="Q18" s="155"/>
      <c r="R18" s="155"/>
      <c r="S18" s="155"/>
      <c r="T18" s="155"/>
      <c r="U18" s="156"/>
      <c r="V18" s="163">
        <f t="shared" si="1"/>
        <v>0</v>
      </c>
      <c r="W18" s="741"/>
      <c r="X18" s="662">
        <f t="shared" si="2"/>
        <v>0</v>
      </c>
    </row>
    <row r="19" spans="1:24" ht="81.75" customHeight="1">
      <c r="A19" s="778"/>
      <c r="B19" s="1086"/>
      <c r="C19" s="876" t="s">
        <v>778</v>
      </c>
      <c r="D19" s="876" t="s">
        <v>779</v>
      </c>
      <c r="E19" s="876" t="s">
        <v>780</v>
      </c>
      <c r="F19" s="905" t="s">
        <v>769</v>
      </c>
      <c r="G19" s="893" t="s">
        <v>762</v>
      </c>
      <c r="H19" s="894" t="s">
        <v>9</v>
      </c>
      <c r="I19" s="786"/>
      <c r="J19" s="152"/>
      <c r="K19" s="152"/>
      <c r="L19" s="152"/>
      <c r="M19" s="664">
        <v>0.2</v>
      </c>
      <c r="N19" s="152"/>
      <c r="O19" s="152"/>
      <c r="P19" s="152"/>
      <c r="Q19" s="664">
        <v>0.6</v>
      </c>
      <c r="R19" s="152"/>
      <c r="S19" s="152"/>
      <c r="T19" s="152"/>
      <c r="U19" s="664">
        <v>0.2</v>
      </c>
      <c r="V19" s="163">
        <f t="shared" si="1"/>
        <v>1</v>
      </c>
      <c r="W19" s="879">
        <v>0.02</v>
      </c>
      <c r="X19" s="662">
        <f t="shared" si="2"/>
        <v>0.02</v>
      </c>
    </row>
    <row r="20" spans="1:24" ht="76.5" customHeight="1">
      <c r="A20" s="778"/>
      <c r="B20" s="1086"/>
      <c r="C20" s="757"/>
      <c r="D20" s="757"/>
      <c r="E20" s="757"/>
      <c r="F20" s="760"/>
      <c r="G20" s="741"/>
      <c r="H20" s="873" t="s">
        <v>39</v>
      </c>
      <c r="I20" s="784"/>
      <c r="J20" s="155"/>
      <c r="K20" s="155"/>
      <c r="L20" s="155"/>
      <c r="M20" s="155"/>
      <c r="N20" s="155"/>
      <c r="O20" s="155"/>
      <c r="P20" s="155"/>
      <c r="Q20" s="155"/>
      <c r="R20" s="155"/>
      <c r="S20" s="155"/>
      <c r="T20" s="155"/>
      <c r="U20" s="156"/>
      <c r="V20" s="163">
        <f t="shared" si="1"/>
        <v>0</v>
      </c>
      <c r="W20" s="741"/>
      <c r="X20" s="662">
        <f t="shared" si="2"/>
        <v>0</v>
      </c>
    </row>
    <row r="21" spans="1:24" ht="31.5" customHeight="1">
      <c r="A21" s="778"/>
      <c r="B21" s="1086"/>
      <c r="C21" s="876" t="s">
        <v>73</v>
      </c>
      <c r="D21" s="876" t="s">
        <v>781</v>
      </c>
      <c r="E21" s="876" t="s">
        <v>853</v>
      </c>
      <c r="F21" s="905" t="s">
        <v>473</v>
      </c>
      <c r="G21" s="893" t="s">
        <v>782</v>
      </c>
      <c r="H21" s="894" t="s">
        <v>9</v>
      </c>
      <c r="I21" s="786"/>
      <c r="J21" s="152"/>
      <c r="K21" s="152"/>
      <c r="L21" s="152"/>
      <c r="M21" s="152"/>
      <c r="N21" s="152"/>
      <c r="O21" s="563">
        <v>0.5</v>
      </c>
      <c r="P21" s="152"/>
      <c r="Q21" s="152"/>
      <c r="R21" s="152"/>
      <c r="S21" s="152"/>
      <c r="T21" s="152"/>
      <c r="U21" s="666">
        <v>0.5</v>
      </c>
      <c r="V21" s="163">
        <f t="shared" si="1"/>
        <v>1</v>
      </c>
      <c r="W21" s="879">
        <v>0.03</v>
      </c>
      <c r="X21" s="662">
        <f t="shared" si="2"/>
        <v>0.03</v>
      </c>
    </row>
    <row r="22" spans="1:24" ht="81.75" customHeight="1">
      <c r="A22" s="778"/>
      <c r="B22" s="1086"/>
      <c r="C22" s="757"/>
      <c r="D22" s="757"/>
      <c r="E22" s="757"/>
      <c r="F22" s="760"/>
      <c r="G22" s="741"/>
      <c r="H22" s="873" t="s">
        <v>39</v>
      </c>
      <c r="I22" s="784"/>
      <c r="J22" s="152"/>
      <c r="K22" s="152"/>
      <c r="L22" s="152"/>
      <c r="M22" s="152"/>
      <c r="N22" s="152"/>
      <c r="O22" s="152"/>
      <c r="P22" s="152"/>
      <c r="Q22" s="152"/>
      <c r="R22" s="152"/>
      <c r="S22" s="152"/>
      <c r="T22" s="152"/>
      <c r="U22" s="667"/>
      <c r="V22" s="163">
        <f t="shared" si="1"/>
        <v>0</v>
      </c>
      <c r="W22" s="741"/>
      <c r="X22" s="662">
        <f t="shared" si="2"/>
        <v>0</v>
      </c>
    </row>
    <row r="23" spans="1:24" ht="31.5" customHeight="1">
      <c r="A23" s="778"/>
      <c r="B23" s="1086"/>
      <c r="C23" s="876" t="s">
        <v>73</v>
      </c>
      <c r="D23" s="876" t="s">
        <v>783</v>
      </c>
      <c r="E23" s="876" t="s">
        <v>784</v>
      </c>
      <c r="F23" s="905" t="s">
        <v>769</v>
      </c>
      <c r="G23" s="893" t="s">
        <v>762</v>
      </c>
      <c r="H23" s="894" t="s">
        <v>9</v>
      </c>
      <c r="I23" s="786"/>
      <c r="J23" s="152"/>
      <c r="K23" s="152"/>
      <c r="L23" s="152"/>
      <c r="M23" s="152"/>
      <c r="N23" s="563">
        <v>0.5</v>
      </c>
      <c r="O23" s="152"/>
      <c r="P23" s="152"/>
      <c r="Q23" s="152"/>
      <c r="R23" s="152"/>
      <c r="S23" s="152"/>
      <c r="T23" s="152"/>
      <c r="U23" s="563">
        <v>0.5</v>
      </c>
      <c r="V23" s="163">
        <f t="shared" si="1"/>
        <v>1</v>
      </c>
      <c r="W23" s="879">
        <v>0.02</v>
      </c>
      <c r="X23" s="662">
        <f t="shared" si="2"/>
        <v>0.02</v>
      </c>
    </row>
    <row r="24" spans="1:24" ht="56.25" customHeight="1">
      <c r="A24" s="778"/>
      <c r="B24" s="788"/>
      <c r="C24" s="757"/>
      <c r="D24" s="757"/>
      <c r="E24" s="757"/>
      <c r="F24" s="760"/>
      <c r="G24" s="741"/>
      <c r="H24" s="873" t="s">
        <v>39</v>
      </c>
      <c r="I24" s="784"/>
      <c r="J24" s="155"/>
      <c r="K24" s="155"/>
      <c r="L24" s="155"/>
      <c r="M24" s="155"/>
      <c r="N24" s="155"/>
      <c r="O24" s="155"/>
      <c r="P24" s="155"/>
      <c r="Q24" s="155"/>
      <c r="R24" s="155"/>
      <c r="S24" s="155"/>
      <c r="T24" s="155"/>
      <c r="U24" s="156"/>
      <c r="V24" s="163">
        <f t="shared" si="1"/>
        <v>0</v>
      </c>
      <c r="W24" s="741"/>
      <c r="X24" s="662">
        <f t="shared" si="2"/>
        <v>0</v>
      </c>
    </row>
    <row r="25" spans="1:24" ht="26.25" customHeight="1">
      <c r="A25" s="778"/>
      <c r="B25" s="669" t="s">
        <v>158</v>
      </c>
      <c r="C25" s="878" t="s">
        <v>24</v>
      </c>
      <c r="D25" s="772"/>
      <c r="E25" s="772"/>
      <c r="F25" s="772"/>
      <c r="G25" s="772"/>
      <c r="H25" s="772"/>
      <c r="I25" s="772"/>
      <c r="J25" s="772"/>
      <c r="K25" s="772"/>
      <c r="L25" s="772"/>
      <c r="M25" s="772"/>
      <c r="N25" s="772"/>
      <c r="O25" s="772"/>
      <c r="P25" s="772"/>
      <c r="Q25" s="772"/>
      <c r="R25" s="772"/>
      <c r="S25" s="772"/>
      <c r="T25" s="772"/>
      <c r="U25" s="772"/>
      <c r="V25" s="772"/>
      <c r="W25" s="772"/>
      <c r="X25" s="773"/>
    </row>
    <row r="26" spans="1:24" ht="15.75" customHeight="1">
      <c r="A26" s="778"/>
      <c r="B26" s="869" t="s">
        <v>64</v>
      </c>
      <c r="C26" s="1207" t="s">
        <v>785</v>
      </c>
      <c r="D26" s="744"/>
      <c r="E26" s="744"/>
      <c r="F26" s="726"/>
      <c r="G26" s="893" t="s">
        <v>762</v>
      </c>
      <c r="H26" s="865" t="s">
        <v>67</v>
      </c>
      <c r="I26" s="126" t="s">
        <v>9</v>
      </c>
      <c r="J26" s="159"/>
      <c r="K26" s="160"/>
      <c r="L26" s="160">
        <v>0.15</v>
      </c>
      <c r="M26" s="160">
        <v>0.3</v>
      </c>
      <c r="N26" s="160">
        <v>0.25</v>
      </c>
      <c r="O26" s="160"/>
      <c r="P26" s="160"/>
      <c r="Q26" s="160"/>
      <c r="R26" s="160"/>
      <c r="S26" s="160">
        <v>0.15</v>
      </c>
      <c r="T26" s="160">
        <v>0.15</v>
      </c>
      <c r="U26" s="160"/>
      <c r="V26" s="121">
        <f t="shared" ref="V26:V37" si="3">SUM(J26:U26)</f>
        <v>1</v>
      </c>
      <c r="W26" s="872">
        <v>0.1</v>
      </c>
      <c r="X26" s="122">
        <f>V26*W26</f>
        <v>0.1</v>
      </c>
    </row>
    <row r="27" spans="1:24" ht="15.75" customHeight="1">
      <c r="A27" s="778"/>
      <c r="B27" s="766"/>
      <c r="C27" s="750"/>
      <c r="D27" s="751"/>
      <c r="E27" s="751"/>
      <c r="F27" s="752"/>
      <c r="G27" s="741"/>
      <c r="H27" s="762"/>
      <c r="I27" s="127" t="s">
        <v>39</v>
      </c>
      <c r="J27" s="128"/>
      <c r="K27" s="129"/>
      <c r="L27" s="129"/>
      <c r="M27" s="129"/>
      <c r="N27" s="129"/>
      <c r="O27" s="129"/>
      <c r="P27" s="129"/>
      <c r="Q27" s="129"/>
      <c r="R27" s="129"/>
      <c r="S27" s="129"/>
      <c r="T27" s="129"/>
      <c r="U27" s="129"/>
      <c r="V27" s="124">
        <f t="shared" si="3"/>
        <v>0</v>
      </c>
      <c r="W27" s="768"/>
      <c r="X27" s="125">
        <f>+V27*W26</f>
        <v>0</v>
      </c>
    </row>
    <row r="28" spans="1:24" ht="15.75" customHeight="1">
      <c r="A28" s="778"/>
      <c r="B28" s="869" t="s">
        <v>64</v>
      </c>
      <c r="C28" s="1207" t="s">
        <v>791</v>
      </c>
      <c r="D28" s="744"/>
      <c r="E28" s="744"/>
      <c r="F28" s="726"/>
      <c r="G28" s="893" t="s">
        <v>762</v>
      </c>
      <c r="H28" s="865" t="s">
        <v>67</v>
      </c>
      <c r="I28" s="126" t="s">
        <v>9</v>
      </c>
      <c r="J28" s="159"/>
      <c r="K28" s="160"/>
      <c r="L28" s="160">
        <v>0.2</v>
      </c>
      <c r="M28" s="160">
        <v>0.3</v>
      </c>
      <c r="N28" s="160">
        <v>0.3</v>
      </c>
      <c r="O28" s="160">
        <v>0.2</v>
      </c>
      <c r="P28" s="160"/>
      <c r="Q28" s="160"/>
      <c r="R28" s="160"/>
      <c r="S28" s="160"/>
      <c r="T28" s="160"/>
      <c r="U28" s="160"/>
      <c r="V28" s="121">
        <f t="shared" si="3"/>
        <v>1</v>
      </c>
      <c r="W28" s="872">
        <v>0.1</v>
      </c>
      <c r="X28" s="122">
        <f>V28*W28</f>
        <v>0.1</v>
      </c>
    </row>
    <row r="29" spans="1:24" ht="15" customHeight="1">
      <c r="A29" s="778"/>
      <c r="B29" s="766"/>
      <c r="C29" s="750"/>
      <c r="D29" s="751"/>
      <c r="E29" s="751"/>
      <c r="F29" s="752"/>
      <c r="G29" s="741"/>
      <c r="H29" s="762"/>
      <c r="I29" s="127" t="s">
        <v>39</v>
      </c>
      <c r="J29" s="128"/>
      <c r="K29" s="129"/>
      <c r="L29" s="129"/>
      <c r="M29" s="129"/>
      <c r="N29" s="129"/>
      <c r="O29" s="129"/>
      <c r="P29" s="129"/>
      <c r="Q29" s="129"/>
      <c r="R29" s="129"/>
      <c r="S29" s="129"/>
      <c r="T29" s="129"/>
      <c r="U29" s="129"/>
      <c r="V29" s="124">
        <f t="shared" si="3"/>
        <v>0</v>
      </c>
      <c r="W29" s="768"/>
      <c r="X29" s="125">
        <f>+V29*W28</f>
        <v>0</v>
      </c>
    </row>
    <row r="30" spans="1:24" ht="15.75" customHeight="1">
      <c r="A30" s="778"/>
      <c r="B30" s="869" t="s">
        <v>64</v>
      </c>
      <c r="C30" s="1207" t="s">
        <v>793</v>
      </c>
      <c r="D30" s="744"/>
      <c r="E30" s="744"/>
      <c r="F30" s="726"/>
      <c r="G30" s="893" t="s">
        <v>762</v>
      </c>
      <c r="H30" s="865" t="s">
        <v>67</v>
      </c>
      <c r="I30" s="126" t="s">
        <v>9</v>
      </c>
      <c r="J30" s="159"/>
      <c r="K30" s="160"/>
      <c r="L30" s="160">
        <v>0.25</v>
      </c>
      <c r="M30" s="160"/>
      <c r="N30" s="160"/>
      <c r="O30" s="160">
        <v>0.25</v>
      </c>
      <c r="P30" s="160"/>
      <c r="Q30" s="160"/>
      <c r="R30" s="160">
        <v>0.25</v>
      </c>
      <c r="S30" s="160"/>
      <c r="T30" s="160"/>
      <c r="U30" s="160">
        <v>0.25</v>
      </c>
      <c r="V30" s="121">
        <f t="shared" si="3"/>
        <v>1</v>
      </c>
      <c r="W30" s="872">
        <v>0.3</v>
      </c>
      <c r="X30" s="122">
        <f>V30*W30</f>
        <v>0.3</v>
      </c>
    </row>
    <row r="31" spans="1:24" ht="15.75" customHeight="1">
      <c r="A31" s="778"/>
      <c r="B31" s="766"/>
      <c r="C31" s="750"/>
      <c r="D31" s="751"/>
      <c r="E31" s="751"/>
      <c r="F31" s="752"/>
      <c r="G31" s="741"/>
      <c r="H31" s="762"/>
      <c r="I31" s="127" t="s">
        <v>39</v>
      </c>
      <c r="J31" s="128"/>
      <c r="K31" s="129"/>
      <c r="L31" s="129"/>
      <c r="M31" s="129"/>
      <c r="N31" s="129"/>
      <c r="O31" s="129"/>
      <c r="P31" s="129"/>
      <c r="Q31" s="129"/>
      <c r="R31" s="129"/>
      <c r="S31" s="129"/>
      <c r="T31" s="129"/>
      <c r="U31" s="129"/>
      <c r="V31" s="124">
        <f t="shared" si="3"/>
        <v>0</v>
      </c>
      <c r="W31" s="768"/>
      <c r="X31" s="125">
        <f>+V31*W30</f>
        <v>0</v>
      </c>
    </row>
    <row r="32" spans="1:24" ht="15.75" customHeight="1">
      <c r="A32" s="778"/>
      <c r="B32" s="869" t="s">
        <v>64</v>
      </c>
      <c r="C32" s="1207" t="s">
        <v>798</v>
      </c>
      <c r="D32" s="744"/>
      <c r="E32" s="744"/>
      <c r="F32" s="726"/>
      <c r="G32" s="893" t="s">
        <v>762</v>
      </c>
      <c r="H32" s="865" t="s">
        <v>67</v>
      </c>
      <c r="I32" s="126" t="s">
        <v>9</v>
      </c>
      <c r="J32" s="674">
        <v>0.01</v>
      </c>
      <c r="K32" s="676">
        <v>8.2000000000000003E-2</v>
      </c>
      <c r="L32" s="676">
        <v>0.104</v>
      </c>
      <c r="M32" s="676">
        <v>0.107</v>
      </c>
      <c r="N32" s="676">
        <v>6.8000000000000005E-2</v>
      </c>
      <c r="O32" s="676">
        <v>0.19800000000000001</v>
      </c>
      <c r="P32" s="676">
        <v>6.9000000000000006E-2</v>
      </c>
      <c r="Q32" s="676">
        <v>0.09</v>
      </c>
      <c r="R32" s="676">
        <v>3.7999999999999999E-2</v>
      </c>
      <c r="S32" s="676">
        <v>7.0999999999999994E-2</v>
      </c>
      <c r="T32" s="676">
        <v>4.1000000000000002E-2</v>
      </c>
      <c r="U32" s="676">
        <v>0.122</v>
      </c>
      <c r="V32" s="121">
        <f t="shared" si="3"/>
        <v>0.99999999999999989</v>
      </c>
      <c r="W32" s="872">
        <v>0.3</v>
      </c>
      <c r="X32" s="122">
        <f>V32*W32</f>
        <v>0.29999999999999993</v>
      </c>
    </row>
    <row r="33" spans="1:24" ht="15" customHeight="1">
      <c r="A33" s="778"/>
      <c r="B33" s="766"/>
      <c r="C33" s="750"/>
      <c r="D33" s="751"/>
      <c r="E33" s="751"/>
      <c r="F33" s="752"/>
      <c r="G33" s="741"/>
      <c r="H33" s="762"/>
      <c r="I33" s="127" t="s">
        <v>39</v>
      </c>
      <c r="J33" s="128"/>
      <c r="K33" s="129"/>
      <c r="L33" s="129"/>
      <c r="M33" s="129"/>
      <c r="N33" s="129"/>
      <c r="O33" s="129"/>
      <c r="P33" s="129"/>
      <c r="Q33" s="129"/>
      <c r="R33" s="129"/>
      <c r="S33" s="129"/>
      <c r="T33" s="129"/>
      <c r="U33" s="129"/>
      <c r="V33" s="124">
        <f t="shared" si="3"/>
        <v>0</v>
      </c>
      <c r="W33" s="768"/>
      <c r="X33" s="125">
        <f>+V33*W32</f>
        <v>0</v>
      </c>
    </row>
    <row r="34" spans="1:24" ht="15.75" customHeight="1">
      <c r="A34" s="778"/>
      <c r="B34" s="869" t="s">
        <v>64</v>
      </c>
      <c r="C34" s="1207" t="s">
        <v>800</v>
      </c>
      <c r="D34" s="744"/>
      <c r="E34" s="744"/>
      <c r="F34" s="726"/>
      <c r="G34" s="893" t="s">
        <v>762</v>
      </c>
      <c r="H34" s="865" t="s">
        <v>67</v>
      </c>
      <c r="I34" s="126" t="s">
        <v>9</v>
      </c>
      <c r="J34" s="159"/>
      <c r="K34" s="160"/>
      <c r="L34" s="160">
        <v>0.05</v>
      </c>
      <c r="M34" s="160">
        <v>0.05</v>
      </c>
      <c r="N34" s="160">
        <v>0.05</v>
      </c>
      <c r="O34" s="160">
        <v>0.05</v>
      </c>
      <c r="P34" s="160">
        <v>0.2</v>
      </c>
      <c r="Q34" s="160">
        <v>0.1</v>
      </c>
      <c r="R34" s="160">
        <v>0.05</v>
      </c>
      <c r="S34" s="160">
        <v>0.2</v>
      </c>
      <c r="T34" s="160">
        <v>0.2</v>
      </c>
      <c r="U34" s="160">
        <v>0.05</v>
      </c>
      <c r="V34" s="121">
        <f t="shared" si="3"/>
        <v>1</v>
      </c>
      <c r="W34" s="872">
        <v>0.2</v>
      </c>
      <c r="X34" s="122">
        <f>V34*W34</f>
        <v>0.2</v>
      </c>
    </row>
    <row r="35" spans="1:24" ht="15.75" customHeight="1">
      <c r="A35" s="778"/>
      <c r="B35" s="766"/>
      <c r="C35" s="750"/>
      <c r="D35" s="751"/>
      <c r="E35" s="751"/>
      <c r="F35" s="752"/>
      <c r="G35" s="741"/>
      <c r="H35" s="762"/>
      <c r="I35" s="127" t="s">
        <v>39</v>
      </c>
      <c r="J35" s="128"/>
      <c r="K35" s="129"/>
      <c r="L35" s="129"/>
      <c r="M35" s="129"/>
      <c r="N35" s="129"/>
      <c r="O35" s="129"/>
      <c r="P35" s="129"/>
      <c r="Q35" s="129"/>
      <c r="R35" s="129"/>
      <c r="S35" s="129"/>
      <c r="T35" s="129"/>
      <c r="U35" s="129"/>
      <c r="V35" s="124">
        <f t="shared" si="3"/>
        <v>0</v>
      </c>
      <c r="W35" s="768"/>
      <c r="X35" s="125">
        <f>+V35*W34</f>
        <v>0</v>
      </c>
    </row>
    <row r="36" spans="1:24" ht="15.75" customHeight="1">
      <c r="A36" s="778"/>
      <c r="B36" s="868" t="s">
        <v>70</v>
      </c>
      <c r="C36" s="744"/>
      <c r="D36" s="744"/>
      <c r="E36" s="744"/>
      <c r="F36" s="726"/>
      <c r="G36" s="904"/>
      <c r="H36" s="867" t="s">
        <v>67</v>
      </c>
      <c r="I36" s="146" t="s">
        <v>9</v>
      </c>
      <c r="J36" s="121">
        <f t="shared" ref="J36:U36" si="4">+J26*$W$26+J28*$W$28+J30*$W$30+J32*$W$32+J34*$W$34</f>
        <v>3.0000000000000001E-3</v>
      </c>
      <c r="K36" s="121">
        <f t="shared" si="4"/>
        <v>2.46E-2</v>
      </c>
      <c r="L36" s="121">
        <f t="shared" si="4"/>
        <v>0.1512</v>
      </c>
      <c r="M36" s="121">
        <f t="shared" si="4"/>
        <v>0.1021</v>
      </c>
      <c r="N36" s="121">
        <f t="shared" si="4"/>
        <v>8.5400000000000004E-2</v>
      </c>
      <c r="O36" s="121">
        <f t="shared" si="4"/>
        <v>0.16440000000000002</v>
      </c>
      <c r="P36" s="121">
        <f t="shared" si="4"/>
        <v>6.0700000000000004E-2</v>
      </c>
      <c r="Q36" s="121">
        <f t="shared" si="4"/>
        <v>4.7E-2</v>
      </c>
      <c r="R36" s="121">
        <f t="shared" si="4"/>
        <v>9.6399999999999986E-2</v>
      </c>
      <c r="S36" s="121">
        <f t="shared" si="4"/>
        <v>7.6300000000000007E-2</v>
      </c>
      <c r="T36" s="121">
        <f t="shared" si="4"/>
        <v>6.7299999999999999E-2</v>
      </c>
      <c r="U36" s="121">
        <f t="shared" si="4"/>
        <v>0.12160000000000001</v>
      </c>
      <c r="V36" s="121">
        <f t="shared" si="3"/>
        <v>1.0000000000000002</v>
      </c>
      <c r="W36" s="887">
        <f>SUM(W26:W35)</f>
        <v>1</v>
      </c>
      <c r="X36" s="122">
        <f>V36*W36</f>
        <v>1.0000000000000002</v>
      </c>
    </row>
    <row r="37" spans="1:24" ht="15.75" customHeight="1">
      <c r="A37" s="779"/>
      <c r="B37" s="792"/>
      <c r="C37" s="764"/>
      <c r="D37" s="764"/>
      <c r="E37" s="764"/>
      <c r="F37" s="793"/>
      <c r="G37" s="741"/>
      <c r="H37" s="790"/>
      <c r="I37" s="148" t="s">
        <v>39</v>
      </c>
      <c r="J37" s="149">
        <f t="shared" ref="J37:U37" si="5">+J27*$W$26+J29*$W$28+J31*$W$30+J33*$W$32+J35*$W$34</f>
        <v>0</v>
      </c>
      <c r="K37" s="149">
        <f t="shared" si="5"/>
        <v>0</v>
      </c>
      <c r="L37" s="149">
        <f t="shared" si="5"/>
        <v>0</v>
      </c>
      <c r="M37" s="149">
        <f t="shared" si="5"/>
        <v>0</v>
      </c>
      <c r="N37" s="149">
        <f t="shared" si="5"/>
        <v>0</v>
      </c>
      <c r="O37" s="149">
        <f t="shared" si="5"/>
        <v>0</v>
      </c>
      <c r="P37" s="149">
        <f t="shared" si="5"/>
        <v>0</v>
      </c>
      <c r="Q37" s="149">
        <f t="shared" si="5"/>
        <v>0</v>
      </c>
      <c r="R37" s="149">
        <f t="shared" si="5"/>
        <v>0</v>
      </c>
      <c r="S37" s="149">
        <f t="shared" si="5"/>
        <v>0</v>
      </c>
      <c r="T37" s="149">
        <f t="shared" si="5"/>
        <v>0</v>
      </c>
      <c r="U37" s="149">
        <f t="shared" si="5"/>
        <v>0</v>
      </c>
      <c r="V37" s="149">
        <f t="shared" si="3"/>
        <v>0</v>
      </c>
      <c r="W37" s="757"/>
      <c r="X37" s="150">
        <f>+V37*W36</f>
        <v>0</v>
      </c>
    </row>
    <row r="38" spans="1:24" ht="15.75" customHeight="1">
      <c r="A38" s="168" t="s">
        <v>17</v>
      </c>
      <c r="B38" s="106" t="s">
        <v>42</v>
      </c>
      <c r="C38" s="106" t="s">
        <v>43</v>
      </c>
      <c r="D38" s="106" t="s">
        <v>19</v>
      </c>
      <c r="E38" s="106" t="s">
        <v>44</v>
      </c>
      <c r="F38" s="107" t="s">
        <v>45</v>
      </c>
      <c r="G38" s="108" t="s">
        <v>46</v>
      </c>
      <c r="H38" s="898" t="s">
        <v>47</v>
      </c>
      <c r="I38" s="755"/>
      <c r="J38" s="106" t="s">
        <v>48</v>
      </c>
      <c r="K38" s="106" t="s">
        <v>28</v>
      </c>
      <c r="L38" s="106" t="s">
        <v>31</v>
      </c>
      <c r="M38" s="106" t="s">
        <v>30</v>
      </c>
      <c r="N38" s="106" t="s">
        <v>49</v>
      </c>
      <c r="O38" s="106" t="s">
        <v>50</v>
      </c>
      <c r="P38" s="106" t="s">
        <v>34</v>
      </c>
      <c r="Q38" s="106" t="s">
        <v>36</v>
      </c>
      <c r="R38" s="106" t="s">
        <v>51</v>
      </c>
      <c r="S38" s="106" t="s">
        <v>52</v>
      </c>
      <c r="T38" s="106" t="s">
        <v>32</v>
      </c>
      <c r="U38" s="106" t="s">
        <v>29</v>
      </c>
      <c r="V38" s="106" t="s">
        <v>53</v>
      </c>
      <c r="W38" s="106" t="s">
        <v>54</v>
      </c>
      <c r="X38" s="110" t="s">
        <v>71</v>
      </c>
    </row>
    <row r="39" spans="1:24" ht="15.75" customHeight="1">
      <c r="A39" s="889" t="s">
        <v>854</v>
      </c>
      <c r="B39" s="877" t="s">
        <v>758</v>
      </c>
      <c r="C39" s="876" t="s">
        <v>803</v>
      </c>
      <c r="D39" s="1070">
        <v>1</v>
      </c>
      <c r="E39" s="876" t="s">
        <v>804</v>
      </c>
      <c r="F39" s="875" t="s">
        <v>75</v>
      </c>
      <c r="G39" s="893" t="s">
        <v>762</v>
      </c>
      <c r="H39" s="894" t="s">
        <v>9</v>
      </c>
      <c r="I39" s="786"/>
      <c r="J39" s="152">
        <f t="shared" ref="J39:U39" si="6">J50</f>
        <v>1.8990000000000001E-3</v>
      </c>
      <c r="K39" s="152">
        <f t="shared" si="6"/>
        <v>2.9150000000000001E-3</v>
      </c>
      <c r="L39" s="152">
        <f t="shared" si="6"/>
        <v>4.5350000000000001E-2</v>
      </c>
      <c r="M39" s="152">
        <f t="shared" si="6"/>
        <v>6.7849999999999994E-2</v>
      </c>
      <c r="N39" s="152">
        <f t="shared" si="6"/>
        <v>8.0630000000000007E-2</v>
      </c>
      <c r="O39" s="152">
        <f t="shared" si="6"/>
        <v>5.7499999999999996E-2</v>
      </c>
      <c r="P39" s="152">
        <f t="shared" si="6"/>
        <v>4.8860000000000001E-2</v>
      </c>
      <c r="Q39" s="152">
        <f t="shared" si="6"/>
        <v>4.4860000000000004E-2</v>
      </c>
      <c r="R39" s="152">
        <f t="shared" si="6"/>
        <v>2.8080000000000001E-2</v>
      </c>
      <c r="S39" s="152">
        <f t="shared" si="6"/>
        <v>3.0256000000000002E-2</v>
      </c>
      <c r="T39" s="152">
        <f t="shared" si="6"/>
        <v>2.5440000000000001E-2</v>
      </c>
      <c r="U39" s="152">
        <f t="shared" si="6"/>
        <v>1.636E-2</v>
      </c>
      <c r="V39" s="163">
        <f t="shared" ref="V39:V40" si="7">SUM(J39:U39)</f>
        <v>0.45</v>
      </c>
      <c r="W39" s="1146">
        <v>0.45</v>
      </c>
      <c r="X39" s="113">
        <f>IF(OR(V39=0,W39=0),0,(V39/V39)*W39)</f>
        <v>0.45</v>
      </c>
    </row>
    <row r="40" spans="1:24" ht="15.75" customHeight="1">
      <c r="A40" s="778"/>
      <c r="B40" s="788"/>
      <c r="C40" s="757"/>
      <c r="D40" s="764"/>
      <c r="E40" s="757"/>
      <c r="F40" s="829"/>
      <c r="G40" s="741"/>
      <c r="H40" s="873" t="s">
        <v>62</v>
      </c>
      <c r="I40" s="784"/>
      <c r="J40" s="155"/>
      <c r="K40" s="155"/>
      <c r="L40" s="155"/>
      <c r="M40" s="155"/>
      <c r="N40" s="155"/>
      <c r="O40" s="155"/>
      <c r="P40" s="155"/>
      <c r="Q40" s="155"/>
      <c r="R40" s="155"/>
      <c r="S40" s="155"/>
      <c r="T40" s="155"/>
      <c r="U40" s="156"/>
      <c r="V40" s="170">
        <f t="shared" si="7"/>
        <v>0</v>
      </c>
      <c r="W40" s="741"/>
      <c r="X40" s="117">
        <f>IF(OR(V40=0,W39=0),0,(V40/V39*W39))</f>
        <v>0</v>
      </c>
    </row>
    <row r="41" spans="1:24" ht="24.75" customHeight="1">
      <c r="A41" s="778"/>
      <c r="B41" s="685" t="s">
        <v>158</v>
      </c>
      <c r="C41" s="878" t="s">
        <v>24</v>
      </c>
      <c r="D41" s="772"/>
      <c r="E41" s="772"/>
      <c r="F41" s="772"/>
      <c r="G41" s="772"/>
      <c r="H41" s="772"/>
      <c r="I41" s="772"/>
      <c r="J41" s="772"/>
      <c r="K41" s="772"/>
      <c r="L41" s="772"/>
      <c r="M41" s="772"/>
      <c r="N41" s="772"/>
      <c r="O41" s="772"/>
      <c r="P41" s="772"/>
      <c r="Q41" s="772"/>
      <c r="R41" s="772"/>
      <c r="S41" s="772"/>
      <c r="T41" s="772"/>
      <c r="U41" s="772"/>
      <c r="V41" s="772"/>
      <c r="W41" s="772"/>
      <c r="X41" s="773"/>
    </row>
    <row r="42" spans="1:24" ht="15.75" customHeight="1">
      <c r="A42" s="778"/>
      <c r="B42" s="869" t="s">
        <v>64</v>
      </c>
      <c r="C42" s="871" t="s">
        <v>855</v>
      </c>
      <c r="D42" s="744"/>
      <c r="E42" s="744"/>
      <c r="F42" s="726"/>
      <c r="G42" s="893" t="s">
        <v>762</v>
      </c>
      <c r="H42" s="865" t="s">
        <v>67</v>
      </c>
      <c r="I42" s="126" t="s">
        <v>9</v>
      </c>
      <c r="J42" s="160">
        <v>0.01</v>
      </c>
      <c r="K42" s="160">
        <v>0.1</v>
      </c>
      <c r="L42" s="160">
        <v>0.15</v>
      </c>
      <c r="M42" s="160">
        <v>0.2</v>
      </c>
      <c r="N42" s="160">
        <v>0.24</v>
      </c>
      <c r="O42" s="160">
        <v>0.1</v>
      </c>
      <c r="P42" s="160">
        <v>0.1</v>
      </c>
      <c r="Q42" s="160">
        <v>0.08</v>
      </c>
      <c r="R42" s="160">
        <v>0.02</v>
      </c>
      <c r="S42" s="160"/>
      <c r="T42" s="160"/>
      <c r="U42" s="160"/>
      <c r="V42" s="121">
        <f t="shared" ref="V42:V53" si="8">SUM(J42:U42)</f>
        <v>0.99999999999999989</v>
      </c>
      <c r="W42" s="872">
        <v>7.0000000000000001E-3</v>
      </c>
      <c r="X42" s="122">
        <f>V42*W42</f>
        <v>6.9999999999999993E-3</v>
      </c>
    </row>
    <row r="43" spans="1:24" ht="15.75" customHeight="1">
      <c r="A43" s="778"/>
      <c r="B43" s="766"/>
      <c r="C43" s="750"/>
      <c r="D43" s="751"/>
      <c r="E43" s="751"/>
      <c r="F43" s="752"/>
      <c r="G43" s="741"/>
      <c r="H43" s="762"/>
      <c r="I43" s="127" t="s">
        <v>39</v>
      </c>
      <c r="J43" s="128"/>
      <c r="K43" s="129"/>
      <c r="L43" s="129"/>
      <c r="M43" s="129"/>
      <c r="N43" s="129"/>
      <c r="O43" s="129"/>
      <c r="P43" s="129"/>
      <c r="Q43" s="129"/>
      <c r="R43" s="129"/>
      <c r="S43" s="129"/>
      <c r="T43" s="129"/>
      <c r="U43" s="129"/>
      <c r="V43" s="124">
        <f t="shared" si="8"/>
        <v>0</v>
      </c>
      <c r="W43" s="768"/>
      <c r="X43" s="125">
        <f>+V43*W42</f>
        <v>0</v>
      </c>
    </row>
    <row r="44" spans="1:24" ht="15.75" customHeight="1">
      <c r="A44" s="778"/>
      <c r="B44" s="869" t="s">
        <v>64</v>
      </c>
      <c r="C44" s="871" t="s">
        <v>856</v>
      </c>
      <c r="D44" s="744"/>
      <c r="E44" s="744"/>
      <c r="F44" s="726"/>
      <c r="G44" s="893" t="s">
        <v>762</v>
      </c>
      <c r="H44" s="865" t="s">
        <v>67</v>
      </c>
      <c r="I44" s="126" t="s">
        <v>9</v>
      </c>
      <c r="J44" s="159">
        <v>5.0000000000000001E-3</v>
      </c>
      <c r="K44" s="160">
        <v>5.0000000000000001E-3</v>
      </c>
      <c r="L44" s="160">
        <v>0.1</v>
      </c>
      <c r="M44" s="160">
        <v>0.15</v>
      </c>
      <c r="N44" s="160">
        <v>0.2</v>
      </c>
      <c r="O44" s="160">
        <v>0.15</v>
      </c>
      <c r="P44" s="160">
        <v>0.1</v>
      </c>
      <c r="Q44" s="160">
        <v>0.1</v>
      </c>
      <c r="R44" s="160">
        <v>0.05</v>
      </c>
      <c r="S44" s="160">
        <v>0.05</v>
      </c>
      <c r="T44" s="160">
        <v>0.04</v>
      </c>
      <c r="U44" s="160">
        <v>0.05</v>
      </c>
      <c r="V44" s="121">
        <f t="shared" si="8"/>
        <v>1</v>
      </c>
      <c r="W44" s="872">
        <v>0.25</v>
      </c>
      <c r="X44" s="122">
        <f>V44*W44</f>
        <v>0.25</v>
      </c>
    </row>
    <row r="45" spans="1:24" ht="15.75" customHeight="1">
      <c r="A45" s="778"/>
      <c r="B45" s="766"/>
      <c r="C45" s="750"/>
      <c r="D45" s="751"/>
      <c r="E45" s="751"/>
      <c r="F45" s="752"/>
      <c r="G45" s="741"/>
      <c r="H45" s="762"/>
      <c r="I45" s="127" t="s">
        <v>39</v>
      </c>
      <c r="J45" s="128"/>
      <c r="K45" s="129"/>
      <c r="L45" s="129"/>
      <c r="M45" s="129"/>
      <c r="N45" s="129"/>
      <c r="O45" s="129"/>
      <c r="P45" s="129"/>
      <c r="Q45" s="129"/>
      <c r="R45" s="129"/>
      <c r="S45" s="129"/>
      <c r="T45" s="129"/>
      <c r="U45" s="129"/>
      <c r="V45" s="124">
        <f t="shared" si="8"/>
        <v>0</v>
      </c>
      <c r="W45" s="768"/>
      <c r="X45" s="125">
        <f>+V45*W44</f>
        <v>0</v>
      </c>
    </row>
    <row r="46" spans="1:24" ht="15.75" customHeight="1">
      <c r="A46" s="778"/>
      <c r="B46" s="869" t="s">
        <v>64</v>
      </c>
      <c r="C46" s="871" t="s">
        <v>857</v>
      </c>
      <c r="D46" s="744"/>
      <c r="E46" s="744"/>
      <c r="F46" s="726"/>
      <c r="G46" s="893" t="s">
        <v>762</v>
      </c>
      <c r="H46" s="865" t="s">
        <v>67</v>
      </c>
      <c r="I46" s="126" t="s">
        <v>9</v>
      </c>
      <c r="J46" s="159">
        <v>3.0000000000000001E-3</v>
      </c>
      <c r="K46" s="160">
        <v>5.0000000000000001E-3</v>
      </c>
      <c r="L46" s="160">
        <v>0.1</v>
      </c>
      <c r="M46" s="160">
        <v>0.15</v>
      </c>
      <c r="N46" s="160">
        <v>0.15</v>
      </c>
      <c r="O46" s="160">
        <v>0.1</v>
      </c>
      <c r="P46" s="160">
        <v>0.12</v>
      </c>
      <c r="Q46" s="160">
        <v>0.1</v>
      </c>
      <c r="R46" s="160">
        <v>0.08</v>
      </c>
      <c r="S46" s="160">
        <v>9.1999999999999998E-2</v>
      </c>
      <c r="T46" s="160">
        <v>0.08</v>
      </c>
      <c r="U46" s="160">
        <v>0.02</v>
      </c>
      <c r="V46" s="121">
        <f t="shared" si="8"/>
        <v>0.99999999999999989</v>
      </c>
      <c r="W46" s="872">
        <v>0.193</v>
      </c>
      <c r="X46" s="122">
        <f>V46*W46</f>
        <v>0.19299999999999998</v>
      </c>
    </row>
    <row r="47" spans="1:24" ht="15.75" customHeight="1">
      <c r="A47" s="778"/>
      <c r="B47" s="766"/>
      <c r="C47" s="750"/>
      <c r="D47" s="751"/>
      <c r="E47" s="751"/>
      <c r="F47" s="752"/>
      <c r="G47" s="741"/>
      <c r="H47" s="762"/>
      <c r="I47" s="127" t="s">
        <v>39</v>
      </c>
      <c r="J47" s="128"/>
      <c r="K47" s="129"/>
      <c r="L47" s="129"/>
      <c r="M47" s="129"/>
      <c r="N47" s="129"/>
      <c r="O47" s="129"/>
      <c r="P47" s="129"/>
      <c r="Q47" s="129"/>
      <c r="R47" s="129"/>
      <c r="S47" s="129"/>
      <c r="T47" s="129"/>
      <c r="U47" s="129"/>
      <c r="V47" s="124">
        <f t="shared" si="8"/>
        <v>0</v>
      </c>
      <c r="W47" s="768"/>
      <c r="X47" s="125">
        <f>+V47*W46</f>
        <v>0</v>
      </c>
    </row>
    <row r="48" spans="1:24" ht="15.75" customHeight="1">
      <c r="A48" s="778"/>
      <c r="B48" s="869" t="s">
        <v>64</v>
      </c>
      <c r="C48" s="871"/>
      <c r="D48" s="744"/>
      <c r="E48" s="744"/>
      <c r="F48" s="726"/>
      <c r="G48" s="893" t="s">
        <v>762</v>
      </c>
      <c r="H48" s="865" t="s">
        <v>67</v>
      </c>
      <c r="I48" s="126" t="s">
        <v>9</v>
      </c>
      <c r="J48" s="159"/>
      <c r="K48" s="160"/>
      <c r="L48" s="160"/>
      <c r="M48" s="160"/>
      <c r="N48" s="160"/>
      <c r="O48" s="160"/>
      <c r="P48" s="160"/>
      <c r="Q48" s="160"/>
      <c r="R48" s="160"/>
      <c r="S48" s="160"/>
      <c r="T48" s="160"/>
      <c r="U48" s="160"/>
      <c r="V48" s="121">
        <f t="shared" si="8"/>
        <v>0</v>
      </c>
      <c r="W48" s="872"/>
      <c r="X48" s="122">
        <f>V48*W48</f>
        <v>0</v>
      </c>
    </row>
    <row r="49" spans="1:24" ht="15.75" customHeight="1">
      <c r="A49" s="778"/>
      <c r="B49" s="766"/>
      <c r="C49" s="750"/>
      <c r="D49" s="751"/>
      <c r="E49" s="751"/>
      <c r="F49" s="752"/>
      <c r="G49" s="741"/>
      <c r="H49" s="762"/>
      <c r="I49" s="127" t="s">
        <v>39</v>
      </c>
      <c r="J49" s="128"/>
      <c r="K49" s="129"/>
      <c r="L49" s="129"/>
      <c r="M49" s="129"/>
      <c r="N49" s="129"/>
      <c r="O49" s="129"/>
      <c r="P49" s="129"/>
      <c r="Q49" s="129"/>
      <c r="R49" s="129"/>
      <c r="S49" s="129"/>
      <c r="T49" s="129"/>
      <c r="U49" s="129"/>
      <c r="V49" s="124">
        <f t="shared" si="8"/>
        <v>0</v>
      </c>
      <c r="W49" s="768"/>
      <c r="X49" s="125">
        <f>+V49*W48</f>
        <v>0</v>
      </c>
    </row>
    <row r="50" spans="1:24" ht="15.75" customHeight="1">
      <c r="A50" s="778"/>
      <c r="B50" s="868" t="s">
        <v>70</v>
      </c>
      <c r="C50" s="744"/>
      <c r="D50" s="744"/>
      <c r="E50" s="744"/>
      <c r="F50" s="726"/>
      <c r="G50" s="164"/>
      <c r="H50" s="867" t="s">
        <v>67</v>
      </c>
      <c r="I50" s="146" t="s">
        <v>9</v>
      </c>
      <c r="J50" s="121">
        <f t="shared" ref="J50:U50" si="9">+J42*$W$42+J44*$W$44+J46*$W$46+J48*$W$48</f>
        <v>1.8990000000000001E-3</v>
      </c>
      <c r="K50" s="121">
        <f t="shared" si="9"/>
        <v>2.9150000000000001E-3</v>
      </c>
      <c r="L50" s="121">
        <f t="shared" si="9"/>
        <v>4.5350000000000001E-2</v>
      </c>
      <c r="M50" s="121">
        <f t="shared" si="9"/>
        <v>6.7849999999999994E-2</v>
      </c>
      <c r="N50" s="121">
        <f t="shared" si="9"/>
        <v>8.0630000000000007E-2</v>
      </c>
      <c r="O50" s="121">
        <f t="shared" si="9"/>
        <v>5.7499999999999996E-2</v>
      </c>
      <c r="P50" s="121">
        <f t="shared" si="9"/>
        <v>4.8860000000000001E-2</v>
      </c>
      <c r="Q50" s="121">
        <f t="shared" si="9"/>
        <v>4.4860000000000004E-2</v>
      </c>
      <c r="R50" s="121">
        <f t="shared" si="9"/>
        <v>2.8080000000000001E-2</v>
      </c>
      <c r="S50" s="121">
        <f t="shared" si="9"/>
        <v>3.0256000000000002E-2</v>
      </c>
      <c r="T50" s="121">
        <f t="shared" si="9"/>
        <v>2.5440000000000001E-2</v>
      </c>
      <c r="U50" s="121">
        <f t="shared" si="9"/>
        <v>1.636E-2</v>
      </c>
      <c r="V50" s="121">
        <f t="shared" si="8"/>
        <v>0.45</v>
      </c>
      <c r="W50" s="887">
        <f>SUM(W42:W49)</f>
        <v>0.45</v>
      </c>
      <c r="X50" s="122">
        <f>V50*W50</f>
        <v>0.20250000000000001</v>
      </c>
    </row>
    <row r="51" spans="1:24" ht="15.75" customHeight="1">
      <c r="A51" s="779"/>
      <c r="B51" s="792"/>
      <c r="C51" s="764"/>
      <c r="D51" s="764"/>
      <c r="E51" s="764"/>
      <c r="F51" s="793"/>
      <c r="G51" s="166"/>
      <c r="H51" s="790"/>
      <c r="I51" s="148" t="s">
        <v>39</v>
      </c>
      <c r="J51" s="149">
        <f t="shared" ref="J51:U51" si="10">+J43*$W$42+J45*$W$44+J47*$W$46+J49*$W$48</f>
        <v>0</v>
      </c>
      <c r="K51" s="149">
        <f t="shared" si="10"/>
        <v>0</v>
      </c>
      <c r="L51" s="149">
        <f t="shared" si="10"/>
        <v>0</v>
      </c>
      <c r="M51" s="149">
        <f t="shared" si="10"/>
        <v>0</v>
      </c>
      <c r="N51" s="149">
        <f t="shared" si="10"/>
        <v>0</v>
      </c>
      <c r="O51" s="149">
        <f t="shared" si="10"/>
        <v>0</v>
      </c>
      <c r="P51" s="149">
        <f t="shared" si="10"/>
        <v>0</v>
      </c>
      <c r="Q51" s="149">
        <f t="shared" si="10"/>
        <v>0</v>
      </c>
      <c r="R51" s="149">
        <f t="shared" si="10"/>
        <v>0</v>
      </c>
      <c r="S51" s="149">
        <f t="shared" si="10"/>
        <v>0</v>
      </c>
      <c r="T51" s="149">
        <f t="shared" si="10"/>
        <v>0</v>
      </c>
      <c r="U51" s="149">
        <f t="shared" si="10"/>
        <v>0</v>
      </c>
      <c r="V51" s="149">
        <f t="shared" si="8"/>
        <v>0</v>
      </c>
      <c r="W51" s="757"/>
      <c r="X51" s="150">
        <f>+V51*W50</f>
        <v>0</v>
      </c>
    </row>
    <row r="52" spans="1:24" ht="15.75" customHeight="1">
      <c r="A52" s="889"/>
      <c r="B52" s="877" t="s">
        <v>758</v>
      </c>
      <c r="C52" s="876" t="s">
        <v>803</v>
      </c>
      <c r="D52" s="1070">
        <v>3</v>
      </c>
      <c r="E52" s="876" t="s">
        <v>805</v>
      </c>
      <c r="F52" s="875" t="s">
        <v>75</v>
      </c>
      <c r="G52" s="893" t="s">
        <v>762</v>
      </c>
      <c r="H52" s="894" t="s">
        <v>9</v>
      </c>
      <c r="I52" s="786"/>
      <c r="J52" s="152">
        <f t="shared" ref="J52:U52" si="11">J61</f>
        <v>0</v>
      </c>
      <c r="K52" s="152">
        <f t="shared" si="11"/>
        <v>0</v>
      </c>
      <c r="L52" s="152">
        <f t="shared" si="11"/>
        <v>0</v>
      </c>
      <c r="M52" s="152">
        <f t="shared" si="11"/>
        <v>0</v>
      </c>
      <c r="N52" s="152">
        <f t="shared" si="11"/>
        <v>0</v>
      </c>
      <c r="O52" s="152">
        <f t="shared" si="11"/>
        <v>0</v>
      </c>
      <c r="P52" s="152">
        <f t="shared" si="11"/>
        <v>0</v>
      </c>
      <c r="Q52" s="152">
        <f t="shared" si="11"/>
        <v>0</v>
      </c>
      <c r="R52" s="152">
        <f t="shared" si="11"/>
        <v>0</v>
      </c>
      <c r="S52" s="152">
        <f t="shared" si="11"/>
        <v>0</v>
      </c>
      <c r="T52" s="152">
        <f t="shared" si="11"/>
        <v>0</v>
      </c>
      <c r="U52" s="152">
        <f t="shared" si="11"/>
        <v>0</v>
      </c>
      <c r="V52" s="163">
        <f t="shared" si="8"/>
        <v>0</v>
      </c>
      <c r="W52" s="1146">
        <v>0.3</v>
      </c>
      <c r="X52" s="113">
        <f>IF(OR(V52=0,W52=0),0,(V52/V52)*W52)</f>
        <v>0</v>
      </c>
    </row>
    <row r="53" spans="1:24" ht="15.75" customHeight="1">
      <c r="A53" s="778"/>
      <c r="B53" s="788"/>
      <c r="C53" s="757"/>
      <c r="D53" s="764"/>
      <c r="E53" s="757"/>
      <c r="F53" s="829"/>
      <c r="G53" s="741"/>
      <c r="H53" s="873" t="s">
        <v>62</v>
      </c>
      <c r="I53" s="784"/>
      <c r="J53" s="155"/>
      <c r="K53" s="155"/>
      <c r="L53" s="155"/>
      <c r="M53" s="155"/>
      <c r="N53" s="155"/>
      <c r="O53" s="155"/>
      <c r="P53" s="155"/>
      <c r="Q53" s="155"/>
      <c r="R53" s="155"/>
      <c r="S53" s="155"/>
      <c r="T53" s="155"/>
      <c r="U53" s="156"/>
      <c r="V53" s="170">
        <f t="shared" si="8"/>
        <v>0</v>
      </c>
      <c r="W53" s="741"/>
      <c r="X53" s="117">
        <f>IF(OR(V53=0,W52=0),0,(V53/V52*W52))</f>
        <v>0</v>
      </c>
    </row>
    <row r="54" spans="1:24" ht="24.75" customHeight="1">
      <c r="A54" s="778"/>
      <c r="B54" s="685" t="s">
        <v>158</v>
      </c>
      <c r="C54" s="878" t="s">
        <v>24</v>
      </c>
      <c r="D54" s="772"/>
      <c r="E54" s="772"/>
      <c r="F54" s="772"/>
      <c r="G54" s="772"/>
      <c r="H54" s="772"/>
      <c r="I54" s="772"/>
      <c r="J54" s="772"/>
      <c r="K54" s="772"/>
      <c r="L54" s="772"/>
      <c r="M54" s="772"/>
      <c r="N54" s="772"/>
      <c r="O54" s="772"/>
      <c r="P54" s="772"/>
      <c r="Q54" s="772"/>
      <c r="R54" s="772"/>
      <c r="S54" s="772"/>
      <c r="T54" s="772"/>
      <c r="U54" s="772"/>
      <c r="V54" s="772"/>
      <c r="W54" s="772"/>
      <c r="X54" s="773"/>
    </row>
    <row r="55" spans="1:24" ht="15.75" customHeight="1">
      <c r="A55" s="778"/>
      <c r="B55" s="869" t="s">
        <v>64</v>
      </c>
      <c r="C55" s="871"/>
      <c r="D55" s="744"/>
      <c r="E55" s="744"/>
      <c r="F55" s="726"/>
      <c r="G55" s="893" t="s">
        <v>762</v>
      </c>
      <c r="H55" s="865" t="s">
        <v>67</v>
      </c>
      <c r="I55" s="126" t="s">
        <v>9</v>
      </c>
      <c r="J55" s="160"/>
      <c r="K55" s="160"/>
      <c r="L55" s="160"/>
      <c r="M55" s="160"/>
      <c r="N55" s="160"/>
      <c r="O55" s="160"/>
      <c r="P55" s="160"/>
      <c r="Q55" s="160"/>
      <c r="R55" s="160"/>
      <c r="S55" s="160"/>
      <c r="T55" s="160"/>
      <c r="U55" s="160"/>
      <c r="V55" s="121">
        <f t="shared" ref="V55:V64" si="12">SUM(J55:U55)</f>
        <v>0</v>
      </c>
      <c r="W55" s="872"/>
      <c r="X55" s="122">
        <f>V55*W55</f>
        <v>0</v>
      </c>
    </row>
    <row r="56" spans="1:24" ht="15.75" customHeight="1">
      <c r="A56" s="778"/>
      <c r="B56" s="766"/>
      <c r="C56" s="750"/>
      <c r="D56" s="751"/>
      <c r="E56" s="751"/>
      <c r="F56" s="752"/>
      <c r="G56" s="741"/>
      <c r="H56" s="762"/>
      <c r="I56" s="127" t="s">
        <v>39</v>
      </c>
      <c r="J56" s="128"/>
      <c r="K56" s="129"/>
      <c r="L56" s="129"/>
      <c r="M56" s="129"/>
      <c r="N56" s="129"/>
      <c r="O56" s="129"/>
      <c r="P56" s="129"/>
      <c r="Q56" s="129"/>
      <c r="R56" s="129"/>
      <c r="S56" s="129"/>
      <c r="T56" s="129"/>
      <c r="U56" s="129"/>
      <c r="V56" s="124">
        <f t="shared" si="12"/>
        <v>0</v>
      </c>
      <c r="W56" s="768"/>
      <c r="X56" s="125">
        <f>+V56*W55</f>
        <v>0</v>
      </c>
    </row>
    <row r="57" spans="1:24" ht="15.75" customHeight="1">
      <c r="A57" s="778"/>
      <c r="B57" s="869" t="s">
        <v>64</v>
      </c>
      <c r="C57" s="871"/>
      <c r="D57" s="744"/>
      <c r="E57" s="744"/>
      <c r="F57" s="726"/>
      <c r="G57" s="893" t="s">
        <v>762</v>
      </c>
      <c r="H57" s="865" t="s">
        <v>67</v>
      </c>
      <c r="I57" s="126" t="s">
        <v>9</v>
      </c>
      <c r="J57" s="159"/>
      <c r="K57" s="160"/>
      <c r="L57" s="160"/>
      <c r="M57" s="160"/>
      <c r="N57" s="160"/>
      <c r="O57" s="160"/>
      <c r="P57" s="160"/>
      <c r="Q57" s="160"/>
      <c r="R57" s="160"/>
      <c r="S57" s="160"/>
      <c r="T57" s="160"/>
      <c r="U57" s="160"/>
      <c r="V57" s="121">
        <f t="shared" si="12"/>
        <v>0</v>
      </c>
      <c r="W57" s="872"/>
      <c r="X57" s="122">
        <f>V57*W57</f>
        <v>0</v>
      </c>
    </row>
    <row r="58" spans="1:24" ht="15.75" customHeight="1">
      <c r="A58" s="778"/>
      <c r="B58" s="766"/>
      <c r="C58" s="750"/>
      <c r="D58" s="751"/>
      <c r="E58" s="751"/>
      <c r="F58" s="752"/>
      <c r="G58" s="741"/>
      <c r="H58" s="762"/>
      <c r="I58" s="127" t="s">
        <v>39</v>
      </c>
      <c r="J58" s="128"/>
      <c r="K58" s="129"/>
      <c r="L58" s="129"/>
      <c r="M58" s="129"/>
      <c r="N58" s="129"/>
      <c r="O58" s="129"/>
      <c r="P58" s="129"/>
      <c r="Q58" s="129"/>
      <c r="R58" s="129"/>
      <c r="S58" s="129"/>
      <c r="T58" s="129"/>
      <c r="U58" s="129"/>
      <c r="V58" s="124">
        <f t="shared" si="12"/>
        <v>0</v>
      </c>
      <c r="W58" s="768"/>
      <c r="X58" s="125">
        <f>+V58*W57</f>
        <v>0</v>
      </c>
    </row>
    <row r="59" spans="1:24" ht="15.75" customHeight="1">
      <c r="A59" s="778"/>
      <c r="B59" s="869" t="s">
        <v>64</v>
      </c>
      <c r="C59" s="871"/>
      <c r="D59" s="744"/>
      <c r="E59" s="744"/>
      <c r="F59" s="726"/>
      <c r="G59" s="893" t="s">
        <v>762</v>
      </c>
      <c r="H59" s="865" t="s">
        <v>67</v>
      </c>
      <c r="I59" s="126" t="s">
        <v>9</v>
      </c>
      <c r="J59" s="159"/>
      <c r="K59" s="160"/>
      <c r="L59" s="160"/>
      <c r="M59" s="160"/>
      <c r="N59" s="160"/>
      <c r="O59" s="160"/>
      <c r="P59" s="160"/>
      <c r="Q59" s="160"/>
      <c r="R59" s="160"/>
      <c r="S59" s="160"/>
      <c r="T59" s="160"/>
      <c r="U59" s="160"/>
      <c r="V59" s="121">
        <f t="shared" si="12"/>
        <v>0</v>
      </c>
      <c r="W59" s="872"/>
      <c r="X59" s="122">
        <f>V59*W59</f>
        <v>0</v>
      </c>
    </row>
    <row r="60" spans="1:24" ht="15.75" customHeight="1">
      <c r="A60" s="778"/>
      <c r="B60" s="766"/>
      <c r="C60" s="750"/>
      <c r="D60" s="751"/>
      <c r="E60" s="751"/>
      <c r="F60" s="752"/>
      <c r="G60" s="741"/>
      <c r="H60" s="762"/>
      <c r="I60" s="127" t="s">
        <v>39</v>
      </c>
      <c r="J60" s="128"/>
      <c r="K60" s="129"/>
      <c r="L60" s="129"/>
      <c r="M60" s="129"/>
      <c r="N60" s="129"/>
      <c r="O60" s="129"/>
      <c r="P60" s="129"/>
      <c r="Q60" s="129"/>
      <c r="R60" s="129"/>
      <c r="S60" s="129"/>
      <c r="T60" s="129"/>
      <c r="U60" s="129"/>
      <c r="V60" s="121">
        <f t="shared" si="12"/>
        <v>0</v>
      </c>
      <c r="W60" s="768"/>
      <c r="X60" s="125">
        <f>+V60*W59</f>
        <v>0</v>
      </c>
    </row>
    <row r="61" spans="1:24" ht="15.75" customHeight="1">
      <c r="A61" s="778"/>
      <c r="B61" s="868" t="s">
        <v>70</v>
      </c>
      <c r="C61" s="744"/>
      <c r="D61" s="744"/>
      <c r="E61" s="744"/>
      <c r="F61" s="726"/>
      <c r="G61" s="164"/>
      <c r="H61" s="867" t="s">
        <v>67</v>
      </c>
      <c r="I61" s="146" t="s">
        <v>9</v>
      </c>
      <c r="J61" s="121">
        <f t="shared" ref="J61:U61" si="13">+J55*$W$55+J57*$W$57+J59*$W$59</f>
        <v>0</v>
      </c>
      <c r="K61" s="121">
        <f t="shared" si="13"/>
        <v>0</v>
      </c>
      <c r="L61" s="121">
        <f t="shared" si="13"/>
        <v>0</v>
      </c>
      <c r="M61" s="121">
        <f t="shared" si="13"/>
        <v>0</v>
      </c>
      <c r="N61" s="121">
        <f t="shared" si="13"/>
        <v>0</v>
      </c>
      <c r="O61" s="121">
        <f t="shared" si="13"/>
        <v>0</v>
      </c>
      <c r="P61" s="121">
        <f t="shared" si="13"/>
        <v>0</v>
      </c>
      <c r="Q61" s="121">
        <f t="shared" si="13"/>
        <v>0</v>
      </c>
      <c r="R61" s="121">
        <f t="shared" si="13"/>
        <v>0</v>
      </c>
      <c r="S61" s="121">
        <f t="shared" si="13"/>
        <v>0</v>
      </c>
      <c r="T61" s="121">
        <f t="shared" si="13"/>
        <v>0</v>
      </c>
      <c r="U61" s="121">
        <f t="shared" si="13"/>
        <v>0</v>
      </c>
      <c r="V61" s="121">
        <f t="shared" si="12"/>
        <v>0</v>
      </c>
      <c r="W61" s="887">
        <f>SUM(W55:W60)</f>
        <v>0</v>
      </c>
      <c r="X61" s="122">
        <f>V61*W61</f>
        <v>0</v>
      </c>
    </row>
    <row r="62" spans="1:24" ht="15.75" customHeight="1">
      <c r="A62" s="779"/>
      <c r="B62" s="792"/>
      <c r="C62" s="764"/>
      <c r="D62" s="764"/>
      <c r="E62" s="764"/>
      <c r="F62" s="793"/>
      <c r="G62" s="166"/>
      <c r="H62" s="790"/>
      <c r="I62" s="148" t="s">
        <v>39</v>
      </c>
      <c r="J62" s="149">
        <f t="shared" ref="J62:U62" si="14">+J56*$W$56+J58*$W$58+J60*$W$60</f>
        <v>0</v>
      </c>
      <c r="K62" s="149">
        <f t="shared" si="14"/>
        <v>0</v>
      </c>
      <c r="L62" s="149">
        <f t="shared" si="14"/>
        <v>0</v>
      </c>
      <c r="M62" s="149">
        <f t="shared" si="14"/>
        <v>0</v>
      </c>
      <c r="N62" s="149">
        <f t="shared" si="14"/>
        <v>0</v>
      </c>
      <c r="O62" s="149">
        <f t="shared" si="14"/>
        <v>0</v>
      </c>
      <c r="P62" s="149">
        <f t="shared" si="14"/>
        <v>0</v>
      </c>
      <c r="Q62" s="149">
        <f t="shared" si="14"/>
        <v>0</v>
      </c>
      <c r="R62" s="149">
        <f t="shared" si="14"/>
        <v>0</v>
      </c>
      <c r="S62" s="149">
        <f t="shared" si="14"/>
        <v>0</v>
      </c>
      <c r="T62" s="149">
        <f t="shared" si="14"/>
        <v>0</v>
      </c>
      <c r="U62" s="149">
        <f t="shared" si="14"/>
        <v>0</v>
      </c>
      <c r="V62" s="121">
        <f t="shared" si="12"/>
        <v>0</v>
      </c>
      <c r="W62" s="757"/>
      <c r="X62" s="150">
        <f>+V62*W61</f>
        <v>0</v>
      </c>
    </row>
    <row r="63" spans="1:24" ht="15.75" customHeight="1">
      <c r="A63" s="889"/>
      <c r="B63" s="877" t="s">
        <v>758</v>
      </c>
      <c r="C63" s="876" t="s">
        <v>803</v>
      </c>
      <c r="D63" s="1070">
        <v>2</v>
      </c>
      <c r="E63" s="876" t="s">
        <v>806</v>
      </c>
      <c r="F63" s="875" t="s">
        <v>75</v>
      </c>
      <c r="G63" s="893" t="s">
        <v>762</v>
      </c>
      <c r="H63" s="894" t="s">
        <v>9</v>
      </c>
      <c r="I63" s="786"/>
      <c r="J63" s="152">
        <f t="shared" ref="J63:U63" si="15">J72</f>
        <v>0</v>
      </c>
      <c r="K63" s="152">
        <f t="shared" si="15"/>
        <v>0</v>
      </c>
      <c r="L63" s="152">
        <f t="shared" si="15"/>
        <v>0</v>
      </c>
      <c r="M63" s="152">
        <f t="shared" si="15"/>
        <v>0</v>
      </c>
      <c r="N63" s="152">
        <f t="shared" si="15"/>
        <v>0</v>
      </c>
      <c r="O63" s="152">
        <f t="shared" si="15"/>
        <v>0</v>
      </c>
      <c r="P63" s="152">
        <f t="shared" si="15"/>
        <v>0</v>
      </c>
      <c r="Q63" s="152">
        <f t="shared" si="15"/>
        <v>0</v>
      </c>
      <c r="R63" s="152">
        <f t="shared" si="15"/>
        <v>0</v>
      </c>
      <c r="S63" s="152">
        <f t="shared" si="15"/>
        <v>0</v>
      </c>
      <c r="T63" s="152">
        <f t="shared" si="15"/>
        <v>0</v>
      </c>
      <c r="U63" s="152">
        <f t="shared" si="15"/>
        <v>0</v>
      </c>
      <c r="V63" s="163">
        <f t="shared" si="12"/>
        <v>0</v>
      </c>
      <c r="W63" s="1146"/>
      <c r="X63" s="113">
        <f>IF(OR(V63=0,W63=0),0,(V63/V63)*W63)</f>
        <v>0</v>
      </c>
    </row>
    <row r="64" spans="1:24" ht="15.75" customHeight="1">
      <c r="A64" s="778"/>
      <c r="B64" s="788"/>
      <c r="C64" s="757"/>
      <c r="D64" s="764"/>
      <c r="E64" s="757"/>
      <c r="F64" s="829"/>
      <c r="G64" s="741"/>
      <c r="H64" s="873" t="s">
        <v>62</v>
      </c>
      <c r="I64" s="784"/>
      <c r="J64" s="155"/>
      <c r="K64" s="155"/>
      <c r="L64" s="155"/>
      <c r="M64" s="155"/>
      <c r="N64" s="155"/>
      <c r="O64" s="155"/>
      <c r="P64" s="155"/>
      <c r="Q64" s="155"/>
      <c r="R64" s="155"/>
      <c r="S64" s="155"/>
      <c r="T64" s="155"/>
      <c r="U64" s="156"/>
      <c r="V64" s="170">
        <f t="shared" si="12"/>
        <v>0</v>
      </c>
      <c r="W64" s="741"/>
      <c r="X64" s="117">
        <f>IF(OR(V64=0,W63=0),0,(V64/V63*W63))</f>
        <v>0</v>
      </c>
    </row>
    <row r="65" spans="1:24" ht="24.75" customHeight="1">
      <c r="A65" s="778"/>
      <c r="B65" s="685" t="s">
        <v>158</v>
      </c>
      <c r="C65" s="878" t="s">
        <v>24</v>
      </c>
      <c r="D65" s="772"/>
      <c r="E65" s="772"/>
      <c r="F65" s="772"/>
      <c r="G65" s="772"/>
      <c r="H65" s="772"/>
      <c r="I65" s="772"/>
      <c r="J65" s="772"/>
      <c r="K65" s="772"/>
      <c r="L65" s="772"/>
      <c r="M65" s="772"/>
      <c r="N65" s="772"/>
      <c r="O65" s="772"/>
      <c r="P65" s="772"/>
      <c r="Q65" s="772"/>
      <c r="R65" s="772"/>
      <c r="S65" s="772"/>
      <c r="T65" s="772"/>
      <c r="U65" s="772"/>
      <c r="V65" s="772"/>
      <c r="W65" s="772"/>
      <c r="X65" s="773"/>
    </row>
    <row r="66" spans="1:24" ht="15.75" customHeight="1">
      <c r="A66" s="778"/>
      <c r="B66" s="869" t="s">
        <v>64</v>
      </c>
      <c r="C66" s="871"/>
      <c r="D66" s="744"/>
      <c r="E66" s="744"/>
      <c r="F66" s="726"/>
      <c r="G66" s="893" t="s">
        <v>762</v>
      </c>
      <c r="H66" s="865" t="s">
        <v>67</v>
      </c>
      <c r="I66" s="126" t="s">
        <v>9</v>
      </c>
      <c r="J66" s="160"/>
      <c r="K66" s="160"/>
      <c r="L66" s="160"/>
      <c r="M66" s="160"/>
      <c r="N66" s="160"/>
      <c r="O66" s="160"/>
      <c r="P66" s="160"/>
      <c r="Q66" s="160"/>
      <c r="R66" s="160"/>
      <c r="S66" s="160"/>
      <c r="T66" s="160"/>
      <c r="U66" s="160"/>
      <c r="V66" s="121">
        <f t="shared" ref="V66:V75" si="16">SUM(J66:U66)</f>
        <v>0</v>
      </c>
      <c r="W66" s="872"/>
      <c r="X66" s="122">
        <f>V66*W66</f>
        <v>0</v>
      </c>
    </row>
    <row r="67" spans="1:24" ht="15.75" customHeight="1">
      <c r="A67" s="778"/>
      <c r="B67" s="766"/>
      <c r="C67" s="750"/>
      <c r="D67" s="751"/>
      <c r="E67" s="751"/>
      <c r="F67" s="752"/>
      <c r="G67" s="741"/>
      <c r="H67" s="762"/>
      <c r="I67" s="127" t="s">
        <v>39</v>
      </c>
      <c r="J67" s="128"/>
      <c r="K67" s="129"/>
      <c r="L67" s="129"/>
      <c r="M67" s="129"/>
      <c r="N67" s="129"/>
      <c r="O67" s="129"/>
      <c r="P67" s="129"/>
      <c r="Q67" s="129"/>
      <c r="R67" s="129"/>
      <c r="S67" s="129"/>
      <c r="T67" s="129"/>
      <c r="U67" s="129"/>
      <c r="V67" s="124">
        <f t="shared" si="16"/>
        <v>0</v>
      </c>
      <c r="W67" s="768"/>
      <c r="X67" s="125">
        <f>+V67*W66</f>
        <v>0</v>
      </c>
    </row>
    <row r="68" spans="1:24" ht="15.75" customHeight="1">
      <c r="A68" s="778"/>
      <c r="B68" s="869" t="s">
        <v>64</v>
      </c>
      <c r="C68" s="871"/>
      <c r="D68" s="744"/>
      <c r="E68" s="744"/>
      <c r="F68" s="726"/>
      <c r="G68" s="893" t="s">
        <v>762</v>
      </c>
      <c r="H68" s="865" t="s">
        <v>67</v>
      </c>
      <c r="I68" s="126" t="s">
        <v>9</v>
      </c>
      <c r="J68" s="159"/>
      <c r="K68" s="160"/>
      <c r="L68" s="160"/>
      <c r="M68" s="160"/>
      <c r="N68" s="160"/>
      <c r="O68" s="160"/>
      <c r="P68" s="160"/>
      <c r="Q68" s="160"/>
      <c r="R68" s="160"/>
      <c r="S68" s="160"/>
      <c r="T68" s="160"/>
      <c r="U68" s="160"/>
      <c r="V68" s="121">
        <f t="shared" si="16"/>
        <v>0</v>
      </c>
      <c r="W68" s="872"/>
      <c r="X68" s="122">
        <f>V68*W68</f>
        <v>0</v>
      </c>
    </row>
    <row r="69" spans="1:24" ht="15.75" customHeight="1">
      <c r="A69" s="778"/>
      <c r="B69" s="766"/>
      <c r="C69" s="750"/>
      <c r="D69" s="751"/>
      <c r="E69" s="751"/>
      <c r="F69" s="752"/>
      <c r="G69" s="741"/>
      <c r="H69" s="762"/>
      <c r="I69" s="127" t="s">
        <v>39</v>
      </c>
      <c r="J69" s="128"/>
      <c r="K69" s="129"/>
      <c r="L69" s="129"/>
      <c r="M69" s="129"/>
      <c r="N69" s="129"/>
      <c r="O69" s="129"/>
      <c r="P69" s="129"/>
      <c r="Q69" s="129"/>
      <c r="R69" s="129"/>
      <c r="S69" s="129"/>
      <c r="T69" s="129"/>
      <c r="U69" s="129"/>
      <c r="V69" s="124">
        <f t="shared" si="16"/>
        <v>0</v>
      </c>
      <c r="W69" s="768"/>
      <c r="X69" s="125">
        <f>+V69*W68</f>
        <v>0</v>
      </c>
    </row>
    <row r="70" spans="1:24" ht="15.75" customHeight="1">
      <c r="A70" s="778"/>
      <c r="B70" s="869" t="s">
        <v>64</v>
      </c>
      <c r="C70" s="871"/>
      <c r="D70" s="744"/>
      <c r="E70" s="744"/>
      <c r="F70" s="726"/>
      <c r="G70" s="893" t="s">
        <v>762</v>
      </c>
      <c r="H70" s="865" t="s">
        <v>67</v>
      </c>
      <c r="I70" s="126" t="s">
        <v>9</v>
      </c>
      <c r="J70" s="159"/>
      <c r="K70" s="160"/>
      <c r="L70" s="160"/>
      <c r="M70" s="160"/>
      <c r="N70" s="160"/>
      <c r="O70" s="160"/>
      <c r="P70" s="160"/>
      <c r="Q70" s="160"/>
      <c r="R70" s="160"/>
      <c r="S70" s="160"/>
      <c r="T70" s="160"/>
      <c r="U70" s="160"/>
      <c r="V70" s="121">
        <f t="shared" si="16"/>
        <v>0</v>
      </c>
      <c r="W70" s="872"/>
      <c r="X70" s="122">
        <f>V70*W70</f>
        <v>0</v>
      </c>
    </row>
    <row r="71" spans="1:24" ht="15.75" customHeight="1">
      <c r="A71" s="778"/>
      <c r="B71" s="766"/>
      <c r="C71" s="750"/>
      <c r="D71" s="751"/>
      <c r="E71" s="751"/>
      <c r="F71" s="752"/>
      <c r="G71" s="741"/>
      <c r="H71" s="762"/>
      <c r="I71" s="127" t="s">
        <v>39</v>
      </c>
      <c r="J71" s="128"/>
      <c r="K71" s="129"/>
      <c r="L71" s="129"/>
      <c r="M71" s="129"/>
      <c r="N71" s="129"/>
      <c r="O71" s="129"/>
      <c r="P71" s="129"/>
      <c r="Q71" s="129"/>
      <c r="R71" s="129"/>
      <c r="S71" s="129"/>
      <c r="T71" s="129"/>
      <c r="U71" s="129"/>
      <c r="V71" s="121">
        <f t="shared" si="16"/>
        <v>0</v>
      </c>
      <c r="W71" s="768"/>
      <c r="X71" s="125">
        <f>+V71*W70</f>
        <v>0</v>
      </c>
    </row>
    <row r="72" spans="1:24" ht="15.75" customHeight="1">
      <c r="A72" s="778"/>
      <c r="B72" s="868" t="s">
        <v>70</v>
      </c>
      <c r="C72" s="744"/>
      <c r="D72" s="744"/>
      <c r="E72" s="744"/>
      <c r="F72" s="726"/>
      <c r="G72" s="164"/>
      <c r="H72" s="867" t="s">
        <v>67</v>
      </c>
      <c r="I72" s="146" t="s">
        <v>9</v>
      </c>
      <c r="J72" s="121">
        <f t="shared" ref="J72:U72" si="17">+J66*$W$66+J68*$W$68+J70*$W$70</f>
        <v>0</v>
      </c>
      <c r="K72" s="121">
        <f t="shared" si="17"/>
        <v>0</v>
      </c>
      <c r="L72" s="121">
        <f t="shared" si="17"/>
        <v>0</v>
      </c>
      <c r="M72" s="121">
        <f t="shared" si="17"/>
        <v>0</v>
      </c>
      <c r="N72" s="121">
        <f t="shared" si="17"/>
        <v>0</v>
      </c>
      <c r="O72" s="121">
        <f t="shared" si="17"/>
        <v>0</v>
      </c>
      <c r="P72" s="121">
        <f t="shared" si="17"/>
        <v>0</v>
      </c>
      <c r="Q72" s="121">
        <f t="shared" si="17"/>
        <v>0</v>
      </c>
      <c r="R72" s="121">
        <f t="shared" si="17"/>
        <v>0</v>
      </c>
      <c r="S72" s="121">
        <f t="shared" si="17"/>
        <v>0</v>
      </c>
      <c r="T72" s="121">
        <f t="shared" si="17"/>
        <v>0</v>
      </c>
      <c r="U72" s="121">
        <f t="shared" si="17"/>
        <v>0</v>
      </c>
      <c r="V72" s="121">
        <f t="shared" si="16"/>
        <v>0</v>
      </c>
      <c r="W72" s="887">
        <f>SUM(W66:W71)</f>
        <v>0</v>
      </c>
      <c r="X72" s="122">
        <f>V72*W72</f>
        <v>0</v>
      </c>
    </row>
    <row r="73" spans="1:24" ht="15.75" customHeight="1">
      <c r="A73" s="779"/>
      <c r="B73" s="792"/>
      <c r="C73" s="764"/>
      <c r="D73" s="764"/>
      <c r="E73" s="764"/>
      <c r="F73" s="793"/>
      <c r="G73" s="166"/>
      <c r="H73" s="790"/>
      <c r="I73" s="148" t="s">
        <v>39</v>
      </c>
      <c r="J73" s="149">
        <f t="shared" ref="J73:U73" si="18">+J67*$W$67+J69*$W$69+J71*$W$71</f>
        <v>0</v>
      </c>
      <c r="K73" s="149">
        <f t="shared" si="18"/>
        <v>0</v>
      </c>
      <c r="L73" s="149">
        <f t="shared" si="18"/>
        <v>0</v>
      </c>
      <c r="M73" s="149">
        <f t="shared" si="18"/>
        <v>0</v>
      </c>
      <c r="N73" s="149">
        <f t="shared" si="18"/>
        <v>0</v>
      </c>
      <c r="O73" s="149">
        <f t="shared" si="18"/>
        <v>0</v>
      </c>
      <c r="P73" s="149">
        <f t="shared" si="18"/>
        <v>0</v>
      </c>
      <c r="Q73" s="149">
        <f t="shared" si="18"/>
        <v>0</v>
      </c>
      <c r="R73" s="149">
        <f t="shared" si="18"/>
        <v>0</v>
      </c>
      <c r="S73" s="149">
        <f t="shared" si="18"/>
        <v>0</v>
      </c>
      <c r="T73" s="149">
        <f t="shared" si="18"/>
        <v>0</v>
      </c>
      <c r="U73" s="149">
        <f t="shared" si="18"/>
        <v>0</v>
      </c>
      <c r="V73" s="121">
        <f t="shared" si="16"/>
        <v>0</v>
      </c>
      <c r="W73" s="757"/>
      <c r="X73" s="150">
        <f>+V73*W72</f>
        <v>0</v>
      </c>
    </row>
    <row r="74" spans="1:24" ht="15.75" customHeight="1">
      <c r="A74" s="889"/>
      <c r="B74" s="877" t="s">
        <v>758</v>
      </c>
      <c r="C74" s="876" t="s">
        <v>803</v>
      </c>
      <c r="D74" s="1070">
        <v>22</v>
      </c>
      <c r="E74" s="876" t="s">
        <v>808</v>
      </c>
      <c r="F74" s="875" t="s">
        <v>75</v>
      </c>
      <c r="G74" s="893" t="s">
        <v>762</v>
      </c>
      <c r="H74" s="894" t="s">
        <v>9</v>
      </c>
      <c r="I74" s="786"/>
      <c r="J74" s="152">
        <f t="shared" ref="J74:U74" si="19">J85</f>
        <v>0</v>
      </c>
      <c r="K74" s="152">
        <f t="shared" si="19"/>
        <v>0</v>
      </c>
      <c r="L74" s="152">
        <f t="shared" si="19"/>
        <v>0</v>
      </c>
      <c r="M74" s="152">
        <f t="shared" si="19"/>
        <v>0</v>
      </c>
      <c r="N74" s="152">
        <f t="shared" si="19"/>
        <v>0</v>
      </c>
      <c r="O74" s="152">
        <f t="shared" si="19"/>
        <v>0</v>
      </c>
      <c r="P74" s="152">
        <f t="shared" si="19"/>
        <v>0</v>
      </c>
      <c r="Q74" s="152">
        <f t="shared" si="19"/>
        <v>0</v>
      </c>
      <c r="R74" s="152">
        <f t="shared" si="19"/>
        <v>0</v>
      </c>
      <c r="S74" s="152">
        <f t="shared" si="19"/>
        <v>0</v>
      </c>
      <c r="T74" s="152">
        <f t="shared" si="19"/>
        <v>0</v>
      </c>
      <c r="U74" s="152">
        <f t="shared" si="19"/>
        <v>0</v>
      </c>
      <c r="V74" s="163">
        <f t="shared" si="16"/>
        <v>0</v>
      </c>
      <c r="W74" s="1146"/>
      <c r="X74" s="113">
        <f>IF(OR(V74=0,W74=0),0,(V74/V74)*W74)</f>
        <v>0</v>
      </c>
    </row>
    <row r="75" spans="1:24" ht="15.75" customHeight="1">
      <c r="A75" s="778"/>
      <c r="B75" s="788"/>
      <c r="C75" s="757"/>
      <c r="D75" s="764"/>
      <c r="E75" s="757"/>
      <c r="F75" s="829"/>
      <c r="G75" s="741"/>
      <c r="H75" s="873" t="s">
        <v>62</v>
      </c>
      <c r="I75" s="784"/>
      <c r="J75" s="155"/>
      <c r="K75" s="155"/>
      <c r="L75" s="155"/>
      <c r="M75" s="155"/>
      <c r="N75" s="155"/>
      <c r="O75" s="155"/>
      <c r="P75" s="155"/>
      <c r="Q75" s="155"/>
      <c r="R75" s="155"/>
      <c r="S75" s="155"/>
      <c r="T75" s="155"/>
      <c r="U75" s="156"/>
      <c r="V75" s="170">
        <f t="shared" si="16"/>
        <v>0</v>
      </c>
      <c r="W75" s="741"/>
      <c r="X75" s="117">
        <f>IF(OR(V75=0,W74=0),0,(V75/V74*W74))</f>
        <v>0</v>
      </c>
    </row>
    <row r="76" spans="1:24" ht="24.75" customHeight="1">
      <c r="A76" s="778"/>
      <c r="B76" s="685" t="s">
        <v>158</v>
      </c>
      <c r="C76" s="878" t="s">
        <v>24</v>
      </c>
      <c r="D76" s="772"/>
      <c r="E76" s="772"/>
      <c r="F76" s="772"/>
      <c r="G76" s="772"/>
      <c r="H76" s="772"/>
      <c r="I76" s="772"/>
      <c r="J76" s="772"/>
      <c r="K76" s="772"/>
      <c r="L76" s="772"/>
      <c r="M76" s="772"/>
      <c r="N76" s="772"/>
      <c r="O76" s="772"/>
      <c r="P76" s="772"/>
      <c r="Q76" s="772"/>
      <c r="R76" s="772"/>
      <c r="S76" s="772"/>
      <c r="T76" s="772"/>
      <c r="U76" s="772"/>
      <c r="V76" s="772"/>
      <c r="W76" s="772"/>
      <c r="X76" s="773"/>
    </row>
    <row r="77" spans="1:24" ht="15.75" customHeight="1">
      <c r="A77" s="778"/>
      <c r="B77" s="869" t="s">
        <v>64</v>
      </c>
      <c r="C77" s="871" t="s">
        <v>807</v>
      </c>
      <c r="D77" s="744"/>
      <c r="E77" s="744"/>
      <c r="F77" s="726"/>
      <c r="G77" s="893" t="s">
        <v>762</v>
      </c>
      <c r="H77" s="865" t="s">
        <v>67</v>
      </c>
      <c r="I77" s="126" t="s">
        <v>9</v>
      </c>
      <c r="J77" s="160"/>
      <c r="K77" s="160"/>
      <c r="L77" s="160"/>
      <c r="M77" s="160"/>
      <c r="N77" s="160"/>
      <c r="O77" s="160"/>
      <c r="P77" s="160"/>
      <c r="Q77" s="160"/>
      <c r="R77" s="160"/>
      <c r="S77" s="160"/>
      <c r="T77" s="160"/>
      <c r="U77" s="160"/>
      <c r="V77" s="121">
        <f t="shared" ref="V77:V86" si="20">SUM(J77:U77)</f>
        <v>0</v>
      </c>
      <c r="W77" s="872"/>
      <c r="X77" s="122">
        <f>V77*W77</f>
        <v>0</v>
      </c>
    </row>
    <row r="78" spans="1:24" ht="15.75" customHeight="1">
      <c r="A78" s="778"/>
      <c r="B78" s="766"/>
      <c r="C78" s="750"/>
      <c r="D78" s="751"/>
      <c r="E78" s="751"/>
      <c r="F78" s="752"/>
      <c r="G78" s="741"/>
      <c r="H78" s="762"/>
      <c r="I78" s="127" t="s">
        <v>39</v>
      </c>
      <c r="J78" s="128"/>
      <c r="K78" s="129"/>
      <c r="L78" s="129"/>
      <c r="M78" s="129"/>
      <c r="N78" s="129"/>
      <c r="O78" s="129"/>
      <c r="P78" s="129"/>
      <c r="Q78" s="129"/>
      <c r="R78" s="129"/>
      <c r="S78" s="129"/>
      <c r="T78" s="129"/>
      <c r="U78" s="129"/>
      <c r="V78" s="124">
        <f t="shared" si="20"/>
        <v>0</v>
      </c>
      <c r="W78" s="768"/>
      <c r="X78" s="125">
        <f>+V78*W77</f>
        <v>0</v>
      </c>
    </row>
    <row r="79" spans="1:24" ht="15.75" customHeight="1">
      <c r="A79" s="778"/>
      <c r="B79" s="869" t="s">
        <v>64</v>
      </c>
      <c r="C79" s="871" t="s">
        <v>809</v>
      </c>
      <c r="D79" s="744"/>
      <c r="E79" s="744"/>
      <c r="F79" s="726"/>
      <c r="G79" s="893" t="s">
        <v>762</v>
      </c>
      <c r="H79" s="865" t="s">
        <v>67</v>
      </c>
      <c r="I79" s="126" t="s">
        <v>9</v>
      </c>
      <c r="J79" s="159"/>
      <c r="K79" s="160"/>
      <c r="L79" s="160"/>
      <c r="M79" s="160"/>
      <c r="N79" s="160"/>
      <c r="O79" s="160"/>
      <c r="P79" s="160"/>
      <c r="Q79" s="160"/>
      <c r="R79" s="160"/>
      <c r="S79" s="160"/>
      <c r="T79" s="160"/>
      <c r="U79" s="160"/>
      <c r="V79" s="121">
        <f t="shared" si="20"/>
        <v>0</v>
      </c>
      <c r="W79" s="872"/>
      <c r="X79" s="122">
        <f>V79*W79</f>
        <v>0</v>
      </c>
    </row>
    <row r="80" spans="1:24" ht="15.75" customHeight="1">
      <c r="A80" s="778"/>
      <c r="B80" s="766"/>
      <c r="C80" s="750"/>
      <c r="D80" s="751"/>
      <c r="E80" s="751"/>
      <c r="F80" s="752"/>
      <c r="G80" s="741"/>
      <c r="H80" s="762"/>
      <c r="I80" s="127" t="s">
        <v>39</v>
      </c>
      <c r="J80" s="128"/>
      <c r="K80" s="129"/>
      <c r="L80" s="129"/>
      <c r="M80" s="129"/>
      <c r="N80" s="129"/>
      <c r="O80" s="129"/>
      <c r="P80" s="129"/>
      <c r="Q80" s="129"/>
      <c r="R80" s="129"/>
      <c r="S80" s="129"/>
      <c r="T80" s="129"/>
      <c r="U80" s="129"/>
      <c r="V80" s="124">
        <f t="shared" si="20"/>
        <v>0</v>
      </c>
      <c r="W80" s="768"/>
      <c r="X80" s="125">
        <f>+V80*W79</f>
        <v>0</v>
      </c>
    </row>
    <row r="81" spans="1:24" ht="15.75" customHeight="1">
      <c r="A81" s="778"/>
      <c r="B81" s="869" t="s">
        <v>64</v>
      </c>
      <c r="C81" s="871" t="s">
        <v>810</v>
      </c>
      <c r="D81" s="744"/>
      <c r="E81" s="744"/>
      <c r="F81" s="726"/>
      <c r="G81" s="893" t="s">
        <v>762</v>
      </c>
      <c r="H81" s="865" t="s">
        <v>67</v>
      </c>
      <c r="I81" s="126" t="s">
        <v>9</v>
      </c>
      <c r="J81" s="159"/>
      <c r="K81" s="160"/>
      <c r="L81" s="160"/>
      <c r="M81" s="160"/>
      <c r="N81" s="160"/>
      <c r="O81" s="160"/>
      <c r="P81" s="160"/>
      <c r="Q81" s="160"/>
      <c r="R81" s="160"/>
      <c r="S81" s="160"/>
      <c r="T81" s="160"/>
      <c r="U81" s="160"/>
      <c r="V81" s="121">
        <f t="shared" si="20"/>
        <v>0</v>
      </c>
      <c r="W81" s="872"/>
      <c r="X81" s="122">
        <f>V81*W81</f>
        <v>0</v>
      </c>
    </row>
    <row r="82" spans="1:24" ht="15.75" customHeight="1">
      <c r="A82" s="778"/>
      <c r="B82" s="766"/>
      <c r="C82" s="750"/>
      <c r="D82" s="751"/>
      <c r="E82" s="751"/>
      <c r="F82" s="752"/>
      <c r="G82" s="741"/>
      <c r="H82" s="762"/>
      <c r="I82" s="127" t="s">
        <v>39</v>
      </c>
      <c r="J82" s="128"/>
      <c r="K82" s="129"/>
      <c r="L82" s="129"/>
      <c r="M82" s="129"/>
      <c r="N82" s="129"/>
      <c r="O82" s="129"/>
      <c r="P82" s="129"/>
      <c r="Q82" s="129"/>
      <c r="R82" s="129"/>
      <c r="S82" s="129"/>
      <c r="T82" s="129"/>
      <c r="U82" s="129"/>
      <c r="V82" s="124">
        <f t="shared" si="20"/>
        <v>0</v>
      </c>
      <c r="W82" s="768"/>
      <c r="X82" s="125">
        <f>+V82*W81</f>
        <v>0</v>
      </c>
    </row>
    <row r="83" spans="1:24" ht="15.75" customHeight="1">
      <c r="A83" s="778"/>
      <c r="B83" s="869" t="s">
        <v>64</v>
      </c>
      <c r="C83" s="871" t="s">
        <v>811</v>
      </c>
      <c r="D83" s="744"/>
      <c r="E83" s="744"/>
      <c r="F83" s="726"/>
      <c r="G83" s="893" t="s">
        <v>762</v>
      </c>
      <c r="H83" s="865" t="s">
        <v>67</v>
      </c>
      <c r="I83" s="126" t="s">
        <v>9</v>
      </c>
      <c r="J83" s="159"/>
      <c r="K83" s="160"/>
      <c r="L83" s="160"/>
      <c r="M83" s="160"/>
      <c r="N83" s="160"/>
      <c r="O83" s="160"/>
      <c r="P83" s="160"/>
      <c r="Q83" s="160"/>
      <c r="R83" s="160"/>
      <c r="S83" s="160"/>
      <c r="T83" s="160"/>
      <c r="U83" s="160"/>
      <c r="V83" s="121">
        <f t="shared" si="20"/>
        <v>0</v>
      </c>
      <c r="W83" s="872"/>
      <c r="X83" s="122">
        <f>V83*W83</f>
        <v>0</v>
      </c>
    </row>
    <row r="84" spans="1:24" ht="15.75" customHeight="1">
      <c r="A84" s="778"/>
      <c r="B84" s="766"/>
      <c r="C84" s="750"/>
      <c r="D84" s="751"/>
      <c r="E84" s="751"/>
      <c r="F84" s="752"/>
      <c r="G84" s="741"/>
      <c r="H84" s="762"/>
      <c r="I84" s="127" t="s">
        <v>39</v>
      </c>
      <c r="J84" s="128"/>
      <c r="K84" s="129"/>
      <c r="L84" s="129"/>
      <c r="M84" s="129"/>
      <c r="N84" s="129"/>
      <c r="O84" s="129"/>
      <c r="P84" s="129"/>
      <c r="Q84" s="129"/>
      <c r="R84" s="129"/>
      <c r="S84" s="129"/>
      <c r="T84" s="129"/>
      <c r="U84" s="129"/>
      <c r="V84" s="121">
        <f t="shared" si="20"/>
        <v>0</v>
      </c>
      <c r="W84" s="768"/>
      <c r="X84" s="125">
        <f>+V84*W83</f>
        <v>0</v>
      </c>
    </row>
    <row r="85" spans="1:24" ht="15.75" customHeight="1">
      <c r="A85" s="778"/>
      <c r="B85" s="868" t="s">
        <v>70</v>
      </c>
      <c r="C85" s="744"/>
      <c r="D85" s="744"/>
      <c r="E85" s="744"/>
      <c r="F85" s="726"/>
      <c r="G85" s="164"/>
      <c r="H85" s="867" t="s">
        <v>67</v>
      </c>
      <c r="I85" s="146" t="s">
        <v>9</v>
      </c>
      <c r="J85" s="121">
        <f t="shared" ref="J85:U85" si="21">+J77*$W$77+J79*$W$79+J81*$W$81+J83*$W$83</f>
        <v>0</v>
      </c>
      <c r="K85" s="121">
        <f t="shared" si="21"/>
        <v>0</v>
      </c>
      <c r="L85" s="121">
        <f t="shared" si="21"/>
        <v>0</v>
      </c>
      <c r="M85" s="121">
        <f t="shared" si="21"/>
        <v>0</v>
      </c>
      <c r="N85" s="121">
        <f t="shared" si="21"/>
        <v>0</v>
      </c>
      <c r="O85" s="121">
        <f t="shared" si="21"/>
        <v>0</v>
      </c>
      <c r="P85" s="121">
        <f t="shared" si="21"/>
        <v>0</v>
      </c>
      <c r="Q85" s="121">
        <f t="shared" si="21"/>
        <v>0</v>
      </c>
      <c r="R85" s="121">
        <f t="shared" si="21"/>
        <v>0</v>
      </c>
      <c r="S85" s="121">
        <f t="shared" si="21"/>
        <v>0</v>
      </c>
      <c r="T85" s="121">
        <f t="shared" si="21"/>
        <v>0</v>
      </c>
      <c r="U85" s="121">
        <f t="shared" si="21"/>
        <v>0</v>
      </c>
      <c r="V85" s="121">
        <f t="shared" si="20"/>
        <v>0</v>
      </c>
      <c r="W85" s="887">
        <f>SUM(W77:W84)</f>
        <v>0</v>
      </c>
      <c r="X85" s="122">
        <f>V85*W85</f>
        <v>0</v>
      </c>
    </row>
    <row r="86" spans="1:24" ht="15.75" customHeight="1">
      <c r="A86" s="779"/>
      <c r="B86" s="792"/>
      <c r="C86" s="764"/>
      <c r="D86" s="764"/>
      <c r="E86" s="764"/>
      <c r="F86" s="793"/>
      <c r="G86" s="166"/>
      <c r="H86" s="790"/>
      <c r="I86" s="148" t="s">
        <v>39</v>
      </c>
      <c r="J86" s="149">
        <f t="shared" ref="J86:U86" si="22">+J78*$W$78+J80*$W$80+J82*$W$82+J84*$W$84</f>
        <v>0</v>
      </c>
      <c r="K86" s="149">
        <f t="shared" si="22"/>
        <v>0</v>
      </c>
      <c r="L86" s="149">
        <f t="shared" si="22"/>
        <v>0</v>
      </c>
      <c r="M86" s="149">
        <f t="shared" si="22"/>
        <v>0</v>
      </c>
      <c r="N86" s="149">
        <f t="shared" si="22"/>
        <v>0</v>
      </c>
      <c r="O86" s="149">
        <f t="shared" si="22"/>
        <v>0</v>
      </c>
      <c r="P86" s="149">
        <f t="shared" si="22"/>
        <v>0</v>
      </c>
      <c r="Q86" s="149">
        <f t="shared" si="22"/>
        <v>0</v>
      </c>
      <c r="R86" s="149">
        <f t="shared" si="22"/>
        <v>0</v>
      </c>
      <c r="S86" s="149">
        <f t="shared" si="22"/>
        <v>0</v>
      </c>
      <c r="T86" s="149">
        <f t="shared" si="22"/>
        <v>0</v>
      </c>
      <c r="U86" s="149">
        <f t="shared" si="22"/>
        <v>0</v>
      </c>
      <c r="V86" s="121">
        <f t="shared" si="20"/>
        <v>0</v>
      </c>
      <c r="W86" s="757"/>
      <c r="X86" s="150">
        <f>+V86*W85</f>
        <v>0</v>
      </c>
    </row>
    <row r="87" spans="1:24" ht="15.75" customHeight="1">
      <c r="A87" s="168" t="s">
        <v>17</v>
      </c>
      <c r="B87" s="106" t="s">
        <v>42</v>
      </c>
      <c r="C87" s="106" t="s">
        <v>43</v>
      </c>
      <c r="D87" s="106" t="s">
        <v>19</v>
      </c>
      <c r="E87" s="106" t="s">
        <v>44</v>
      </c>
      <c r="F87" s="107" t="s">
        <v>45</v>
      </c>
      <c r="G87" s="108" t="s">
        <v>46</v>
      </c>
      <c r="H87" s="898" t="s">
        <v>47</v>
      </c>
      <c r="I87" s="755"/>
      <c r="J87" s="106" t="s">
        <v>48</v>
      </c>
      <c r="K87" s="106" t="s">
        <v>28</v>
      </c>
      <c r="L87" s="106" t="s">
        <v>31</v>
      </c>
      <c r="M87" s="106" t="s">
        <v>30</v>
      </c>
      <c r="N87" s="106" t="s">
        <v>49</v>
      </c>
      <c r="O87" s="106" t="s">
        <v>50</v>
      </c>
      <c r="P87" s="106" t="s">
        <v>34</v>
      </c>
      <c r="Q87" s="106" t="s">
        <v>36</v>
      </c>
      <c r="R87" s="106" t="s">
        <v>51</v>
      </c>
      <c r="S87" s="106" t="s">
        <v>52</v>
      </c>
      <c r="T87" s="106" t="s">
        <v>32</v>
      </c>
      <c r="U87" s="106" t="s">
        <v>29</v>
      </c>
      <c r="V87" s="106" t="s">
        <v>53</v>
      </c>
      <c r="W87" s="106" t="s">
        <v>54</v>
      </c>
      <c r="X87" s="110" t="s">
        <v>71</v>
      </c>
    </row>
    <row r="88" spans="1:24" ht="15.75" customHeight="1">
      <c r="A88" s="889" t="s">
        <v>858</v>
      </c>
      <c r="B88" s="877" t="s">
        <v>758</v>
      </c>
      <c r="C88" s="876" t="s">
        <v>73</v>
      </c>
      <c r="D88" s="874">
        <v>1</v>
      </c>
      <c r="E88" s="876" t="s">
        <v>812</v>
      </c>
      <c r="F88" s="905" t="s">
        <v>75</v>
      </c>
      <c r="G88" s="893" t="s">
        <v>762</v>
      </c>
      <c r="H88" s="894" t="s">
        <v>9</v>
      </c>
      <c r="I88" s="786"/>
      <c r="J88" s="563">
        <v>8.3299999999999999E-2</v>
      </c>
      <c r="K88" s="563">
        <v>8.3299999999999999E-2</v>
      </c>
      <c r="L88" s="563">
        <v>8.3299999999999999E-2</v>
      </c>
      <c r="M88" s="563">
        <v>8.3299999999999999E-2</v>
      </c>
      <c r="N88" s="563">
        <v>8.3299999999999999E-2</v>
      </c>
      <c r="O88" s="563">
        <v>8.3299999999999999E-2</v>
      </c>
      <c r="P88" s="563">
        <v>8.3299999999999999E-2</v>
      </c>
      <c r="Q88" s="563">
        <v>8.3299999999999999E-2</v>
      </c>
      <c r="R88" s="563">
        <v>8.3299999999999999E-2</v>
      </c>
      <c r="S88" s="563">
        <v>8.3400000000000002E-2</v>
      </c>
      <c r="T88" s="563">
        <v>8.3500000000000005E-2</v>
      </c>
      <c r="U88" s="563">
        <v>8.3400000000000002E-2</v>
      </c>
      <c r="V88" s="163">
        <f t="shared" ref="V88:V89" si="23">SUM(J88:U88)</f>
        <v>1</v>
      </c>
      <c r="W88" s="879"/>
      <c r="X88" s="113">
        <f>IF(OR(V88=0,W88=0),0,(V88/V88)*W88)</f>
        <v>0</v>
      </c>
    </row>
    <row r="89" spans="1:24" ht="15.75" customHeight="1">
      <c r="A89" s="778"/>
      <c r="B89" s="788"/>
      <c r="C89" s="757"/>
      <c r="D89" s="764"/>
      <c r="E89" s="757"/>
      <c r="F89" s="760"/>
      <c r="G89" s="741"/>
      <c r="H89" s="873" t="s">
        <v>62</v>
      </c>
      <c r="I89" s="784"/>
      <c r="J89" s="155"/>
      <c r="K89" s="155"/>
      <c r="L89" s="155"/>
      <c r="M89" s="155"/>
      <c r="N89" s="155"/>
      <c r="O89" s="155"/>
      <c r="P89" s="155"/>
      <c r="Q89" s="155"/>
      <c r="R89" s="155"/>
      <c r="S89" s="155"/>
      <c r="T89" s="155"/>
      <c r="U89" s="156"/>
      <c r="V89" s="170">
        <f t="shared" si="23"/>
        <v>0</v>
      </c>
      <c r="W89" s="741"/>
      <c r="X89" s="117">
        <f>IF(OR(V89=0,W88=0),0,(V89/V88*W88))</f>
        <v>0</v>
      </c>
    </row>
    <row r="90" spans="1:24" ht="28.5" customHeight="1">
      <c r="A90" s="778"/>
      <c r="B90" s="685" t="s">
        <v>158</v>
      </c>
      <c r="C90" s="878" t="s">
        <v>24</v>
      </c>
      <c r="D90" s="772"/>
      <c r="E90" s="772"/>
      <c r="F90" s="772"/>
      <c r="G90" s="772"/>
      <c r="H90" s="772"/>
      <c r="I90" s="772"/>
      <c r="J90" s="772"/>
      <c r="K90" s="772"/>
      <c r="L90" s="772"/>
      <c r="M90" s="772"/>
      <c r="N90" s="772"/>
      <c r="O90" s="772"/>
      <c r="P90" s="772"/>
      <c r="Q90" s="772"/>
      <c r="R90" s="772"/>
      <c r="S90" s="772"/>
      <c r="T90" s="772"/>
      <c r="U90" s="772"/>
      <c r="V90" s="772"/>
      <c r="W90" s="772"/>
      <c r="X90" s="773"/>
    </row>
    <row r="91" spans="1:24" ht="15.75" customHeight="1">
      <c r="A91" s="778"/>
      <c r="B91" s="869" t="s">
        <v>64</v>
      </c>
      <c r="C91" s="871" t="s">
        <v>813</v>
      </c>
      <c r="D91" s="744"/>
      <c r="E91" s="744"/>
      <c r="F91" s="726"/>
      <c r="G91" s="893" t="s">
        <v>762</v>
      </c>
      <c r="H91" s="865" t="s">
        <v>67</v>
      </c>
      <c r="I91" s="126" t="s">
        <v>9</v>
      </c>
      <c r="J91" s="686"/>
      <c r="K91" s="687"/>
      <c r="L91" s="688">
        <v>0.25</v>
      </c>
      <c r="M91" s="687"/>
      <c r="N91" s="688"/>
      <c r="O91" s="688">
        <v>0.5</v>
      </c>
      <c r="P91" s="687"/>
      <c r="Q91" s="687"/>
      <c r="R91" s="688">
        <v>0.25</v>
      </c>
      <c r="S91" s="687"/>
      <c r="T91" s="687"/>
      <c r="U91" s="687"/>
      <c r="V91" s="121">
        <f t="shared" ref="V91:V106" si="24">SUM(J91:U91)</f>
        <v>1</v>
      </c>
      <c r="W91" s="872">
        <v>0.1</v>
      </c>
      <c r="X91" s="122">
        <f>V91*W91</f>
        <v>0.1</v>
      </c>
    </row>
    <row r="92" spans="1:24" ht="15.75" customHeight="1">
      <c r="A92" s="778"/>
      <c r="B92" s="766"/>
      <c r="C92" s="750"/>
      <c r="D92" s="751"/>
      <c r="E92" s="751"/>
      <c r="F92" s="752"/>
      <c r="G92" s="741"/>
      <c r="H92" s="762"/>
      <c r="I92" s="127" t="s">
        <v>39</v>
      </c>
      <c r="J92" s="128"/>
      <c r="K92" s="129"/>
      <c r="L92" s="129"/>
      <c r="M92" s="129"/>
      <c r="N92" s="129"/>
      <c r="O92" s="129"/>
      <c r="P92" s="129"/>
      <c r="Q92" s="129"/>
      <c r="R92" s="129"/>
      <c r="S92" s="129"/>
      <c r="T92" s="129"/>
      <c r="U92" s="129"/>
      <c r="V92" s="124">
        <f t="shared" si="24"/>
        <v>0</v>
      </c>
      <c r="W92" s="768"/>
      <c r="X92" s="125">
        <f>+V92*W91</f>
        <v>0</v>
      </c>
    </row>
    <row r="93" spans="1:24" ht="15.75" customHeight="1">
      <c r="A93" s="778"/>
      <c r="B93" s="869" t="s">
        <v>64</v>
      </c>
      <c r="C93" s="871" t="s">
        <v>814</v>
      </c>
      <c r="D93" s="744"/>
      <c r="E93" s="744"/>
      <c r="F93" s="726"/>
      <c r="G93" s="893" t="s">
        <v>762</v>
      </c>
      <c r="H93" s="865" t="s">
        <v>67</v>
      </c>
      <c r="I93" s="126" t="s">
        <v>9</v>
      </c>
      <c r="J93" s="159"/>
      <c r="K93" s="160"/>
      <c r="L93" s="160"/>
      <c r="M93" s="160"/>
      <c r="N93" s="160"/>
      <c r="O93" s="160"/>
      <c r="P93" s="167">
        <v>0.3</v>
      </c>
      <c r="Q93" s="167">
        <v>0.1</v>
      </c>
      <c r="R93" s="167">
        <v>0.15</v>
      </c>
      <c r="S93" s="167">
        <v>0.1</v>
      </c>
      <c r="T93" s="167">
        <v>0.15</v>
      </c>
      <c r="U93" s="167">
        <v>0.2</v>
      </c>
      <c r="V93" s="121">
        <f t="shared" si="24"/>
        <v>1</v>
      </c>
      <c r="W93" s="872">
        <v>0.15</v>
      </c>
      <c r="X93" s="122">
        <f>V93*W93</f>
        <v>0.15</v>
      </c>
    </row>
    <row r="94" spans="1:24" ht="15.75" customHeight="1">
      <c r="A94" s="778"/>
      <c r="B94" s="766"/>
      <c r="C94" s="750"/>
      <c r="D94" s="751"/>
      <c r="E94" s="751"/>
      <c r="F94" s="752"/>
      <c r="G94" s="741"/>
      <c r="H94" s="762"/>
      <c r="I94" s="127" t="s">
        <v>39</v>
      </c>
      <c r="J94" s="128"/>
      <c r="K94" s="129"/>
      <c r="L94" s="129"/>
      <c r="M94" s="129"/>
      <c r="N94" s="129"/>
      <c r="O94" s="129"/>
      <c r="P94" s="129"/>
      <c r="Q94" s="129"/>
      <c r="R94" s="129"/>
      <c r="S94" s="129"/>
      <c r="T94" s="129"/>
      <c r="U94" s="129"/>
      <c r="V94" s="124">
        <f t="shared" si="24"/>
        <v>0</v>
      </c>
      <c r="W94" s="768"/>
      <c r="X94" s="125">
        <f>+V94*W93</f>
        <v>0</v>
      </c>
    </row>
    <row r="95" spans="1:24" ht="15.75" customHeight="1">
      <c r="A95" s="778"/>
      <c r="B95" s="869" t="s">
        <v>64</v>
      </c>
      <c r="C95" s="871" t="s">
        <v>815</v>
      </c>
      <c r="D95" s="744"/>
      <c r="E95" s="744"/>
      <c r="F95" s="726"/>
      <c r="G95" s="893" t="s">
        <v>762</v>
      </c>
      <c r="H95" s="865" t="s">
        <v>67</v>
      </c>
      <c r="I95" s="126" t="s">
        <v>9</v>
      </c>
      <c r="J95" s="142"/>
      <c r="K95" s="143"/>
      <c r="L95" s="143"/>
      <c r="M95" s="143"/>
      <c r="N95" s="143"/>
      <c r="O95" s="522">
        <v>0.25</v>
      </c>
      <c r="P95" s="522">
        <v>0.3</v>
      </c>
      <c r="Q95" s="522">
        <v>0.2</v>
      </c>
      <c r="R95" s="522">
        <v>0.25</v>
      </c>
      <c r="S95" s="143"/>
      <c r="T95" s="143"/>
      <c r="U95" s="143"/>
      <c r="V95" s="689">
        <f t="shared" si="24"/>
        <v>1</v>
      </c>
      <c r="W95" s="872">
        <v>0.1</v>
      </c>
      <c r="X95" s="690"/>
    </row>
    <row r="96" spans="1:24" ht="15.75" customHeight="1">
      <c r="A96" s="778"/>
      <c r="B96" s="766"/>
      <c r="C96" s="750"/>
      <c r="D96" s="751"/>
      <c r="E96" s="751"/>
      <c r="F96" s="752"/>
      <c r="G96" s="741"/>
      <c r="H96" s="762"/>
      <c r="I96" s="127" t="s">
        <v>39</v>
      </c>
      <c r="J96" s="142"/>
      <c r="K96" s="143"/>
      <c r="L96" s="143"/>
      <c r="M96" s="143"/>
      <c r="N96" s="143"/>
      <c r="O96" s="143"/>
      <c r="P96" s="143"/>
      <c r="Q96" s="143"/>
      <c r="R96" s="143"/>
      <c r="S96" s="143"/>
      <c r="T96" s="143"/>
      <c r="U96" s="143"/>
      <c r="V96" s="610">
        <f t="shared" si="24"/>
        <v>0</v>
      </c>
      <c r="W96" s="768"/>
      <c r="X96" s="690"/>
    </row>
    <row r="97" spans="1:24" ht="15.75" customHeight="1">
      <c r="A97" s="778"/>
      <c r="B97" s="869" t="s">
        <v>64</v>
      </c>
      <c r="C97" s="871" t="s">
        <v>816</v>
      </c>
      <c r="D97" s="744"/>
      <c r="E97" s="744"/>
      <c r="F97" s="726"/>
      <c r="G97" s="893" t="s">
        <v>762</v>
      </c>
      <c r="H97" s="865" t="s">
        <v>67</v>
      </c>
      <c r="I97" s="126" t="s">
        <v>9</v>
      </c>
      <c r="J97" s="691">
        <v>8.3299999999999999E-2</v>
      </c>
      <c r="K97" s="691">
        <v>8.3299999999999999E-2</v>
      </c>
      <c r="L97" s="691">
        <v>8.3299999999999999E-2</v>
      </c>
      <c r="M97" s="691">
        <v>8.3299999999999999E-2</v>
      </c>
      <c r="N97" s="691">
        <v>8.3299999999999999E-2</v>
      </c>
      <c r="O97" s="691">
        <v>8.3299999999999999E-2</v>
      </c>
      <c r="P97" s="691">
        <v>8.3299999999999999E-2</v>
      </c>
      <c r="Q97" s="691">
        <v>8.3299999999999999E-2</v>
      </c>
      <c r="R97" s="691">
        <v>8.3299999999999999E-2</v>
      </c>
      <c r="S97" s="563">
        <v>8.3400000000000002E-2</v>
      </c>
      <c r="T97" s="563">
        <v>8.3500000000000005E-2</v>
      </c>
      <c r="U97" s="563">
        <v>8.3400000000000002E-2</v>
      </c>
      <c r="V97" s="610">
        <f t="shared" si="24"/>
        <v>1</v>
      </c>
      <c r="W97" s="872">
        <v>0.2</v>
      </c>
      <c r="X97" s="122">
        <f>V97*W97</f>
        <v>0.2</v>
      </c>
    </row>
    <row r="98" spans="1:24" ht="15.75" customHeight="1">
      <c r="A98" s="778"/>
      <c r="B98" s="766"/>
      <c r="C98" s="750"/>
      <c r="D98" s="751"/>
      <c r="E98" s="751"/>
      <c r="F98" s="752"/>
      <c r="G98" s="741"/>
      <c r="H98" s="762"/>
      <c r="I98" s="127" t="s">
        <v>39</v>
      </c>
      <c r="J98" s="692"/>
      <c r="K98" s="129"/>
      <c r="L98" s="129"/>
      <c r="M98" s="129"/>
      <c r="N98" s="129"/>
      <c r="O98" s="129"/>
      <c r="P98" s="129"/>
      <c r="Q98" s="129"/>
      <c r="R98" s="129"/>
      <c r="S98" s="129"/>
      <c r="T98" s="129"/>
      <c r="U98" s="129"/>
      <c r="V98" s="610">
        <f t="shared" si="24"/>
        <v>0</v>
      </c>
      <c r="W98" s="768"/>
      <c r="X98" s="125">
        <f>+V98*W97</f>
        <v>0</v>
      </c>
    </row>
    <row r="99" spans="1:24" ht="15.75" customHeight="1">
      <c r="A99" s="778"/>
      <c r="B99" s="869" t="s">
        <v>64</v>
      </c>
      <c r="C99" s="871" t="s">
        <v>817</v>
      </c>
      <c r="D99" s="744"/>
      <c r="E99" s="744"/>
      <c r="F99" s="726"/>
      <c r="G99" s="893" t="s">
        <v>762</v>
      </c>
      <c r="H99" s="865" t="s">
        <v>67</v>
      </c>
      <c r="I99" s="126" t="s">
        <v>9</v>
      </c>
      <c r="J99" s="142"/>
      <c r="K99" s="143"/>
      <c r="L99" s="522">
        <v>0.1666</v>
      </c>
      <c r="M99" s="522">
        <v>0.1666</v>
      </c>
      <c r="N99" s="522">
        <v>0.1666</v>
      </c>
      <c r="O99" s="522">
        <v>0.1666</v>
      </c>
      <c r="P99" s="522">
        <v>0.1666</v>
      </c>
      <c r="Q99" s="522">
        <v>0.1666</v>
      </c>
      <c r="R99" s="143"/>
      <c r="S99" s="143"/>
      <c r="T99" s="143"/>
      <c r="U99" s="143"/>
      <c r="V99" s="610">
        <f t="shared" si="24"/>
        <v>0.99959999999999993</v>
      </c>
      <c r="W99" s="872">
        <v>0.1</v>
      </c>
      <c r="X99" s="690"/>
    </row>
    <row r="100" spans="1:24" ht="15.75" customHeight="1">
      <c r="A100" s="778"/>
      <c r="B100" s="766"/>
      <c r="C100" s="797"/>
      <c r="D100" s="817"/>
      <c r="E100" s="817"/>
      <c r="F100" s="818"/>
      <c r="G100" s="741"/>
      <c r="H100" s="762"/>
      <c r="I100" s="127" t="s">
        <v>39</v>
      </c>
      <c r="J100" s="142"/>
      <c r="K100" s="143"/>
      <c r="L100" s="143"/>
      <c r="M100" s="143"/>
      <c r="N100" s="143"/>
      <c r="O100" s="143"/>
      <c r="P100" s="143"/>
      <c r="Q100" s="143"/>
      <c r="R100" s="143"/>
      <c r="S100" s="143"/>
      <c r="T100" s="143"/>
      <c r="U100" s="143"/>
      <c r="V100" s="610">
        <f t="shared" si="24"/>
        <v>0</v>
      </c>
      <c r="W100" s="768"/>
      <c r="X100" s="690"/>
    </row>
    <row r="101" spans="1:24" ht="15.75" customHeight="1">
      <c r="A101" s="778"/>
      <c r="B101" s="869" t="s">
        <v>64</v>
      </c>
      <c r="C101" s="871" t="s">
        <v>818</v>
      </c>
      <c r="D101" s="744"/>
      <c r="E101" s="744"/>
      <c r="F101" s="726"/>
      <c r="G101" s="869" t="s">
        <v>782</v>
      </c>
      <c r="H101" s="865" t="s">
        <v>67</v>
      </c>
      <c r="I101" s="126" t="s">
        <v>9</v>
      </c>
      <c r="J101" s="142"/>
      <c r="K101" s="143"/>
      <c r="L101" s="143"/>
      <c r="M101" s="143"/>
      <c r="N101" s="143"/>
      <c r="O101" s="522">
        <v>0.1666</v>
      </c>
      <c r="P101" s="522">
        <v>0.1666</v>
      </c>
      <c r="Q101" s="522">
        <v>0.1668</v>
      </c>
      <c r="R101" s="522">
        <v>0.1666</v>
      </c>
      <c r="S101" s="522">
        <v>0.1666</v>
      </c>
      <c r="T101" s="522">
        <v>0.1668</v>
      </c>
      <c r="U101" s="143"/>
      <c r="V101" s="610">
        <f t="shared" si="24"/>
        <v>1</v>
      </c>
      <c r="W101" s="872">
        <v>0.2</v>
      </c>
      <c r="X101" s="690"/>
    </row>
    <row r="102" spans="1:24" ht="15.75" customHeight="1">
      <c r="A102" s="778"/>
      <c r="B102" s="766"/>
      <c r="C102" s="797"/>
      <c r="D102" s="817"/>
      <c r="E102" s="817"/>
      <c r="F102" s="818"/>
      <c r="G102" s="766"/>
      <c r="H102" s="762"/>
      <c r="I102" s="127" t="s">
        <v>39</v>
      </c>
      <c r="J102" s="142"/>
      <c r="K102" s="143"/>
      <c r="L102" s="143"/>
      <c r="M102" s="143"/>
      <c r="N102" s="143"/>
      <c r="O102" s="143"/>
      <c r="P102" s="143"/>
      <c r="Q102" s="143"/>
      <c r="R102" s="143"/>
      <c r="S102" s="143"/>
      <c r="T102" s="143"/>
      <c r="U102" s="143"/>
      <c r="V102" s="610">
        <f t="shared" si="24"/>
        <v>0</v>
      </c>
      <c r="W102" s="768"/>
      <c r="X102" s="690"/>
    </row>
    <row r="103" spans="1:24" ht="15.75" customHeight="1">
      <c r="A103" s="778"/>
      <c r="B103" s="869" t="s">
        <v>64</v>
      </c>
      <c r="C103" s="871" t="s">
        <v>819</v>
      </c>
      <c r="D103" s="744"/>
      <c r="E103" s="744"/>
      <c r="F103" s="726"/>
      <c r="G103" s="893" t="s">
        <v>762</v>
      </c>
      <c r="H103" s="865" t="s">
        <v>67</v>
      </c>
      <c r="I103" s="126" t="s">
        <v>9</v>
      </c>
      <c r="J103" s="159"/>
      <c r="K103" s="160"/>
      <c r="L103" s="522">
        <v>0.1666</v>
      </c>
      <c r="M103" s="522">
        <v>0.1666</v>
      </c>
      <c r="N103" s="522">
        <v>0.1668</v>
      </c>
      <c r="O103" s="522">
        <v>0.1666</v>
      </c>
      <c r="P103" s="522">
        <v>0.1666</v>
      </c>
      <c r="Q103" s="522">
        <v>0.1668</v>
      </c>
      <c r="R103" s="160"/>
      <c r="S103" s="160"/>
      <c r="T103" s="160"/>
      <c r="U103" s="160"/>
      <c r="V103" s="610">
        <f t="shared" si="24"/>
        <v>1</v>
      </c>
      <c r="W103" s="872">
        <v>0.15</v>
      </c>
      <c r="X103" s="122">
        <f>V103*W103</f>
        <v>0.15</v>
      </c>
    </row>
    <row r="104" spans="1:24" ht="15.75" customHeight="1">
      <c r="A104" s="778"/>
      <c r="B104" s="766"/>
      <c r="C104" s="746"/>
      <c r="D104" s="747"/>
      <c r="E104" s="747"/>
      <c r="F104" s="837"/>
      <c r="G104" s="741"/>
      <c r="H104" s="762"/>
      <c r="I104" s="127" t="s">
        <v>39</v>
      </c>
      <c r="J104" s="128"/>
      <c r="K104" s="129"/>
      <c r="L104" s="129"/>
      <c r="M104" s="129"/>
      <c r="N104" s="129"/>
      <c r="O104" s="129"/>
      <c r="P104" s="129"/>
      <c r="Q104" s="129"/>
      <c r="R104" s="129"/>
      <c r="S104" s="129"/>
      <c r="T104" s="129"/>
      <c r="U104" s="129"/>
      <c r="V104" s="610">
        <f t="shared" si="24"/>
        <v>0</v>
      </c>
      <c r="W104" s="768"/>
      <c r="X104" s="125">
        <f>+V104*W103</f>
        <v>0</v>
      </c>
    </row>
    <row r="105" spans="1:24" ht="15.75" customHeight="1">
      <c r="A105" s="778"/>
      <c r="B105" s="868" t="s">
        <v>70</v>
      </c>
      <c r="C105" s="744"/>
      <c r="D105" s="744"/>
      <c r="E105" s="744"/>
      <c r="F105" s="726"/>
      <c r="G105" s="164"/>
      <c r="H105" s="867" t="s">
        <v>67</v>
      </c>
      <c r="I105" s="146" t="s">
        <v>9</v>
      </c>
      <c r="J105" s="121">
        <f t="shared" ref="J105:U105" si="25">+J91*$W$91+J93*$W$93+J97*$W$97+J103*$W$103+J95*$W$95+J99*$W$99+J101*$W$101</f>
        <v>1.6660000000000001E-2</v>
      </c>
      <c r="K105" s="121">
        <f t="shared" si="25"/>
        <v>1.6660000000000001E-2</v>
      </c>
      <c r="L105" s="121">
        <f t="shared" si="25"/>
        <v>8.3309999999999995E-2</v>
      </c>
      <c r="M105" s="121">
        <f t="shared" si="25"/>
        <v>5.8310000000000001E-2</v>
      </c>
      <c r="N105" s="121">
        <f t="shared" si="25"/>
        <v>5.8340000000000003E-2</v>
      </c>
      <c r="O105" s="121">
        <f t="shared" si="25"/>
        <v>0.16663</v>
      </c>
      <c r="P105" s="121">
        <f t="shared" si="25"/>
        <v>0.16663</v>
      </c>
      <c r="Q105" s="121">
        <f t="shared" si="25"/>
        <v>0.12670000000000001</v>
      </c>
      <c r="R105" s="121">
        <f t="shared" si="25"/>
        <v>0.12247999999999999</v>
      </c>
      <c r="S105" s="121">
        <f t="shared" si="25"/>
        <v>6.5000000000000002E-2</v>
      </c>
      <c r="T105" s="121">
        <f t="shared" si="25"/>
        <v>7.2559999999999999E-2</v>
      </c>
      <c r="U105" s="121">
        <f t="shared" si="25"/>
        <v>4.6679999999999999E-2</v>
      </c>
      <c r="V105" s="610">
        <f t="shared" si="24"/>
        <v>0.99996000000000018</v>
      </c>
      <c r="W105" s="887">
        <f>SUM(W91:W104)</f>
        <v>1</v>
      </c>
      <c r="X105" s="122">
        <f>V105*W105</f>
        <v>0.99996000000000018</v>
      </c>
    </row>
    <row r="106" spans="1:24" ht="15.75" customHeight="1">
      <c r="A106" s="779"/>
      <c r="B106" s="792"/>
      <c r="C106" s="764"/>
      <c r="D106" s="764"/>
      <c r="E106" s="764"/>
      <c r="F106" s="793"/>
      <c r="G106" s="166"/>
      <c r="H106" s="790"/>
      <c r="I106" s="148" t="s">
        <v>39</v>
      </c>
      <c r="J106" s="121">
        <f t="shared" ref="J106:U106" si="26">+J92*$W$91+J94*$W$93+J98*$W$97+J104*$W$103+J96*$W$95+J100*$W$99+J102*$W$101</f>
        <v>0</v>
      </c>
      <c r="K106" s="121">
        <f t="shared" si="26"/>
        <v>0</v>
      </c>
      <c r="L106" s="121">
        <f t="shared" si="26"/>
        <v>0</v>
      </c>
      <c r="M106" s="121">
        <f t="shared" si="26"/>
        <v>0</v>
      </c>
      <c r="N106" s="121">
        <f t="shared" si="26"/>
        <v>0</v>
      </c>
      <c r="O106" s="121">
        <f t="shared" si="26"/>
        <v>0</v>
      </c>
      <c r="P106" s="121">
        <f t="shared" si="26"/>
        <v>0</v>
      </c>
      <c r="Q106" s="121">
        <f t="shared" si="26"/>
        <v>0</v>
      </c>
      <c r="R106" s="121">
        <f t="shared" si="26"/>
        <v>0</v>
      </c>
      <c r="S106" s="121">
        <f t="shared" si="26"/>
        <v>0</v>
      </c>
      <c r="T106" s="121">
        <f t="shared" si="26"/>
        <v>0</v>
      </c>
      <c r="U106" s="121">
        <f t="shared" si="26"/>
        <v>0</v>
      </c>
      <c r="V106" s="610">
        <f t="shared" si="24"/>
        <v>0</v>
      </c>
      <c r="W106" s="757"/>
      <c r="X106" s="150">
        <f>+V106*W105</f>
        <v>0</v>
      </c>
    </row>
    <row r="107" spans="1:24" ht="15.75" customHeight="1">
      <c r="A107" s="168" t="s">
        <v>17</v>
      </c>
      <c r="B107" s="106" t="s">
        <v>42</v>
      </c>
      <c r="C107" s="106" t="s">
        <v>43</v>
      </c>
      <c r="D107" s="106" t="s">
        <v>19</v>
      </c>
      <c r="E107" s="106" t="s">
        <v>44</v>
      </c>
      <c r="F107" s="107" t="s">
        <v>45</v>
      </c>
      <c r="G107" s="108" t="s">
        <v>46</v>
      </c>
      <c r="H107" s="898" t="s">
        <v>47</v>
      </c>
      <c r="I107" s="755"/>
      <c r="J107" s="106" t="s">
        <v>48</v>
      </c>
      <c r="K107" s="106" t="s">
        <v>28</v>
      </c>
      <c r="L107" s="106" t="s">
        <v>31</v>
      </c>
      <c r="M107" s="106" t="s">
        <v>30</v>
      </c>
      <c r="N107" s="106" t="s">
        <v>49</v>
      </c>
      <c r="O107" s="106" t="s">
        <v>50</v>
      </c>
      <c r="P107" s="106" t="s">
        <v>34</v>
      </c>
      <c r="Q107" s="106" t="s">
        <v>36</v>
      </c>
      <c r="R107" s="106" t="s">
        <v>51</v>
      </c>
      <c r="S107" s="106" t="s">
        <v>52</v>
      </c>
      <c r="T107" s="106" t="s">
        <v>32</v>
      </c>
      <c r="U107" s="106" t="s">
        <v>29</v>
      </c>
      <c r="V107" s="106" t="s">
        <v>53</v>
      </c>
      <c r="W107" s="106" t="s">
        <v>54</v>
      </c>
      <c r="X107" s="110" t="s">
        <v>71</v>
      </c>
    </row>
    <row r="108" spans="1:24" ht="15.75" customHeight="1">
      <c r="A108" s="889" t="s">
        <v>820</v>
      </c>
      <c r="B108" s="877" t="s">
        <v>758</v>
      </c>
      <c r="C108" s="876" t="s">
        <v>73</v>
      </c>
      <c r="D108" s="874">
        <v>1</v>
      </c>
      <c r="E108" s="876" t="s">
        <v>821</v>
      </c>
      <c r="F108" s="905" t="s">
        <v>75</v>
      </c>
      <c r="G108" s="893" t="s">
        <v>762</v>
      </c>
      <c r="H108" s="894" t="s">
        <v>9</v>
      </c>
      <c r="I108" s="786"/>
      <c r="J108" s="152"/>
      <c r="K108" s="152"/>
      <c r="L108" s="563">
        <v>0.1</v>
      </c>
      <c r="M108" s="563">
        <v>0.1</v>
      </c>
      <c r="N108" s="563">
        <v>0.1</v>
      </c>
      <c r="O108" s="563">
        <v>0.1</v>
      </c>
      <c r="P108" s="563">
        <v>0.1</v>
      </c>
      <c r="Q108" s="563">
        <v>0.1</v>
      </c>
      <c r="R108" s="563">
        <v>0.1</v>
      </c>
      <c r="S108" s="563">
        <v>0.1</v>
      </c>
      <c r="T108" s="563">
        <v>0.1</v>
      </c>
      <c r="U108" s="563">
        <v>0.1</v>
      </c>
      <c r="V108" s="163">
        <f t="shared" ref="V108:V109" si="27">SUM(J108:U108)</f>
        <v>0.99999999999999989</v>
      </c>
      <c r="W108" s="879">
        <v>0.1</v>
      </c>
      <c r="X108" s="113">
        <f>IF(OR(V108=0,W108=0),0,(V108/V108)*W108)</f>
        <v>0.1</v>
      </c>
    </row>
    <row r="109" spans="1:24" ht="15.75" customHeight="1">
      <c r="A109" s="778"/>
      <c r="B109" s="788"/>
      <c r="C109" s="757"/>
      <c r="D109" s="764"/>
      <c r="E109" s="757"/>
      <c r="F109" s="760"/>
      <c r="G109" s="741"/>
      <c r="H109" s="873" t="s">
        <v>62</v>
      </c>
      <c r="I109" s="784"/>
      <c r="J109" s="155"/>
      <c r="K109" s="155"/>
      <c r="L109" s="155"/>
      <c r="M109" s="155"/>
      <c r="N109" s="155"/>
      <c r="O109" s="155"/>
      <c r="P109" s="155"/>
      <c r="Q109" s="155"/>
      <c r="R109" s="155"/>
      <c r="S109" s="155"/>
      <c r="T109" s="155"/>
      <c r="U109" s="156"/>
      <c r="V109" s="170">
        <f t="shared" si="27"/>
        <v>0</v>
      </c>
      <c r="W109" s="741"/>
      <c r="X109" s="117">
        <f>IF(OR(V109=0,W108=0),0,(V109/V108*W108))</f>
        <v>0</v>
      </c>
    </row>
    <row r="110" spans="1:24" ht="31.5" customHeight="1">
      <c r="A110" s="778"/>
      <c r="B110" s="685" t="s">
        <v>158</v>
      </c>
      <c r="C110" s="878" t="s">
        <v>24</v>
      </c>
      <c r="D110" s="772"/>
      <c r="E110" s="772"/>
      <c r="F110" s="772"/>
      <c r="G110" s="772"/>
      <c r="H110" s="772"/>
      <c r="I110" s="772"/>
      <c r="J110" s="772"/>
      <c r="K110" s="772"/>
      <c r="L110" s="772"/>
      <c r="M110" s="772"/>
      <c r="N110" s="772"/>
      <c r="O110" s="772"/>
      <c r="P110" s="772"/>
      <c r="Q110" s="772"/>
      <c r="R110" s="772"/>
      <c r="S110" s="772"/>
      <c r="T110" s="772"/>
      <c r="U110" s="772"/>
      <c r="V110" s="772"/>
      <c r="W110" s="772"/>
      <c r="X110" s="773"/>
    </row>
    <row r="111" spans="1:24" ht="15.75" customHeight="1">
      <c r="A111" s="778"/>
      <c r="B111" s="869" t="s">
        <v>64</v>
      </c>
      <c r="C111" s="871" t="s">
        <v>822</v>
      </c>
      <c r="D111" s="744"/>
      <c r="E111" s="744"/>
      <c r="F111" s="726"/>
      <c r="G111" s="893" t="s">
        <v>762</v>
      </c>
      <c r="H111" s="865" t="s">
        <v>67</v>
      </c>
      <c r="I111" s="126" t="s">
        <v>9</v>
      </c>
      <c r="J111" s="159"/>
      <c r="K111" s="167">
        <v>0.2</v>
      </c>
      <c r="L111" s="167">
        <v>0.2</v>
      </c>
      <c r="M111" s="167">
        <v>0.2</v>
      </c>
      <c r="N111" s="167">
        <v>0.2</v>
      </c>
      <c r="O111" s="167">
        <v>0.2</v>
      </c>
      <c r="P111" s="160"/>
      <c r="Q111" s="160"/>
      <c r="R111" s="160"/>
      <c r="S111" s="160"/>
      <c r="T111" s="160"/>
      <c r="U111" s="160"/>
      <c r="V111" s="121">
        <f t="shared" ref="V111:V122" si="28">SUM(J111:U111)</f>
        <v>1</v>
      </c>
      <c r="W111" s="872">
        <v>0.3</v>
      </c>
      <c r="X111" s="122">
        <f>V111*W111</f>
        <v>0.3</v>
      </c>
    </row>
    <row r="112" spans="1:24" ht="15.75" customHeight="1">
      <c r="A112" s="778"/>
      <c r="B112" s="766"/>
      <c r="C112" s="750"/>
      <c r="D112" s="751"/>
      <c r="E112" s="751"/>
      <c r="F112" s="752"/>
      <c r="G112" s="741"/>
      <c r="H112" s="762"/>
      <c r="I112" s="127" t="s">
        <v>39</v>
      </c>
      <c r="J112" s="128"/>
      <c r="K112" s="129"/>
      <c r="L112" s="129"/>
      <c r="M112" s="129"/>
      <c r="N112" s="129"/>
      <c r="O112" s="129"/>
      <c r="P112" s="129"/>
      <c r="Q112" s="129"/>
      <c r="R112" s="129"/>
      <c r="S112" s="129"/>
      <c r="T112" s="129"/>
      <c r="U112" s="129"/>
      <c r="V112" s="124">
        <f t="shared" si="28"/>
        <v>0</v>
      </c>
      <c r="W112" s="768"/>
      <c r="X112" s="125">
        <f>+V112*W111</f>
        <v>0</v>
      </c>
    </row>
    <row r="113" spans="1:24" ht="15.75" customHeight="1">
      <c r="A113" s="778"/>
      <c r="B113" s="869" t="s">
        <v>64</v>
      </c>
      <c r="C113" s="912" t="s">
        <v>823</v>
      </c>
      <c r="D113" s="817"/>
      <c r="E113" s="817"/>
      <c r="F113" s="817"/>
      <c r="G113" s="893" t="s">
        <v>762</v>
      </c>
      <c r="H113" s="865" t="s">
        <v>67</v>
      </c>
      <c r="I113" s="126" t="s">
        <v>9</v>
      </c>
      <c r="J113" s="691">
        <v>0.66659999999999997</v>
      </c>
      <c r="K113" s="160"/>
      <c r="L113" s="160"/>
      <c r="M113" s="160"/>
      <c r="N113" s="160"/>
      <c r="O113" s="160"/>
      <c r="P113" s="160"/>
      <c r="Q113" s="160"/>
      <c r="R113" s="160"/>
      <c r="S113" s="160"/>
      <c r="T113" s="160"/>
      <c r="U113" s="167">
        <v>0.33339999999999997</v>
      </c>
      <c r="V113" s="121">
        <f t="shared" si="28"/>
        <v>1</v>
      </c>
      <c r="W113" s="872">
        <v>0.2</v>
      </c>
      <c r="X113" s="122">
        <f>V113*W113</f>
        <v>0.2</v>
      </c>
    </row>
    <row r="114" spans="1:24" ht="15.75" customHeight="1">
      <c r="A114" s="778"/>
      <c r="B114" s="766"/>
      <c r="C114" s="750"/>
      <c r="D114" s="751"/>
      <c r="E114" s="751"/>
      <c r="F114" s="751"/>
      <c r="G114" s="741"/>
      <c r="H114" s="762"/>
      <c r="I114" s="127" t="s">
        <v>39</v>
      </c>
      <c r="J114" s="128"/>
      <c r="K114" s="129"/>
      <c r="L114" s="129"/>
      <c r="M114" s="129"/>
      <c r="N114" s="129"/>
      <c r="O114" s="129"/>
      <c r="P114" s="129"/>
      <c r="Q114" s="129"/>
      <c r="R114" s="129"/>
      <c r="S114" s="129"/>
      <c r="T114" s="129"/>
      <c r="U114" s="129"/>
      <c r="V114" s="124">
        <f t="shared" si="28"/>
        <v>0</v>
      </c>
      <c r="W114" s="768"/>
      <c r="X114" s="125">
        <f>+V114*W113</f>
        <v>0</v>
      </c>
    </row>
    <row r="115" spans="1:24" ht="15.75" customHeight="1">
      <c r="A115" s="778"/>
      <c r="B115" s="869" t="s">
        <v>64</v>
      </c>
      <c r="C115" s="871" t="s">
        <v>824</v>
      </c>
      <c r="D115" s="744"/>
      <c r="E115" s="744"/>
      <c r="F115" s="745"/>
      <c r="G115" s="893" t="s">
        <v>762</v>
      </c>
      <c r="H115" s="865" t="s">
        <v>67</v>
      </c>
      <c r="I115" s="126" t="s">
        <v>9</v>
      </c>
      <c r="J115" s="159"/>
      <c r="K115" s="160"/>
      <c r="L115" s="160"/>
      <c r="M115" s="160"/>
      <c r="N115" s="160"/>
      <c r="O115" s="167">
        <v>0.5</v>
      </c>
      <c r="P115" s="167">
        <v>0.5</v>
      </c>
      <c r="Q115" s="160"/>
      <c r="R115" s="160"/>
      <c r="S115" s="160"/>
      <c r="T115" s="160"/>
      <c r="U115" s="160"/>
      <c r="V115" s="121">
        <f t="shared" si="28"/>
        <v>1</v>
      </c>
      <c r="W115" s="872">
        <v>0.15</v>
      </c>
      <c r="X115" s="122">
        <f>V115*W115</f>
        <v>0.15</v>
      </c>
    </row>
    <row r="116" spans="1:24" ht="15.75" customHeight="1">
      <c r="A116" s="778"/>
      <c r="B116" s="766"/>
      <c r="C116" s="746"/>
      <c r="D116" s="747"/>
      <c r="E116" s="747"/>
      <c r="F116" s="748"/>
      <c r="G116" s="741"/>
      <c r="H116" s="762"/>
      <c r="I116" s="127" t="s">
        <v>39</v>
      </c>
      <c r="J116" s="128"/>
      <c r="K116" s="129"/>
      <c r="L116" s="129"/>
      <c r="M116" s="129"/>
      <c r="N116" s="129"/>
      <c r="O116" s="129"/>
      <c r="P116" s="129"/>
      <c r="Q116" s="129"/>
      <c r="R116" s="129"/>
      <c r="S116" s="129"/>
      <c r="T116" s="129"/>
      <c r="U116" s="129"/>
      <c r="V116" s="124">
        <f t="shared" si="28"/>
        <v>0</v>
      </c>
      <c r="W116" s="768"/>
      <c r="X116" s="125">
        <f>+V116*W115</f>
        <v>0</v>
      </c>
    </row>
    <row r="117" spans="1:24" ht="15.75" customHeight="1">
      <c r="A117" s="778"/>
      <c r="B117" s="869" t="s">
        <v>64</v>
      </c>
      <c r="C117" s="901" t="s">
        <v>825</v>
      </c>
      <c r="D117" s="744"/>
      <c r="E117" s="744"/>
      <c r="F117" s="745"/>
      <c r="G117" s="893" t="s">
        <v>762</v>
      </c>
      <c r="H117" s="865" t="s">
        <v>67</v>
      </c>
      <c r="I117" s="126" t="s">
        <v>9</v>
      </c>
      <c r="J117" s="159"/>
      <c r="K117" s="160"/>
      <c r="L117" s="160"/>
      <c r="M117" s="160"/>
      <c r="N117" s="160"/>
      <c r="O117" s="160"/>
      <c r="P117" s="167">
        <v>0.5</v>
      </c>
      <c r="Q117" s="167">
        <v>0.5</v>
      </c>
      <c r="R117" s="160"/>
      <c r="S117" s="160"/>
      <c r="T117" s="160"/>
      <c r="U117" s="160"/>
      <c r="V117" s="121">
        <f t="shared" si="28"/>
        <v>1</v>
      </c>
      <c r="W117" s="872">
        <v>0.15</v>
      </c>
      <c r="X117" s="122">
        <f>V117*W117</f>
        <v>0.15</v>
      </c>
    </row>
    <row r="118" spans="1:24" ht="15.75" customHeight="1">
      <c r="A118" s="778"/>
      <c r="B118" s="766"/>
      <c r="C118" s="750"/>
      <c r="D118" s="751"/>
      <c r="E118" s="751"/>
      <c r="F118" s="852"/>
      <c r="G118" s="741"/>
      <c r="H118" s="762"/>
      <c r="I118" s="127" t="s">
        <v>39</v>
      </c>
      <c r="J118" s="128"/>
      <c r="K118" s="129"/>
      <c r="L118" s="129"/>
      <c r="M118" s="129"/>
      <c r="N118" s="129"/>
      <c r="O118" s="129"/>
      <c r="P118" s="129"/>
      <c r="Q118" s="129"/>
      <c r="R118" s="129"/>
      <c r="S118" s="129"/>
      <c r="T118" s="129"/>
      <c r="U118" s="129"/>
      <c r="V118" s="124">
        <f t="shared" si="28"/>
        <v>0</v>
      </c>
      <c r="W118" s="768"/>
      <c r="X118" s="125">
        <f>+V118*W117</f>
        <v>0</v>
      </c>
    </row>
    <row r="119" spans="1:24" ht="15.75" customHeight="1">
      <c r="A119" s="778"/>
      <c r="B119" s="869" t="s">
        <v>64</v>
      </c>
      <c r="C119" s="1210" t="s">
        <v>826</v>
      </c>
      <c r="D119" s="817"/>
      <c r="E119" s="817"/>
      <c r="F119" s="818"/>
      <c r="G119" s="893" t="s">
        <v>762</v>
      </c>
      <c r="H119" s="865" t="s">
        <v>67</v>
      </c>
      <c r="I119" s="126" t="s">
        <v>9</v>
      </c>
      <c r="J119" s="691">
        <v>8.3299999999999999E-2</v>
      </c>
      <c r="K119" s="691">
        <v>8.3299999999999999E-2</v>
      </c>
      <c r="L119" s="691">
        <v>8.3299999999999999E-2</v>
      </c>
      <c r="M119" s="691">
        <v>8.3299999999999999E-2</v>
      </c>
      <c r="N119" s="691">
        <v>8.3299999999999999E-2</v>
      </c>
      <c r="O119" s="691">
        <v>8.3299999999999999E-2</v>
      </c>
      <c r="P119" s="691">
        <v>8.3299999999999999E-2</v>
      </c>
      <c r="Q119" s="691">
        <v>8.3299999999999999E-2</v>
      </c>
      <c r="R119" s="691">
        <v>8.3299999999999999E-2</v>
      </c>
      <c r="S119" s="691">
        <v>8.3299999999999999E-2</v>
      </c>
      <c r="T119" s="691">
        <v>8.3500000000000005E-2</v>
      </c>
      <c r="U119" s="691">
        <v>8.3500000000000005E-2</v>
      </c>
      <c r="V119" s="121">
        <f t="shared" si="28"/>
        <v>1</v>
      </c>
      <c r="W119" s="872">
        <v>0.2</v>
      </c>
      <c r="X119" s="122">
        <f>V119*W119</f>
        <v>0.2</v>
      </c>
    </row>
    <row r="120" spans="1:24" ht="15.75" customHeight="1">
      <c r="A120" s="778"/>
      <c r="B120" s="766"/>
      <c r="C120" s="751"/>
      <c r="D120" s="751"/>
      <c r="E120" s="751"/>
      <c r="F120" s="752"/>
      <c r="G120" s="741"/>
      <c r="H120" s="762"/>
      <c r="I120" s="127" t="s">
        <v>39</v>
      </c>
      <c r="J120" s="128"/>
      <c r="K120" s="129"/>
      <c r="L120" s="129"/>
      <c r="M120" s="129"/>
      <c r="N120" s="129"/>
      <c r="O120" s="129"/>
      <c r="P120" s="129"/>
      <c r="Q120" s="129"/>
      <c r="R120" s="129"/>
      <c r="S120" s="129"/>
      <c r="T120" s="129"/>
      <c r="U120" s="129"/>
      <c r="V120" s="124">
        <f t="shared" si="28"/>
        <v>0</v>
      </c>
      <c r="W120" s="768"/>
      <c r="X120" s="125">
        <f>+V120*W119</f>
        <v>0</v>
      </c>
    </row>
    <row r="121" spans="1:24" ht="15.75" customHeight="1">
      <c r="A121" s="778"/>
      <c r="B121" s="868" t="s">
        <v>70</v>
      </c>
      <c r="C121" s="744"/>
      <c r="D121" s="744"/>
      <c r="E121" s="744"/>
      <c r="F121" s="726"/>
      <c r="G121" s="199"/>
      <c r="H121" s="867" t="s">
        <v>67</v>
      </c>
      <c r="I121" s="146" t="s">
        <v>9</v>
      </c>
      <c r="J121" s="121">
        <f t="shared" ref="J121:U121" si="29">+J111*$W$111+J113*$W$113+J115*$W$115+J117*$W$117+J119*$W$119</f>
        <v>0.14998</v>
      </c>
      <c r="K121" s="121">
        <f t="shared" si="29"/>
        <v>7.6660000000000006E-2</v>
      </c>
      <c r="L121" s="121">
        <f t="shared" si="29"/>
        <v>7.6660000000000006E-2</v>
      </c>
      <c r="M121" s="121">
        <f t="shared" si="29"/>
        <v>7.6660000000000006E-2</v>
      </c>
      <c r="N121" s="121">
        <f t="shared" si="29"/>
        <v>7.6660000000000006E-2</v>
      </c>
      <c r="O121" s="121">
        <f t="shared" si="29"/>
        <v>0.15166000000000002</v>
      </c>
      <c r="P121" s="121">
        <f t="shared" si="29"/>
        <v>0.16666</v>
      </c>
      <c r="Q121" s="121">
        <f t="shared" si="29"/>
        <v>9.1659999999999991E-2</v>
      </c>
      <c r="R121" s="121">
        <f t="shared" si="29"/>
        <v>1.6660000000000001E-2</v>
      </c>
      <c r="S121" s="121">
        <f t="shared" si="29"/>
        <v>1.6660000000000001E-2</v>
      </c>
      <c r="T121" s="121">
        <f t="shared" si="29"/>
        <v>1.6700000000000003E-2</v>
      </c>
      <c r="U121" s="121">
        <f t="shared" si="29"/>
        <v>8.338000000000001E-2</v>
      </c>
      <c r="V121" s="121">
        <f t="shared" si="28"/>
        <v>1</v>
      </c>
      <c r="W121" s="887">
        <f>SUM(W111:W120)</f>
        <v>1</v>
      </c>
      <c r="X121" s="122">
        <f>V121*W121</f>
        <v>1</v>
      </c>
    </row>
    <row r="122" spans="1:24" ht="15.75" customHeight="1">
      <c r="A122" s="832"/>
      <c r="B122" s="792"/>
      <c r="C122" s="764"/>
      <c r="D122" s="764"/>
      <c r="E122" s="764"/>
      <c r="F122" s="793"/>
      <c r="G122" s="200"/>
      <c r="H122" s="790"/>
      <c r="I122" s="148" t="s">
        <v>39</v>
      </c>
      <c r="J122" s="149">
        <f t="shared" ref="J122:U122" si="30">+J112*$W$111+J114*$W$113+J116*$W$115+J118*$W$117+J120*$W$119</f>
        <v>0</v>
      </c>
      <c r="K122" s="149">
        <f t="shared" si="30"/>
        <v>0</v>
      </c>
      <c r="L122" s="149">
        <f t="shared" si="30"/>
        <v>0</v>
      </c>
      <c r="M122" s="149">
        <f t="shared" si="30"/>
        <v>0</v>
      </c>
      <c r="N122" s="149">
        <f t="shared" si="30"/>
        <v>0</v>
      </c>
      <c r="O122" s="149">
        <f t="shared" si="30"/>
        <v>0</v>
      </c>
      <c r="P122" s="149">
        <f t="shared" si="30"/>
        <v>0</v>
      </c>
      <c r="Q122" s="149">
        <f t="shared" si="30"/>
        <v>0</v>
      </c>
      <c r="R122" s="149">
        <f t="shared" si="30"/>
        <v>0</v>
      </c>
      <c r="S122" s="149">
        <f t="shared" si="30"/>
        <v>0</v>
      </c>
      <c r="T122" s="149">
        <f t="shared" si="30"/>
        <v>0</v>
      </c>
      <c r="U122" s="149">
        <f t="shared" si="30"/>
        <v>0</v>
      </c>
      <c r="V122" s="149">
        <f t="shared" si="28"/>
        <v>0</v>
      </c>
      <c r="W122" s="757"/>
      <c r="X122" s="150">
        <f>+V122*W121</f>
        <v>0</v>
      </c>
    </row>
    <row r="123" spans="1:24" ht="15.75" customHeight="1"/>
    <row r="124" spans="1:24" ht="15.75" customHeight="1"/>
    <row r="125" spans="1:24" ht="15.75" customHeight="1"/>
    <row r="126" spans="1:24" ht="15.75" customHeight="1"/>
    <row r="127" spans="1:24" ht="15.75" customHeight="1"/>
    <row r="128" spans="1:24"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row r="1009" ht="15.75" customHeight="1"/>
    <row r="1010" ht="15.75" customHeight="1"/>
    <row r="1011" ht="15.75" customHeight="1"/>
    <row r="1012" ht="15.75" customHeight="1"/>
    <row r="1013" ht="15.75" customHeight="1"/>
    <row r="1014" ht="15.75" customHeight="1"/>
    <row r="1015" ht="15.75" customHeight="1"/>
    <row r="1016" ht="15.75" customHeight="1"/>
    <row r="1017" ht="15.75" customHeight="1"/>
    <row r="1018" ht="15.75" customHeight="1"/>
    <row r="1019" ht="15.75" customHeight="1"/>
    <row r="1020" ht="15.75" customHeight="1"/>
    <row r="1021" ht="15.75" customHeight="1"/>
    <row r="1022" ht="15.75" customHeight="1"/>
    <row r="1023" ht="15.75" customHeight="1"/>
    <row r="1024" ht="15.75" customHeight="1"/>
    <row r="1025" ht="15.75" customHeight="1"/>
    <row r="1026" ht="15.75" customHeight="1"/>
    <row r="1027" ht="15.75" customHeight="1"/>
    <row r="1028" ht="15.75" customHeight="1"/>
    <row r="1029" ht="15.75" customHeight="1"/>
    <row r="1030" ht="15.75" customHeight="1"/>
    <row r="1031" ht="15.75" customHeight="1"/>
    <row r="1032" ht="15.75" customHeight="1"/>
    <row r="1033" ht="15.75" customHeight="1"/>
    <row r="1034" ht="15.75" customHeight="1"/>
    <row r="1035" ht="15.75" customHeight="1"/>
    <row r="1036" ht="15.75" customHeight="1"/>
    <row r="1037" ht="15.75" customHeight="1"/>
    <row r="1038" ht="15.75" customHeight="1"/>
    <row r="1039" ht="15.75" customHeight="1"/>
  </sheetData>
  <mergeCells count="335">
    <mergeCell ref="C113:F114"/>
    <mergeCell ref="C115:F116"/>
    <mergeCell ref="C110:X110"/>
    <mergeCell ref="H109:I109"/>
    <mergeCell ref="H108:I108"/>
    <mergeCell ref="G111:G112"/>
    <mergeCell ref="C111:F112"/>
    <mergeCell ref="D108:D109"/>
    <mergeCell ref="C108:C109"/>
    <mergeCell ref="B108:B109"/>
    <mergeCell ref="G115:G116"/>
    <mergeCell ref="A108:A122"/>
    <mergeCell ref="B119:B120"/>
    <mergeCell ref="B121:F122"/>
    <mergeCell ref="B111:B112"/>
    <mergeCell ref="H113:H114"/>
    <mergeCell ref="B113:B114"/>
    <mergeCell ref="C97:F98"/>
    <mergeCell ref="C99:F100"/>
    <mergeCell ref="H97:H98"/>
    <mergeCell ref="H99:H100"/>
    <mergeCell ref="B105:F106"/>
    <mergeCell ref="G99:G100"/>
    <mergeCell ref="G97:G98"/>
    <mergeCell ref="C101:F102"/>
    <mergeCell ref="C103:F104"/>
    <mergeCell ref="H107:I107"/>
    <mergeCell ref="H111:H112"/>
    <mergeCell ref="H115:H116"/>
    <mergeCell ref="G113:G114"/>
    <mergeCell ref="G108:G109"/>
    <mergeCell ref="F108:F109"/>
    <mergeCell ref="E108:E109"/>
    <mergeCell ref="C119:F120"/>
    <mergeCell ref="C117:F118"/>
    <mergeCell ref="H117:H118"/>
    <mergeCell ref="H119:H120"/>
    <mergeCell ref="G119:G120"/>
    <mergeCell ref="G117:G118"/>
    <mergeCell ref="H121:H122"/>
    <mergeCell ref="B117:B118"/>
    <mergeCell ref="B115:B116"/>
    <mergeCell ref="A39:A51"/>
    <mergeCell ref="A52:A62"/>
    <mergeCell ref="B57:B58"/>
    <mergeCell ref="B55:B56"/>
    <mergeCell ref="B39:B40"/>
    <mergeCell ref="B42:B43"/>
    <mergeCell ref="B44:B45"/>
    <mergeCell ref="C44:F45"/>
    <mergeCell ref="C42:F43"/>
    <mergeCell ref="B46:B47"/>
    <mergeCell ref="C46:F47"/>
    <mergeCell ref="B50:F51"/>
    <mergeCell ref="B48:B49"/>
    <mergeCell ref="B59:B60"/>
    <mergeCell ref="B61:F62"/>
    <mergeCell ref="B52:B53"/>
    <mergeCell ref="C52:C53"/>
    <mergeCell ref="C48:F49"/>
    <mergeCell ref="E52:E53"/>
    <mergeCell ref="F52:F53"/>
    <mergeCell ref="F39:F40"/>
    <mergeCell ref="E39:E40"/>
    <mergeCell ref="G52:G53"/>
    <mergeCell ref="D52:D53"/>
    <mergeCell ref="G19:G20"/>
    <mergeCell ref="F74:F75"/>
    <mergeCell ref="D74:D75"/>
    <mergeCell ref="E74:E75"/>
    <mergeCell ref="H75:I75"/>
    <mergeCell ref="G74:G75"/>
    <mergeCell ref="H70:H71"/>
    <mergeCell ref="G48:G49"/>
    <mergeCell ref="H26:H27"/>
    <mergeCell ref="E63:E64"/>
    <mergeCell ref="C55:F56"/>
    <mergeCell ref="H28:H29"/>
    <mergeCell ref="H30:H31"/>
    <mergeCell ref="H39:I39"/>
    <mergeCell ref="H52:I52"/>
    <mergeCell ref="H53:I53"/>
    <mergeCell ref="H50:H51"/>
    <mergeCell ref="H46:H47"/>
    <mergeCell ref="H40:I40"/>
    <mergeCell ref="C41:X41"/>
    <mergeCell ref="C39:C40"/>
    <mergeCell ref="D39:D40"/>
    <mergeCell ref="C1:X1"/>
    <mergeCell ref="W2:X3"/>
    <mergeCell ref="W9:W10"/>
    <mergeCell ref="B26:B27"/>
    <mergeCell ref="B28:B29"/>
    <mergeCell ref="A1:B7"/>
    <mergeCell ref="F23:F24"/>
    <mergeCell ref="G23:G24"/>
    <mergeCell ref="H24:I24"/>
    <mergeCell ref="H23:I23"/>
    <mergeCell ref="C23:C24"/>
    <mergeCell ref="E23:E24"/>
    <mergeCell ref="W13:W14"/>
    <mergeCell ref="W15:W16"/>
    <mergeCell ref="W17:W18"/>
    <mergeCell ref="T3:U3"/>
    <mergeCell ref="T2:U2"/>
    <mergeCell ref="W11:W12"/>
    <mergeCell ref="V2:V3"/>
    <mergeCell ref="W4:W5"/>
    <mergeCell ref="W6:W7"/>
    <mergeCell ref="V5:V7"/>
    <mergeCell ref="X4:X5"/>
    <mergeCell ref="X6:X7"/>
    <mergeCell ref="C6:K6"/>
    <mergeCell ref="C7:K7"/>
    <mergeCell ref="C5:K5"/>
    <mergeCell ref="C4:K4"/>
    <mergeCell ref="C2:E3"/>
    <mergeCell ref="H8:I8"/>
    <mergeCell ref="L6:U6"/>
    <mergeCell ref="L7:U7"/>
    <mergeCell ref="L4:U4"/>
    <mergeCell ref="L5:U5"/>
    <mergeCell ref="F2:S3"/>
    <mergeCell ref="W117:W118"/>
    <mergeCell ref="W121:W122"/>
    <mergeCell ref="W119:W120"/>
    <mergeCell ref="W115:W116"/>
    <mergeCell ref="W111:W112"/>
    <mergeCell ref="W108:W109"/>
    <mergeCell ref="W113:W114"/>
    <mergeCell ref="W99:W100"/>
    <mergeCell ref="W97:W98"/>
    <mergeCell ref="W103:W104"/>
    <mergeCell ref="W105:W106"/>
    <mergeCell ref="H105:H106"/>
    <mergeCell ref="B95:B96"/>
    <mergeCell ref="B97:B98"/>
    <mergeCell ref="B99:B100"/>
    <mergeCell ref="B101:B102"/>
    <mergeCell ref="A88:A106"/>
    <mergeCell ref="B103:B104"/>
    <mergeCell ref="A63:A73"/>
    <mergeCell ref="G95:G96"/>
    <mergeCell ref="G93:G94"/>
    <mergeCell ref="C93:F94"/>
    <mergeCell ref="C95:F96"/>
    <mergeCell ref="B63:B64"/>
    <mergeCell ref="C66:F67"/>
    <mergeCell ref="B66:B67"/>
    <mergeCell ref="A74:A86"/>
    <mergeCell ref="C68:F69"/>
    <mergeCell ref="B72:F73"/>
    <mergeCell ref="H95:H96"/>
    <mergeCell ref="G101:G102"/>
    <mergeCell ref="H101:H102"/>
    <mergeCell ref="H85:H86"/>
    <mergeCell ref="H83:H84"/>
    <mergeCell ref="C65:X65"/>
    <mergeCell ref="W55:W56"/>
    <mergeCell ref="W57:W58"/>
    <mergeCell ref="W50:W51"/>
    <mergeCell ref="W48:W49"/>
    <mergeCell ref="G68:G69"/>
    <mergeCell ref="G66:G67"/>
    <mergeCell ref="G103:G104"/>
    <mergeCell ref="H79:H80"/>
    <mergeCell ref="G79:G80"/>
    <mergeCell ref="H77:H78"/>
    <mergeCell ref="H66:H67"/>
    <mergeCell ref="H68:H69"/>
    <mergeCell ref="H103:H104"/>
    <mergeCell ref="W72:W73"/>
    <mergeCell ref="W74:W75"/>
    <mergeCell ref="W81:W82"/>
    <mergeCell ref="W61:W62"/>
    <mergeCell ref="W52:W53"/>
    <mergeCell ref="H48:H49"/>
    <mergeCell ref="W66:W67"/>
    <mergeCell ref="W70:W71"/>
    <mergeCell ref="W63:W64"/>
    <mergeCell ref="W91:W92"/>
    <mergeCell ref="W93:W94"/>
    <mergeCell ref="A9:A37"/>
    <mergeCell ref="G30:G31"/>
    <mergeCell ref="B36:F37"/>
    <mergeCell ref="B30:B31"/>
    <mergeCell ref="W30:W31"/>
    <mergeCell ref="W19:W20"/>
    <mergeCell ref="W21:W22"/>
    <mergeCell ref="W23:W24"/>
    <mergeCell ref="W26:W27"/>
    <mergeCell ref="W28:W29"/>
    <mergeCell ref="W34:W35"/>
    <mergeCell ref="W36:W37"/>
    <mergeCell ref="W32:W33"/>
    <mergeCell ref="C30:F31"/>
    <mergeCell ref="B34:B35"/>
    <mergeCell ref="F19:F20"/>
    <mergeCell ref="F21:F22"/>
    <mergeCell ref="G28:G29"/>
    <mergeCell ref="C28:F29"/>
    <mergeCell ref="G26:G27"/>
    <mergeCell ref="C26:F27"/>
    <mergeCell ref="C25:X25"/>
    <mergeCell ref="G9:G10"/>
    <mergeCell ref="G21:G22"/>
    <mergeCell ref="D9:D10"/>
    <mergeCell ref="E11:E12"/>
    <mergeCell ref="E9:E10"/>
    <mergeCell ref="H11:I11"/>
    <mergeCell ref="H12:I12"/>
    <mergeCell ref="B9:B24"/>
    <mergeCell ref="C21:C22"/>
    <mergeCell ref="H22:I22"/>
    <mergeCell ref="D21:D22"/>
    <mergeCell ref="H19:I19"/>
    <mergeCell ref="H20:I20"/>
    <mergeCell ref="H21:I21"/>
    <mergeCell ref="C19:C20"/>
    <mergeCell ref="C17:C18"/>
    <mergeCell ref="C9:C10"/>
    <mergeCell ref="C11:C12"/>
    <mergeCell ref="H18:I18"/>
    <mergeCell ref="H17:I17"/>
    <mergeCell ref="D15:D16"/>
    <mergeCell ref="D17:D18"/>
    <mergeCell ref="D11:D12"/>
    <mergeCell ref="D13:D14"/>
    <mergeCell ref="F9:F10"/>
    <mergeCell ref="F11:F12"/>
    <mergeCell ref="B32:B33"/>
    <mergeCell ref="G32:G33"/>
    <mergeCell ref="W46:W47"/>
    <mergeCell ref="W42:W43"/>
    <mergeCell ref="W44:W45"/>
    <mergeCell ref="W39:W40"/>
    <mergeCell ref="D63:D64"/>
    <mergeCell ref="C63:C64"/>
    <mergeCell ref="G63:G64"/>
    <mergeCell ref="F63:F64"/>
    <mergeCell ref="H59:H60"/>
    <mergeCell ref="C59:F60"/>
    <mergeCell ref="G59:G60"/>
    <mergeCell ref="H55:H56"/>
    <mergeCell ref="H34:H35"/>
    <mergeCell ref="H38:I38"/>
    <mergeCell ref="H36:H37"/>
    <mergeCell ref="G57:G58"/>
    <mergeCell ref="C57:F58"/>
    <mergeCell ref="C54:X54"/>
    <mergeCell ref="W59:W60"/>
    <mergeCell ref="H64:I64"/>
    <mergeCell ref="H57:H58"/>
    <mergeCell ref="G55:G56"/>
    <mergeCell ref="W83:W84"/>
    <mergeCell ref="W85:W86"/>
    <mergeCell ref="W88:W89"/>
    <mergeCell ref="W101:W102"/>
    <mergeCell ref="W95:W96"/>
    <mergeCell ref="W77:W78"/>
    <mergeCell ref="C76:X76"/>
    <mergeCell ref="B79:B80"/>
    <mergeCell ref="W79:W80"/>
    <mergeCell ref="E88:E89"/>
    <mergeCell ref="B83:B84"/>
    <mergeCell ref="B85:F86"/>
    <mergeCell ref="C83:F84"/>
    <mergeCell ref="C88:C89"/>
    <mergeCell ref="B88:B89"/>
    <mergeCell ref="B91:B92"/>
    <mergeCell ref="C91:F92"/>
    <mergeCell ref="D88:D89"/>
    <mergeCell ref="F88:F89"/>
    <mergeCell ref="G83:G84"/>
    <mergeCell ref="H87:I87"/>
    <mergeCell ref="H88:I88"/>
    <mergeCell ref="H89:I89"/>
    <mergeCell ref="G88:G89"/>
    <mergeCell ref="W68:W69"/>
    <mergeCell ref="H91:H92"/>
    <mergeCell ref="C90:X90"/>
    <mergeCell ref="G91:G92"/>
    <mergeCell ref="B93:B94"/>
    <mergeCell ref="H93:H94"/>
    <mergeCell ref="C70:F71"/>
    <mergeCell ref="G70:G71"/>
    <mergeCell ref="H61:H62"/>
    <mergeCell ref="H63:I63"/>
    <mergeCell ref="B77:B78"/>
    <mergeCell ref="B81:B82"/>
    <mergeCell ref="G77:G78"/>
    <mergeCell ref="C77:F78"/>
    <mergeCell ref="C81:F82"/>
    <mergeCell ref="G81:G82"/>
    <mergeCell ref="B74:B75"/>
    <mergeCell ref="C74:C75"/>
    <mergeCell ref="H81:H82"/>
    <mergeCell ref="C79:F80"/>
    <mergeCell ref="H74:I74"/>
    <mergeCell ref="H72:H73"/>
    <mergeCell ref="B70:B71"/>
    <mergeCell ref="B68:B69"/>
    <mergeCell ref="G42:G43"/>
    <mergeCell ref="G39:G40"/>
    <mergeCell ref="H32:H33"/>
    <mergeCell ref="H44:H45"/>
    <mergeCell ref="H42:H43"/>
    <mergeCell ref="G44:G45"/>
    <mergeCell ref="G46:G47"/>
    <mergeCell ref="G36:G37"/>
    <mergeCell ref="G34:G35"/>
    <mergeCell ref="C32:F33"/>
    <mergeCell ref="C34:F35"/>
    <mergeCell ref="H10:I10"/>
    <mergeCell ref="H9:I9"/>
    <mergeCell ref="H13:I13"/>
    <mergeCell ref="H14:I14"/>
    <mergeCell ref="H15:I15"/>
    <mergeCell ref="H16:I16"/>
    <mergeCell ref="G11:G12"/>
    <mergeCell ref="F17:F18"/>
    <mergeCell ref="E17:E18"/>
    <mergeCell ref="G17:G18"/>
    <mergeCell ref="E21:E22"/>
    <mergeCell ref="E19:E20"/>
    <mergeCell ref="E13:E14"/>
    <mergeCell ref="C13:C14"/>
    <mergeCell ref="C15:C16"/>
    <mergeCell ref="G13:G14"/>
    <mergeCell ref="F13:F14"/>
    <mergeCell ref="F15:F16"/>
    <mergeCell ref="E15:E16"/>
    <mergeCell ref="G15:G16"/>
    <mergeCell ref="D19:D20"/>
    <mergeCell ref="D23:D24"/>
  </mergeCells>
  <pageMargins left="0.7" right="0.7" top="0.75" bottom="0.75" header="0" footer="0"/>
  <pageSetup fitToHeight="0" orientation="landscape"/>
  <drawing r:id="rId1"/>
  <legacy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000"/>
  <sheetViews>
    <sheetView topLeftCell="X1" workbookViewId="0">
      <selection activeCell="Y12" sqref="Y12:AJ24"/>
    </sheetView>
  </sheetViews>
  <sheetFormatPr baseColWidth="10" defaultColWidth="14.42578125" defaultRowHeight="15" customHeight="1"/>
  <cols>
    <col min="1" max="1" width="24.28515625" customWidth="1"/>
    <col min="2" max="2" width="21.85546875" customWidth="1"/>
    <col min="3" max="3" width="12.85546875" customWidth="1"/>
    <col min="4" max="5" width="10.7109375" customWidth="1"/>
    <col min="6" max="6" width="27.5703125" customWidth="1"/>
    <col min="7" max="7" width="24.7109375" customWidth="1"/>
    <col min="8" max="9" width="4.28515625" customWidth="1"/>
    <col min="10" max="21" width="10.7109375" customWidth="1"/>
    <col min="22" max="22" width="16.85546875" customWidth="1"/>
    <col min="23" max="24" width="10.7109375" customWidth="1"/>
    <col min="25" max="36" width="14.42578125" style="525"/>
  </cols>
  <sheetData>
    <row r="1" spans="1:36" ht="18">
      <c r="A1" s="888"/>
      <c r="B1" s="801"/>
      <c r="C1" s="897" t="s">
        <v>0</v>
      </c>
      <c r="D1" s="813"/>
      <c r="E1" s="813"/>
      <c r="F1" s="813"/>
      <c r="G1" s="813"/>
      <c r="H1" s="813"/>
      <c r="I1" s="813"/>
      <c r="J1" s="813"/>
      <c r="K1" s="813"/>
      <c r="L1" s="813"/>
      <c r="M1" s="813"/>
      <c r="N1" s="813"/>
      <c r="O1" s="813"/>
      <c r="P1" s="813"/>
      <c r="Q1" s="813"/>
      <c r="R1" s="813"/>
      <c r="S1" s="813"/>
      <c r="T1" s="813"/>
      <c r="U1" s="813"/>
      <c r="V1" s="813"/>
      <c r="W1" s="813"/>
      <c r="X1" s="813"/>
      <c r="Y1" s="739" t="s">
        <v>848</v>
      </c>
      <c r="Z1" s="739"/>
      <c r="AA1" s="739"/>
      <c r="AB1" s="739"/>
      <c r="AC1" s="739"/>
      <c r="AD1" s="739"/>
      <c r="AE1" s="739"/>
      <c r="AF1" s="739"/>
      <c r="AG1" s="739"/>
      <c r="AH1" s="739"/>
      <c r="AI1" s="739"/>
      <c r="AJ1" s="739"/>
    </row>
    <row r="2" spans="1:36" ht="15" customHeight="1">
      <c r="A2" s="802"/>
      <c r="B2" s="803"/>
      <c r="C2" s="820" t="s">
        <v>1</v>
      </c>
      <c r="D2" s="817"/>
      <c r="E2" s="818"/>
      <c r="F2" s="816" t="s">
        <v>736</v>
      </c>
      <c r="G2" s="817"/>
      <c r="H2" s="817"/>
      <c r="I2" s="817"/>
      <c r="J2" s="817"/>
      <c r="K2" s="817"/>
      <c r="L2" s="817"/>
      <c r="M2" s="817"/>
      <c r="N2" s="817"/>
      <c r="O2" s="817"/>
      <c r="P2" s="817"/>
      <c r="Q2" s="817"/>
      <c r="R2" s="817"/>
      <c r="S2" s="818"/>
      <c r="T2" s="885" t="s">
        <v>3</v>
      </c>
      <c r="U2" s="752"/>
      <c r="V2" s="892" t="s">
        <v>4</v>
      </c>
      <c r="W2" s="880" t="s">
        <v>5</v>
      </c>
      <c r="X2" s="1178"/>
      <c r="Y2" s="739"/>
      <c r="Z2" s="739"/>
      <c r="AA2" s="739"/>
      <c r="AB2" s="739"/>
      <c r="AC2" s="739"/>
      <c r="AD2" s="739"/>
      <c r="AE2" s="739"/>
      <c r="AF2" s="739"/>
      <c r="AG2" s="739"/>
      <c r="AH2" s="739"/>
      <c r="AI2" s="739"/>
      <c r="AJ2" s="739"/>
    </row>
    <row r="3" spans="1:36" ht="21" customHeight="1">
      <c r="A3" s="802"/>
      <c r="B3" s="803"/>
      <c r="C3" s="751"/>
      <c r="D3" s="751"/>
      <c r="E3" s="752"/>
      <c r="F3" s="750"/>
      <c r="G3" s="751"/>
      <c r="H3" s="751"/>
      <c r="I3" s="751"/>
      <c r="J3" s="751"/>
      <c r="K3" s="751"/>
      <c r="L3" s="751"/>
      <c r="M3" s="751"/>
      <c r="N3" s="751"/>
      <c r="O3" s="751"/>
      <c r="P3" s="751"/>
      <c r="Q3" s="751"/>
      <c r="R3" s="751"/>
      <c r="S3" s="752"/>
      <c r="T3" s="886"/>
      <c r="U3" s="726"/>
      <c r="V3" s="766"/>
      <c r="W3" s="750"/>
      <c r="X3" s="1005"/>
      <c r="Y3" s="739"/>
      <c r="Z3" s="739"/>
      <c r="AA3" s="739"/>
      <c r="AB3" s="739"/>
      <c r="AC3" s="739"/>
      <c r="AD3" s="739"/>
      <c r="AE3" s="739"/>
      <c r="AF3" s="739"/>
      <c r="AG3" s="739"/>
      <c r="AH3" s="739"/>
      <c r="AI3" s="739"/>
      <c r="AJ3" s="739"/>
    </row>
    <row r="4" spans="1:36">
      <c r="A4" s="802"/>
      <c r="B4" s="803"/>
      <c r="C4" s="884" t="s">
        <v>6</v>
      </c>
      <c r="D4" s="728"/>
      <c r="E4" s="728"/>
      <c r="F4" s="728"/>
      <c r="G4" s="728"/>
      <c r="H4" s="728"/>
      <c r="I4" s="728"/>
      <c r="J4" s="728"/>
      <c r="K4" s="724"/>
      <c r="L4" s="890" t="s">
        <v>7</v>
      </c>
      <c r="M4" s="728"/>
      <c r="N4" s="728"/>
      <c r="O4" s="728"/>
      <c r="P4" s="728"/>
      <c r="Q4" s="728"/>
      <c r="R4" s="728"/>
      <c r="S4" s="728"/>
      <c r="T4" s="728"/>
      <c r="U4" s="724"/>
      <c r="V4" s="104" t="s">
        <v>8</v>
      </c>
      <c r="W4" s="883" t="s">
        <v>9</v>
      </c>
      <c r="X4" s="1211">
        <f>+X9+X25+X41+X57</f>
        <v>1</v>
      </c>
      <c r="Y4" s="739"/>
      <c r="Z4" s="739"/>
      <c r="AA4" s="739"/>
      <c r="AB4" s="739"/>
      <c r="AC4" s="739"/>
      <c r="AD4" s="739"/>
      <c r="AE4" s="739"/>
      <c r="AF4" s="739"/>
      <c r="AG4" s="739"/>
      <c r="AH4" s="739"/>
      <c r="AI4" s="739"/>
      <c r="AJ4" s="739"/>
    </row>
    <row r="5" spans="1:36" ht="26.25" customHeight="1">
      <c r="A5" s="802"/>
      <c r="B5" s="803"/>
      <c r="C5" s="1219" t="s">
        <v>738</v>
      </c>
      <c r="D5" s="1216"/>
      <c r="E5" s="1216"/>
      <c r="F5" s="1216"/>
      <c r="G5" s="1216"/>
      <c r="H5" s="1216"/>
      <c r="I5" s="1216"/>
      <c r="J5" s="1216"/>
      <c r="K5" s="1217"/>
      <c r="L5" s="1215" t="s">
        <v>740</v>
      </c>
      <c r="M5" s="1216"/>
      <c r="N5" s="1216"/>
      <c r="O5" s="1216"/>
      <c r="P5" s="1216"/>
      <c r="Q5" s="1216"/>
      <c r="R5" s="1216"/>
      <c r="S5" s="1216"/>
      <c r="T5" s="1216"/>
      <c r="U5" s="1217"/>
      <c r="V5" s="796">
        <v>43483</v>
      </c>
      <c r="W5" s="766"/>
      <c r="X5" s="1212"/>
      <c r="Y5" s="739"/>
      <c r="Z5" s="739"/>
      <c r="AA5" s="739"/>
      <c r="AB5" s="739"/>
      <c r="AC5" s="739"/>
      <c r="AD5" s="739"/>
      <c r="AE5" s="739"/>
      <c r="AF5" s="739"/>
      <c r="AG5" s="739"/>
      <c r="AH5" s="739"/>
      <c r="AI5" s="739"/>
      <c r="AJ5" s="739"/>
    </row>
    <row r="6" spans="1:36">
      <c r="A6" s="802"/>
      <c r="B6" s="803"/>
      <c r="C6" s="884" t="s">
        <v>38</v>
      </c>
      <c r="D6" s="728"/>
      <c r="E6" s="728"/>
      <c r="F6" s="728"/>
      <c r="G6" s="728"/>
      <c r="H6" s="728"/>
      <c r="I6" s="728"/>
      <c r="J6" s="728"/>
      <c r="K6" s="724"/>
      <c r="L6" s="890" t="s">
        <v>16</v>
      </c>
      <c r="M6" s="728"/>
      <c r="N6" s="728"/>
      <c r="O6" s="728"/>
      <c r="P6" s="728"/>
      <c r="Q6" s="728"/>
      <c r="R6" s="728"/>
      <c r="S6" s="728"/>
      <c r="T6" s="728"/>
      <c r="U6" s="724"/>
      <c r="V6" s="797"/>
      <c r="W6" s="881" t="s">
        <v>39</v>
      </c>
      <c r="X6" s="1213">
        <f>+X10+X26+X42+X58</f>
        <v>0</v>
      </c>
      <c r="Y6" s="739"/>
      <c r="Z6" s="739"/>
      <c r="AA6" s="739"/>
      <c r="AB6" s="739"/>
      <c r="AC6" s="739"/>
      <c r="AD6" s="739"/>
      <c r="AE6" s="739"/>
      <c r="AF6" s="739"/>
      <c r="AG6" s="739"/>
      <c r="AH6" s="739"/>
      <c r="AI6" s="739"/>
      <c r="AJ6" s="739"/>
    </row>
    <row r="7" spans="1:36" ht="25.5" customHeight="1">
      <c r="A7" s="804"/>
      <c r="B7" s="805"/>
      <c r="C7" s="896" t="s">
        <v>741</v>
      </c>
      <c r="D7" s="728"/>
      <c r="E7" s="728"/>
      <c r="F7" s="728"/>
      <c r="G7" s="728"/>
      <c r="H7" s="728"/>
      <c r="I7" s="728"/>
      <c r="J7" s="728"/>
      <c r="K7" s="724"/>
      <c r="L7" s="891" t="s">
        <v>744</v>
      </c>
      <c r="M7" s="824"/>
      <c r="N7" s="824"/>
      <c r="O7" s="824"/>
      <c r="P7" s="824"/>
      <c r="Q7" s="824"/>
      <c r="R7" s="824"/>
      <c r="S7" s="824"/>
      <c r="T7" s="824"/>
      <c r="U7" s="825"/>
      <c r="V7" s="798"/>
      <c r="W7" s="741"/>
      <c r="X7" s="798"/>
      <c r="Y7" s="739"/>
      <c r="Z7" s="739"/>
      <c r="AA7" s="739"/>
      <c r="AB7" s="739"/>
      <c r="AC7" s="739"/>
      <c r="AD7" s="739"/>
      <c r="AE7" s="739"/>
      <c r="AF7" s="739"/>
      <c r="AG7" s="739"/>
      <c r="AH7" s="739"/>
      <c r="AI7" s="739"/>
      <c r="AJ7" s="739"/>
    </row>
    <row r="8" spans="1:36">
      <c r="A8" s="105" t="s">
        <v>17</v>
      </c>
      <c r="B8" s="106" t="s">
        <v>42</v>
      </c>
      <c r="C8" s="106" t="s">
        <v>43</v>
      </c>
      <c r="D8" s="106" t="s">
        <v>19</v>
      </c>
      <c r="E8" s="106" t="s">
        <v>44</v>
      </c>
      <c r="F8" s="107" t="s">
        <v>45</v>
      </c>
      <c r="G8" s="108" t="s">
        <v>46</v>
      </c>
      <c r="H8" s="898" t="s">
        <v>47</v>
      </c>
      <c r="I8" s="755"/>
      <c r="J8" s="106" t="s">
        <v>48</v>
      </c>
      <c r="K8" s="106" t="s">
        <v>28</v>
      </c>
      <c r="L8" s="106" t="s">
        <v>31</v>
      </c>
      <c r="M8" s="106" t="s">
        <v>30</v>
      </c>
      <c r="N8" s="106" t="s">
        <v>49</v>
      </c>
      <c r="O8" s="106" t="s">
        <v>50</v>
      </c>
      <c r="P8" s="106" t="s">
        <v>34</v>
      </c>
      <c r="Q8" s="109" t="s">
        <v>36</v>
      </c>
      <c r="R8" s="106" t="s">
        <v>51</v>
      </c>
      <c r="S8" s="106" t="s">
        <v>52</v>
      </c>
      <c r="T8" s="106" t="s">
        <v>32</v>
      </c>
      <c r="U8" s="106" t="s">
        <v>29</v>
      </c>
      <c r="V8" s="106" t="s">
        <v>53</v>
      </c>
      <c r="W8" s="106" t="s">
        <v>54</v>
      </c>
      <c r="X8" s="693"/>
      <c r="Y8" s="696" t="s">
        <v>836</v>
      </c>
      <c r="Z8" s="696" t="s">
        <v>837</v>
      </c>
      <c r="AA8" s="696" t="s">
        <v>838</v>
      </c>
      <c r="AB8" s="696" t="s">
        <v>839</v>
      </c>
      <c r="AC8" s="696" t="s">
        <v>840</v>
      </c>
      <c r="AD8" s="696" t="s">
        <v>841</v>
      </c>
      <c r="AE8" s="696" t="s">
        <v>842</v>
      </c>
      <c r="AF8" s="696" t="s">
        <v>843</v>
      </c>
      <c r="AG8" s="696" t="s">
        <v>844</v>
      </c>
      <c r="AH8" s="696" t="s">
        <v>845</v>
      </c>
      <c r="AI8" s="696" t="s">
        <v>846</v>
      </c>
      <c r="AJ8" s="696" t="s">
        <v>847</v>
      </c>
    </row>
    <row r="9" spans="1:36" ht="57.75" customHeight="1">
      <c r="A9" s="889" t="s">
        <v>745</v>
      </c>
      <c r="B9" s="877" t="s">
        <v>746</v>
      </c>
      <c r="C9" s="876" t="s">
        <v>747</v>
      </c>
      <c r="D9" s="1223">
        <v>1</v>
      </c>
      <c r="E9" s="876" t="s">
        <v>749</v>
      </c>
      <c r="F9" s="905" t="s">
        <v>75</v>
      </c>
      <c r="G9" s="893" t="s">
        <v>750</v>
      </c>
      <c r="H9" s="894" t="s">
        <v>9</v>
      </c>
      <c r="I9" s="786"/>
      <c r="J9" s="563">
        <v>0</v>
      </c>
      <c r="K9" s="563">
        <v>0</v>
      </c>
      <c r="L9" s="563">
        <v>0.13500000000000001</v>
      </c>
      <c r="M9" s="563">
        <v>0.16</v>
      </c>
      <c r="N9" s="563">
        <v>0.16</v>
      </c>
      <c r="O9" s="563">
        <v>0.155</v>
      </c>
      <c r="P9" s="563">
        <v>9.5000000000000001E-2</v>
      </c>
      <c r="Q9" s="563">
        <v>8.5000000000000006E-2</v>
      </c>
      <c r="R9" s="563">
        <v>6.5000000000000002E-2</v>
      </c>
      <c r="S9" s="563">
        <v>7.4999999999999997E-2</v>
      </c>
      <c r="T9" s="563">
        <v>7.0000000000000007E-2</v>
      </c>
      <c r="U9" s="563">
        <v>0</v>
      </c>
      <c r="V9" s="163">
        <f t="shared" ref="V9:V10" si="0">SUM(J9:U9)</f>
        <v>1</v>
      </c>
      <c r="W9" s="879">
        <v>0.4</v>
      </c>
      <c r="X9" s="694">
        <f>IF(OR(V9=0,W9=0),0,(V9/V9)*W9)</f>
        <v>0.4</v>
      </c>
      <c r="Y9" s="738"/>
      <c r="Z9" s="733"/>
      <c r="AA9" s="733"/>
      <c r="AB9" s="733"/>
      <c r="AC9" s="733"/>
      <c r="AD9" s="733"/>
      <c r="AE9" s="733"/>
      <c r="AF9" s="733"/>
      <c r="AG9" s="733"/>
      <c r="AH9" s="733"/>
      <c r="AI9" s="733"/>
      <c r="AJ9" s="733"/>
    </row>
    <row r="10" spans="1:36" ht="57.75" customHeight="1">
      <c r="A10" s="778"/>
      <c r="B10" s="788"/>
      <c r="C10" s="757"/>
      <c r="D10" s="764"/>
      <c r="E10" s="757"/>
      <c r="F10" s="760"/>
      <c r="G10" s="741"/>
      <c r="H10" s="873" t="s">
        <v>62</v>
      </c>
      <c r="I10" s="784"/>
      <c r="J10" s="155"/>
      <c r="K10" s="155"/>
      <c r="L10" s="155"/>
      <c r="M10" s="155"/>
      <c r="N10" s="155"/>
      <c r="O10" s="155"/>
      <c r="P10" s="155"/>
      <c r="Q10" s="155"/>
      <c r="R10" s="155"/>
      <c r="S10" s="155"/>
      <c r="T10" s="155"/>
      <c r="U10" s="156"/>
      <c r="V10" s="170">
        <f t="shared" si="0"/>
        <v>0</v>
      </c>
      <c r="W10" s="741"/>
      <c r="X10" s="695">
        <f>IF(OR(V10=0,W9=0),0,(V10/V9*W9))</f>
        <v>0</v>
      </c>
      <c r="Y10" s="733"/>
      <c r="Z10" s="733"/>
      <c r="AA10" s="733"/>
      <c r="AB10" s="733"/>
      <c r="AC10" s="733"/>
      <c r="AD10" s="733"/>
      <c r="AE10" s="733"/>
      <c r="AF10" s="733"/>
      <c r="AG10" s="733"/>
      <c r="AH10" s="733"/>
      <c r="AI10" s="733"/>
      <c r="AJ10" s="733"/>
    </row>
    <row r="11" spans="1:36" ht="36">
      <c r="A11" s="778"/>
      <c r="B11" s="158" t="s">
        <v>63</v>
      </c>
      <c r="C11" s="878" t="s">
        <v>24</v>
      </c>
      <c r="D11" s="772"/>
      <c r="E11" s="772"/>
      <c r="F11" s="772"/>
      <c r="G11" s="772"/>
      <c r="H11" s="772"/>
      <c r="I11" s="772"/>
      <c r="J11" s="772"/>
      <c r="K11" s="772"/>
      <c r="L11" s="772"/>
      <c r="M11" s="772"/>
      <c r="N11" s="772"/>
      <c r="O11" s="772"/>
      <c r="P11" s="772"/>
      <c r="Q11" s="772"/>
      <c r="R11" s="772"/>
      <c r="S11" s="772"/>
      <c r="T11" s="772"/>
      <c r="U11" s="772"/>
      <c r="V11" s="772"/>
      <c r="W11" s="772"/>
      <c r="X11" s="772"/>
      <c r="Y11" s="736" t="s">
        <v>849</v>
      </c>
      <c r="Z11" s="736"/>
      <c r="AA11" s="736"/>
      <c r="AB11" s="736"/>
      <c r="AC11" s="736"/>
      <c r="AD11" s="736"/>
      <c r="AE11" s="736"/>
      <c r="AF11" s="736"/>
      <c r="AG11" s="736"/>
      <c r="AH11" s="736"/>
      <c r="AI11" s="736"/>
      <c r="AJ11" s="736"/>
    </row>
    <row r="12" spans="1:36">
      <c r="A12" s="778"/>
      <c r="B12" s="1220" t="s">
        <v>752</v>
      </c>
      <c r="C12" s="1214" t="s">
        <v>753</v>
      </c>
      <c r="D12" s="744"/>
      <c r="E12" s="744"/>
      <c r="F12" s="744"/>
      <c r="G12" s="893" t="s">
        <v>750</v>
      </c>
      <c r="H12" s="865" t="s">
        <v>67</v>
      </c>
      <c r="I12" s="126" t="s">
        <v>9</v>
      </c>
      <c r="J12" s="655"/>
      <c r="K12" s="573"/>
      <c r="L12" s="573">
        <v>0.2</v>
      </c>
      <c r="M12" s="656">
        <v>0.3</v>
      </c>
      <c r="N12" s="656">
        <v>0.3</v>
      </c>
      <c r="O12" s="657">
        <v>0.2</v>
      </c>
      <c r="P12" s="658"/>
      <c r="Q12" s="658"/>
      <c r="R12" s="658"/>
      <c r="S12" s="658"/>
      <c r="T12" s="658"/>
      <c r="U12" s="659"/>
      <c r="V12" s="121">
        <f t="shared" ref="V12:V23" si="1">SUM(J12:U12)</f>
        <v>1</v>
      </c>
      <c r="W12" s="872">
        <v>0.2</v>
      </c>
      <c r="X12" s="122">
        <f>V12*W12</f>
        <v>0.2</v>
      </c>
      <c r="Y12" s="734"/>
      <c r="Z12" s="733"/>
      <c r="AA12" s="733"/>
      <c r="AB12" s="733"/>
      <c r="AC12" s="733"/>
      <c r="AD12" s="733"/>
      <c r="AE12" s="733"/>
      <c r="AF12" s="733"/>
      <c r="AG12" s="733"/>
      <c r="AH12" s="733"/>
      <c r="AI12" s="733"/>
      <c r="AJ12" s="733"/>
    </row>
    <row r="13" spans="1:36" ht="15" customHeight="1">
      <c r="A13" s="778"/>
      <c r="B13" s="766"/>
      <c r="C13" s="750"/>
      <c r="D13" s="751"/>
      <c r="E13" s="751"/>
      <c r="F13" s="751"/>
      <c r="G13" s="741"/>
      <c r="H13" s="762"/>
      <c r="I13" s="127" t="s">
        <v>39</v>
      </c>
      <c r="J13" s="660"/>
      <c r="K13" s="661"/>
      <c r="L13" s="661"/>
      <c r="M13" s="661"/>
      <c r="N13" s="661"/>
      <c r="O13" s="661"/>
      <c r="P13" s="661"/>
      <c r="Q13" s="661"/>
      <c r="R13" s="661"/>
      <c r="S13" s="661"/>
      <c r="T13" s="661"/>
      <c r="U13" s="661"/>
      <c r="V13" s="124">
        <f t="shared" si="1"/>
        <v>0</v>
      </c>
      <c r="W13" s="768"/>
      <c r="X13" s="125">
        <f>+V13*W12</f>
        <v>0</v>
      </c>
      <c r="Y13" s="735"/>
      <c r="Z13" s="733"/>
      <c r="AA13" s="733"/>
      <c r="AB13" s="733"/>
      <c r="AC13" s="733"/>
      <c r="AD13" s="733"/>
      <c r="AE13" s="733"/>
      <c r="AF13" s="733"/>
      <c r="AG13" s="733"/>
      <c r="AH13" s="733"/>
      <c r="AI13" s="733"/>
      <c r="AJ13" s="733"/>
    </row>
    <row r="14" spans="1:36">
      <c r="A14" s="778"/>
      <c r="B14" s="1220" t="s">
        <v>752</v>
      </c>
      <c r="C14" s="1214" t="s">
        <v>754</v>
      </c>
      <c r="D14" s="744"/>
      <c r="E14" s="744"/>
      <c r="F14" s="744"/>
      <c r="G14" s="893" t="s">
        <v>750</v>
      </c>
      <c r="H14" s="865" t="s">
        <v>67</v>
      </c>
      <c r="I14" s="126" t="s">
        <v>9</v>
      </c>
      <c r="J14" s="660"/>
      <c r="K14" s="575"/>
      <c r="L14" s="578">
        <v>0.2</v>
      </c>
      <c r="M14" s="578">
        <v>0.2</v>
      </c>
      <c r="N14" s="578">
        <v>0.2</v>
      </c>
      <c r="O14" s="578">
        <v>0.2</v>
      </c>
      <c r="P14" s="575">
        <v>0.1</v>
      </c>
      <c r="Q14" s="575">
        <v>0.1</v>
      </c>
      <c r="R14" s="575"/>
      <c r="S14" s="575"/>
      <c r="T14" s="575"/>
      <c r="U14" s="661"/>
      <c r="V14" s="121">
        <f t="shared" si="1"/>
        <v>1</v>
      </c>
      <c r="W14" s="872">
        <v>0.2</v>
      </c>
      <c r="X14" s="122">
        <f>V14*W14</f>
        <v>0.2</v>
      </c>
      <c r="Y14" s="734"/>
      <c r="Z14" s="733"/>
      <c r="AA14" s="733"/>
      <c r="AB14" s="733"/>
      <c r="AC14" s="733"/>
      <c r="AD14" s="733"/>
      <c r="AE14" s="733"/>
      <c r="AF14" s="733"/>
      <c r="AG14" s="733"/>
      <c r="AH14" s="733"/>
      <c r="AI14" s="733"/>
      <c r="AJ14" s="733"/>
    </row>
    <row r="15" spans="1:36">
      <c r="A15" s="778"/>
      <c r="B15" s="766"/>
      <c r="C15" s="750"/>
      <c r="D15" s="751"/>
      <c r="E15" s="751"/>
      <c r="F15" s="751"/>
      <c r="G15" s="741"/>
      <c r="H15" s="762"/>
      <c r="I15" s="127" t="s">
        <v>39</v>
      </c>
      <c r="J15" s="660"/>
      <c r="K15" s="661"/>
      <c r="L15" s="661"/>
      <c r="M15" s="661"/>
      <c r="N15" s="661"/>
      <c r="O15" s="661"/>
      <c r="P15" s="661"/>
      <c r="Q15" s="661"/>
      <c r="R15" s="661"/>
      <c r="S15" s="661"/>
      <c r="T15" s="661"/>
      <c r="U15" s="661"/>
      <c r="V15" s="124">
        <f t="shared" si="1"/>
        <v>0</v>
      </c>
      <c r="W15" s="768"/>
      <c r="X15" s="125">
        <f>+V15*W14</f>
        <v>0</v>
      </c>
      <c r="Y15" s="735"/>
      <c r="Z15" s="733"/>
      <c r="AA15" s="733"/>
      <c r="AB15" s="733"/>
      <c r="AC15" s="733"/>
      <c r="AD15" s="733"/>
      <c r="AE15" s="733"/>
      <c r="AF15" s="733"/>
      <c r="AG15" s="733"/>
      <c r="AH15" s="733"/>
      <c r="AI15" s="733"/>
      <c r="AJ15" s="733"/>
    </row>
    <row r="16" spans="1:36" ht="19.5" customHeight="1">
      <c r="A16" s="778"/>
      <c r="B16" s="1220" t="s">
        <v>756</v>
      </c>
      <c r="C16" s="1214" t="s">
        <v>760</v>
      </c>
      <c r="D16" s="744"/>
      <c r="E16" s="744"/>
      <c r="F16" s="744"/>
      <c r="G16" s="893" t="s">
        <v>750</v>
      </c>
      <c r="H16" s="865" t="s">
        <v>67</v>
      </c>
      <c r="I16" s="126" t="s">
        <v>9</v>
      </c>
      <c r="J16" s="660"/>
      <c r="K16" s="575"/>
      <c r="L16" s="575">
        <v>0.1</v>
      </c>
      <c r="M16" s="575">
        <v>0.1</v>
      </c>
      <c r="N16" s="575">
        <v>0.1</v>
      </c>
      <c r="O16" s="578">
        <v>0.15</v>
      </c>
      <c r="P16" s="578">
        <v>0.15</v>
      </c>
      <c r="Q16" s="575">
        <v>0.1</v>
      </c>
      <c r="R16" s="575">
        <v>0.1</v>
      </c>
      <c r="S16" s="575">
        <v>0.1</v>
      </c>
      <c r="T16" s="575">
        <v>0.1</v>
      </c>
      <c r="U16" s="575"/>
      <c r="V16" s="121">
        <f t="shared" si="1"/>
        <v>1</v>
      </c>
      <c r="W16" s="872">
        <v>0.3</v>
      </c>
      <c r="X16" s="122">
        <f>V16*W16</f>
        <v>0.3</v>
      </c>
      <c r="Y16" s="734"/>
      <c r="Z16" s="733"/>
      <c r="AA16" s="733"/>
      <c r="AB16" s="733"/>
      <c r="AC16" s="733"/>
      <c r="AD16" s="733"/>
      <c r="AE16" s="733"/>
      <c r="AF16" s="733"/>
      <c r="AG16" s="733"/>
      <c r="AH16" s="733"/>
      <c r="AI16" s="733"/>
      <c r="AJ16" s="733"/>
    </row>
    <row r="17" spans="1:36" ht="18.75" customHeight="1">
      <c r="A17" s="778"/>
      <c r="B17" s="766"/>
      <c r="C17" s="750"/>
      <c r="D17" s="751"/>
      <c r="E17" s="751"/>
      <c r="F17" s="751"/>
      <c r="G17" s="741"/>
      <c r="H17" s="762"/>
      <c r="I17" s="127" t="s">
        <v>39</v>
      </c>
      <c r="J17" s="660"/>
      <c r="K17" s="661"/>
      <c r="L17" s="661"/>
      <c r="M17" s="661"/>
      <c r="N17" s="661"/>
      <c r="O17" s="661"/>
      <c r="P17" s="661"/>
      <c r="Q17" s="661"/>
      <c r="R17" s="661"/>
      <c r="S17" s="661"/>
      <c r="T17" s="661"/>
      <c r="U17" s="661"/>
      <c r="V17" s="124">
        <f t="shared" si="1"/>
        <v>0</v>
      </c>
      <c r="W17" s="768"/>
      <c r="X17" s="125">
        <f>+V17*W16</f>
        <v>0</v>
      </c>
      <c r="Y17" s="735"/>
      <c r="Z17" s="733"/>
      <c r="AA17" s="733"/>
      <c r="AB17" s="733"/>
      <c r="AC17" s="733"/>
      <c r="AD17" s="733"/>
      <c r="AE17" s="733"/>
      <c r="AF17" s="733"/>
      <c r="AG17" s="733"/>
      <c r="AH17" s="733"/>
      <c r="AI17" s="733"/>
      <c r="AJ17" s="733"/>
    </row>
    <row r="18" spans="1:36" ht="22.5" customHeight="1">
      <c r="A18" s="778"/>
      <c r="B18" s="1220" t="s">
        <v>763</v>
      </c>
      <c r="C18" s="1214" t="s">
        <v>764</v>
      </c>
      <c r="D18" s="744"/>
      <c r="E18" s="744"/>
      <c r="F18" s="744"/>
      <c r="G18" s="893" t="s">
        <v>750</v>
      </c>
      <c r="H18" s="865" t="s">
        <v>67</v>
      </c>
      <c r="I18" s="126" t="s">
        <v>9</v>
      </c>
      <c r="J18" s="660"/>
      <c r="K18" s="663"/>
      <c r="L18" s="575">
        <v>0.05</v>
      </c>
      <c r="M18" s="575">
        <v>0.1</v>
      </c>
      <c r="N18" s="575">
        <v>0.1</v>
      </c>
      <c r="O18" s="575">
        <v>0.1</v>
      </c>
      <c r="P18" s="575">
        <v>0.1</v>
      </c>
      <c r="Q18" s="575">
        <v>0.15</v>
      </c>
      <c r="R18" s="575">
        <v>0.15</v>
      </c>
      <c r="S18" s="575">
        <v>0.15</v>
      </c>
      <c r="T18" s="575">
        <v>0.1</v>
      </c>
      <c r="U18" s="661"/>
      <c r="V18" s="121">
        <f t="shared" si="1"/>
        <v>1</v>
      </c>
      <c r="W18" s="872">
        <v>0.1</v>
      </c>
      <c r="X18" s="122">
        <f>V18*W18</f>
        <v>0.1</v>
      </c>
      <c r="Y18" s="734"/>
      <c r="Z18" s="733"/>
      <c r="AA18" s="733"/>
      <c r="AB18" s="733"/>
      <c r="AC18" s="733"/>
      <c r="AD18" s="733"/>
      <c r="AE18" s="733"/>
      <c r="AF18" s="733"/>
      <c r="AG18" s="733"/>
      <c r="AH18" s="733"/>
      <c r="AI18" s="733"/>
      <c r="AJ18" s="733"/>
    </row>
    <row r="19" spans="1:36" ht="22.5" customHeight="1">
      <c r="A19" s="778"/>
      <c r="B19" s="766"/>
      <c r="C19" s="750"/>
      <c r="D19" s="751"/>
      <c r="E19" s="751"/>
      <c r="F19" s="751"/>
      <c r="G19" s="741"/>
      <c r="H19" s="762"/>
      <c r="I19" s="127" t="s">
        <v>39</v>
      </c>
      <c r="J19" s="660"/>
      <c r="K19" s="661"/>
      <c r="L19" s="661"/>
      <c r="M19" s="661"/>
      <c r="N19" s="661"/>
      <c r="O19" s="661"/>
      <c r="P19" s="661"/>
      <c r="Q19" s="661"/>
      <c r="R19" s="661"/>
      <c r="S19" s="661"/>
      <c r="T19" s="661"/>
      <c r="U19" s="661"/>
      <c r="V19" s="124">
        <f t="shared" si="1"/>
        <v>0</v>
      </c>
      <c r="W19" s="768"/>
      <c r="X19" s="125">
        <f>+V19*W18</f>
        <v>0</v>
      </c>
      <c r="Y19" s="735"/>
      <c r="Z19" s="733"/>
      <c r="AA19" s="733"/>
      <c r="AB19" s="733"/>
      <c r="AC19" s="733"/>
      <c r="AD19" s="733"/>
      <c r="AE19" s="733"/>
      <c r="AF19" s="733"/>
      <c r="AG19" s="733"/>
      <c r="AH19" s="733"/>
      <c r="AI19" s="733"/>
      <c r="AJ19" s="733"/>
    </row>
    <row r="20" spans="1:36">
      <c r="A20" s="778"/>
      <c r="B20" s="1224" t="s">
        <v>768</v>
      </c>
      <c r="C20" s="1214" t="s">
        <v>770</v>
      </c>
      <c r="D20" s="744"/>
      <c r="E20" s="744"/>
      <c r="F20" s="744"/>
      <c r="G20" s="893" t="s">
        <v>750</v>
      </c>
      <c r="H20" s="865" t="s">
        <v>67</v>
      </c>
      <c r="I20" s="126" t="s">
        <v>9</v>
      </c>
      <c r="J20" s="665"/>
      <c r="K20" s="575"/>
      <c r="L20" s="575">
        <v>0.1</v>
      </c>
      <c r="M20" s="575">
        <v>0.1</v>
      </c>
      <c r="N20" s="575">
        <v>0.1</v>
      </c>
      <c r="O20" s="575">
        <v>0.1</v>
      </c>
      <c r="P20" s="575">
        <v>0.1</v>
      </c>
      <c r="Q20" s="575">
        <v>0.1</v>
      </c>
      <c r="R20" s="575">
        <v>0.1</v>
      </c>
      <c r="S20" s="578">
        <v>0.15</v>
      </c>
      <c r="T20" s="578">
        <v>0.15</v>
      </c>
      <c r="U20" s="575"/>
      <c r="V20" s="121">
        <f t="shared" si="1"/>
        <v>1</v>
      </c>
      <c r="W20" s="872">
        <v>0.2</v>
      </c>
      <c r="X20" s="122">
        <f>V20*W20</f>
        <v>0.2</v>
      </c>
      <c r="Y20" s="734"/>
      <c r="Z20" s="733"/>
      <c r="AA20" s="733"/>
      <c r="AB20" s="733"/>
      <c r="AC20" s="733"/>
      <c r="AD20" s="733"/>
      <c r="AE20" s="733"/>
      <c r="AF20" s="733"/>
      <c r="AG20" s="733"/>
      <c r="AH20" s="733"/>
      <c r="AI20" s="733"/>
      <c r="AJ20" s="733"/>
    </row>
    <row r="21" spans="1:36" ht="15.75" customHeight="1">
      <c r="A21" s="778"/>
      <c r="B21" s="766"/>
      <c r="C21" s="750"/>
      <c r="D21" s="751"/>
      <c r="E21" s="751"/>
      <c r="F21" s="751"/>
      <c r="G21" s="741"/>
      <c r="H21" s="762"/>
      <c r="I21" s="127" t="s">
        <v>39</v>
      </c>
      <c r="J21" s="660"/>
      <c r="K21" s="661"/>
      <c r="L21" s="661"/>
      <c r="M21" s="661"/>
      <c r="N21" s="661"/>
      <c r="O21" s="661"/>
      <c r="P21" s="661"/>
      <c r="Q21" s="661"/>
      <c r="R21" s="661"/>
      <c r="S21" s="661"/>
      <c r="T21" s="661"/>
      <c r="U21" s="661"/>
      <c r="V21" s="124">
        <f t="shared" si="1"/>
        <v>0</v>
      </c>
      <c r="W21" s="768"/>
      <c r="X21" s="125">
        <f>+V21*W20</f>
        <v>0</v>
      </c>
      <c r="Y21" s="735"/>
      <c r="Z21" s="733"/>
      <c r="AA21" s="733"/>
      <c r="AB21" s="733"/>
      <c r="AC21" s="733"/>
      <c r="AD21" s="733"/>
      <c r="AE21" s="733"/>
      <c r="AF21" s="733"/>
      <c r="AG21" s="733"/>
      <c r="AH21" s="733"/>
      <c r="AI21" s="733"/>
      <c r="AJ21" s="733"/>
    </row>
    <row r="22" spans="1:36" ht="15.75" customHeight="1">
      <c r="A22" s="778"/>
      <c r="B22" s="1225"/>
      <c r="C22" s="1218"/>
      <c r="D22" s="744"/>
      <c r="E22" s="744"/>
      <c r="F22" s="744"/>
      <c r="G22" s="726"/>
      <c r="H22" s="867" t="s">
        <v>67</v>
      </c>
      <c r="I22" s="146" t="s">
        <v>9</v>
      </c>
      <c r="J22" s="668">
        <f t="shared" ref="J22:U22" si="2">J12*$W$12+J14*$W$14+J16*$W$16+J18*$W$18+J20*$W$20</f>
        <v>0</v>
      </c>
      <c r="K22" s="668">
        <f t="shared" si="2"/>
        <v>0</v>
      </c>
      <c r="L22" s="668">
        <f t="shared" si="2"/>
        <v>0.13500000000000001</v>
      </c>
      <c r="M22" s="668">
        <f t="shared" si="2"/>
        <v>0.16000000000000003</v>
      </c>
      <c r="N22" s="668">
        <f t="shared" si="2"/>
        <v>0.16000000000000003</v>
      </c>
      <c r="O22" s="668">
        <f t="shared" si="2"/>
        <v>0.15500000000000003</v>
      </c>
      <c r="P22" s="668">
        <f t="shared" si="2"/>
        <v>9.5000000000000015E-2</v>
      </c>
      <c r="Q22" s="668">
        <f t="shared" si="2"/>
        <v>8.5000000000000006E-2</v>
      </c>
      <c r="R22" s="668">
        <f t="shared" si="2"/>
        <v>6.5000000000000002E-2</v>
      </c>
      <c r="S22" s="668">
        <f t="shared" si="2"/>
        <v>7.4999999999999997E-2</v>
      </c>
      <c r="T22" s="668">
        <f t="shared" si="2"/>
        <v>7.0000000000000007E-2</v>
      </c>
      <c r="U22" s="668">
        <f t="shared" si="2"/>
        <v>0</v>
      </c>
      <c r="V22" s="121">
        <f t="shared" si="1"/>
        <v>1</v>
      </c>
      <c r="W22" s="887">
        <f>SUM(W12:W21)</f>
        <v>1</v>
      </c>
      <c r="X22" s="122">
        <f>V22*W22</f>
        <v>1</v>
      </c>
      <c r="Y22" s="734"/>
      <c r="Z22" s="733"/>
      <c r="AA22" s="733"/>
      <c r="AB22" s="733"/>
      <c r="AC22" s="733"/>
      <c r="AD22" s="733"/>
      <c r="AE22" s="733"/>
      <c r="AF22" s="733"/>
      <c r="AG22" s="733"/>
      <c r="AH22" s="733"/>
      <c r="AI22" s="733"/>
      <c r="AJ22" s="733"/>
    </row>
    <row r="23" spans="1:36" ht="15.75" customHeight="1">
      <c r="A23" s="779"/>
      <c r="B23" s="766"/>
      <c r="C23" s="750"/>
      <c r="D23" s="751"/>
      <c r="E23" s="751"/>
      <c r="F23" s="751"/>
      <c r="G23" s="752"/>
      <c r="H23" s="790"/>
      <c r="I23" s="148" t="s">
        <v>39</v>
      </c>
      <c r="J23" s="670"/>
      <c r="K23" s="671"/>
      <c r="L23" s="671"/>
      <c r="M23" s="671"/>
      <c r="N23" s="671"/>
      <c r="O23" s="671"/>
      <c r="P23" s="671"/>
      <c r="Q23" s="671"/>
      <c r="R23" s="671"/>
      <c r="S23" s="671"/>
      <c r="T23" s="671"/>
      <c r="U23" s="671"/>
      <c r="V23" s="149">
        <f t="shared" si="1"/>
        <v>0</v>
      </c>
      <c r="W23" s="757"/>
      <c r="X23" s="150">
        <f>+V23*W22</f>
        <v>0</v>
      </c>
      <c r="Y23" s="735"/>
      <c r="Z23" s="733"/>
      <c r="AA23" s="733"/>
      <c r="AB23" s="733"/>
      <c r="AC23" s="733"/>
      <c r="AD23" s="733"/>
      <c r="AE23" s="733"/>
      <c r="AF23" s="733"/>
      <c r="AG23" s="733"/>
      <c r="AH23" s="733"/>
      <c r="AI23" s="733"/>
      <c r="AJ23" s="733"/>
    </row>
    <row r="24" spans="1:36" ht="23.25" customHeight="1">
      <c r="A24" s="105" t="s">
        <v>17</v>
      </c>
      <c r="B24" s="672" t="s">
        <v>42</v>
      </c>
      <c r="C24" s="672" t="s">
        <v>43</v>
      </c>
      <c r="D24" s="672" t="s">
        <v>19</v>
      </c>
      <c r="E24" s="672" t="s">
        <v>44</v>
      </c>
      <c r="F24" s="282" t="s">
        <v>45</v>
      </c>
      <c r="G24" s="394" t="s">
        <v>46</v>
      </c>
      <c r="H24" s="898" t="s">
        <v>47</v>
      </c>
      <c r="I24" s="755"/>
      <c r="J24" s="106" t="s">
        <v>48</v>
      </c>
      <c r="K24" s="106" t="s">
        <v>28</v>
      </c>
      <c r="L24" s="106" t="s">
        <v>31</v>
      </c>
      <c r="M24" s="106" t="s">
        <v>30</v>
      </c>
      <c r="N24" s="106" t="s">
        <v>49</v>
      </c>
      <c r="O24" s="106" t="s">
        <v>50</v>
      </c>
      <c r="P24" s="106" t="s">
        <v>34</v>
      </c>
      <c r="Q24" s="109" t="s">
        <v>36</v>
      </c>
      <c r="R24" s="106" t="s">
        <v>51</v>
      </c>
      <c r="S24" s="106" t="s">
        <v>52</v>
      </c>
      <c r="T24" s="106" t="s">
        <v>32</v>
      </c>
      <c r="U24" s="106" t="s">
        <v>29</v>
      </c>
      <c r="V24" s="106" t="s">
        <v>53</v>
      </c>
      <c r="W24" s="106" t="s">
        <v>54</v>
      </c>
      <c r="X24" s="151" t="s">
        <v>71</v>
      </c>
      <c r="Y24" s="696" t="s">
        <v>836</v>
      </c>
      <c r="Z24" s="696" t="s">
        <v>837</v>
      </c>
      <c r="AA24" s="696" t="s">
        <v>838</v>
      </c>
      <c r="AB24" s="696" t="s">
        <v>839</v>
      </c>
      <c r="AC24" s="696" t="s">
        <v>840</v>
      </c>
      <c r="AD24" s="696" t="s">
        <v>841</v>
      </c>
      <c r="AE24" s="696" t="s">
        <v>842</v>
      </c>
      <c r="AF24" s="696" t="s">
        <v>843</v>
      </c>
      <c r="AG24" s="696" t="s">
        <v>844</v>
      </c>
      <c r="AH24" s="696" t="s">
        <v>845</v>
      </c>
      <c r="AI24" s="696" t="s">
        <v>846</v>
      </c>
      <c r="AJ24" s="696" t="s">
        <v>847</v>
      </c>
    </row>
    <row r="25" spans="1:36" ht="27.75" customHeight="1">
      <c r="A25" s="889" t="s">
        <v>786</v>
      </c>
      <c r="B25" s="877" t="s">
        <v>787</v>
      </c>
      <c r="C25" s="876" t="s">
        <v>788</v>
      </c>
      <c r="D25" s="1222">
        <v>1</v>
      </c>
      <c r="E25" s="876" t="s">
        <v>789</v>
      </c>
      <c r="F25" s="875" t="s">
        <v>790</v>
      </c>
      <c r="G25" s="893" t="s">
        <v>792</v>
      </c>
      <c r="H25" s="894" t="s">
        <v>9</v>
      </c>
      <c r="I25" s="786"/>
      <c r="J25" s="152">
        <f>J38</f>
        <v>0</v>
      </c>
      <c r="K25" s="563">
        <v>0.08</v>
      </c>
      <c r="L25" s="563">
        <v>0.11</v>
      </c>
      <c r="M25" s="563">
        <v>0.1575</v>
      </c>
      <c r="N25" s="563">
        <v>0.1575</v>
      </c>
      <c r="O25" s="563">
        <v>0.14249999999999999</v>
      </c>
      <c r="P25" s="563">
        <v>0.14249999999999999</v>
      </c>
      <c r="Q25" s="563">
        <v>0.14249999999999999</v>
      </c>
      <c r="R25" s="563">
        <v>4.4999999999999998E-2</v>
      </c>
      <c r="S25" s="563">
        <v>1.4999999999999999E-2</v>
      </c>
      <c r="T25" s="563">
        <v>7.4999999999999997E-3</v>
      </c>
      <c r="U25" s="563">
        <v>0</v>
      </c>
      <c r="V25" s="163">
        <f t="shared" ref="V25:V26" si="3">SUM(J25:U25)</f>
        <v>0.99999999999999989</v>
      </c>
      <c r="W25" s="879">
        <v>0.6</v>
      </c>
      <c r="X25" s="113">
        <f>IF(OR(V25=0,W25=0),0,(V25/V25)*W25)</f>
        <v>0.6</v>
      </c>
      <c r="Y25" s="734"/>
      <c r="Z25" s="733"/>
      <c r="AA25" s="733"/>
      <c r="AB25" s="733"/>
      <c r="AC25" s="733"/>
      <c r="AD25" s="733"/>
      <c r="AE25" s="733"/>
      <c r="AF25" s="733"/>
      <c r="AG25" s="733"/>
      <c r="AH25" s="733"/>
      <c r="AI25" s="733"/>
      <c r="AJ25" s="733"/>
    </row>
    <row r="26" spans="1:36" ht="27.75" customHeight="1">
      <c r="A26" s="778"/>
      <c r="B26" s="788"/>
      <c r="C26" s="757"/>
      <c r="D26" s="764"/>
      <c r="E26" s="757"/>
      <c r="F26" s="829"/>
      <c r="G26" s="741"/>
      <c r="H26" s="873" t="s">
        <v>62</v>
      </c>
      <c r="I26" s="784"/>
      <c r="J26" s="155"/>
      <c r="K26" s="155"/>
      <c r="L26" s="155"/>
      <c r="M26" s="155"/>
      <c r="N26" s="155"/>
      <c r="O26" s="155"/>
      <c r="P26" s="155"/>
      <c r="Q26" s="155"/>
      <c r="R26" s="155"/>
      <c r="S26" s="155"/>
      <c r="T26" s="155"/>
      <c r="U26" s="156"/>
      <c r="V26" s="170">
        <f t="shared" si="3"/>
        <v>0</v>
      </c>
      <c r="W26" s="741"/>
      <c r="X26" s="117">
        <f>IF(OR(V26=0,W25=0),0,(V26/V25*W25))</f>
        <v>0</v>
      </c>
      <c r="Y26" s="735"/>
      <c r="Z26" s="733"/>
      <c r="AA26" s="733"/>
      <c r="AB26" s="733"/>
      <c r="AC26" s="733"/>
      <c r="AD26" s="733"/>
      <c r="AE26" s="733"/>
      <c r="AF26" s="733"/>
      <c r="AG26" s="733"/>
      <c r="AH26" s="733"/>
      <c r="AI26" s="733"/>
      <c r="AJ26" s="733"/>
    </row>
    <row r="27" spans="1:36" ht="42.75" customHeight="1">
      <c r="A27" s="778"/>
      <c r="B27" s="118" t="s">
        <v>63</v>
      </c>
      <c r="C27" s="878" t="s">
        <v>24</v>
      </c>
      <c r="D27" s="772"/>
      <c r="E27" s="772"/>
      <c r="F27" s="772"/>
      <c r="G27" s="772"/>
      <c r="H27" s="772"/>
      <c r="I27" s="772"/>
      <c r="J27" s="772"/>
      <c r="K27" s="772"/>
      <c r="L27" s="772"/>
      <c r="M27" s="772"/>
      <c r="N27" s="772"/>
      <c r="O27" s="772"/>
      <c r="P27" s="772"/>
      <c r="Q27" s="772"/>
      <c r="R27" s="772"/>
      <c r="S27" s="772"/>
      <c r="T27" s="772"/>
      <c r="U27" s="772"/>
      <c r="V27" s="772"/>
      <c r="W27" s="772"/>
      <c r="X27" s="773"/>
      <c r="Y27" s="736" t="s">
        <v>849</v>
      </c>
      <c r="Z27" s="736"/>
      <c r="AA27" s="736"/>
      <c r="AB27" s="736"/>
      <c r="AC27" s="736"/>
      <c r="AD27" s="736"/>
      <c r="AE27" s="736"/>
      <c r="AF27" s="736"/>
      <c r="AG27" s="736"/>
      <c r="AH27" s="736"/>
      <c r="AI27" s="736"/>
      <c r="AJ27" s="736"/>
    </row>
    <row r="28" spans="1:36" ht="15.75" customHeight="1">
      <c r="A28" s="778"/>
      <c r="B28" s="866" t="s">
        <v>794</v>
      </c>
      <c r="C28" s="1221" t="s">
        <v>795</v>
      </c>
      <c r="D28" s="744"/>
      <c r="E28" s="744"/>
      <c r="F28" s="726"/>
      <c r="G28" s="869" t="s">
        <v>796</v>
      </c>
      <c r="H28" s="865" t="s">
        <v>67</v>
      </c>
      <c r="I28" s="126" t="s">
        <v>9</v>
      </c>
      <c r="J28" s="169"/>
      <c r="K28" s="573">
        <v>0.5</v>
      </c>
      <c r="L28" s="658">
        <v>0.5</v>
      </c>
      <c r="M28" s="658"/>
      <c r="N28" s="658"/>
      <c r="O28" s="658"/>
      <c r="P28" s="658"/>
      <c r="Q28" s="658"/>
      <c r="R28" s="659"/>
      <c r="S28" s="659"/>
      <c r="T28" s="659"/>
      <c r="U28" s="659"/>
      <c r="V28" s="121">
        <f t="shared" ref="V28:V39" si="4">SUM(J28:U28)</f>
        <v>1</v>
      </c>
      <c r="W28" s="872">
        <v>0.1</v>
      </c>
      <c r="X28" s="122">
        <f>V28*W28</f>
        <v>0.1</v>
      </c>
      <c r="Y28" s="734"/>
      <c r="Z28" s="733"/>
      <c r="AA28" s="733"/>
      <c r="AB28" s="733"/>
      <c r="AC28" s="733"/>
      <c r="AD28" s="733"/>
      <c r="AE28" s="733"/>
      <c r="AF28" s="733"/>
      <c r="AG28" s="733"/>
      <c r="AH28" s="733"/>
      <c r="AI28" s="733"/>
      <c r="AJ28" s="733"/>
    </row>
    <row r="29" spans="1:36" ht="15.75" customHeight="1">
      <c r="A29" s="778"/>
      <c r="B29" s="776"/>
      <c r="C29" s="750"/>
      <c r="D29" s="751"/>
      <c r="E29" s="751"/>
      <c r="F29" s="752"/>
      <c r="G29" s="766"/>
      <c r="H29" s="762"/>
      <c r="I29" s="127" t="s">
        <v>39</v>
      </c>
      <c r="J29" s="660"/>
      <c r="K29" s="661"/>
      <c r="L29" s="661"/>
      <c r="M29" s="661"/>
      <c r="N29" s="661"/>
      <c r="O29" s="661"/>
      <c r="P29" s="661"/>
      <c r="Q29" s="661"/>
      <c r="R29" s="661"/>
      <c r="S29" s="661"/>
      <c r="T29" s="661"/>
      <c r="U29" s="661"/>
      <c r="V29" s="124">
        <f t="shared" si="4"/>
        <v>0</v>
      </c>
      <c r="W29" s="768"/>
      <c r="X29" s="125">
        <f>+V29*W28</f>
        <v>0</v>
      </c>
      <c r="Y29" s="735"/>
      <c r="Z29" s="733"/>
      <c r="AA29" s="733"/>
      <c r="AB29" s="733"/>
      <c r="AC29" s="733"/>
      <c r="AD29" s="733"/>
      <c r="AE29" s="733"/>
      <c r="AF29" s="733"/>
      <c r="AG29" s="733"/>
      <c r="AH29" s="733"/>
      <c r="AI29" s="733"/>
      <c r="AJ29" s="733"/>
    </row>
    <row r="30" spans="1:36" ht="15.75" customHeight="1">
      <c r="A30" s="778"/>
      <c r="B30" s="866" t="s">
        <v>794</v>
      </c>
      <c r="C30" s="1202" t="s">
        <v>797</v>
      </c>
      <c r="D30" s="744"/>
      <c r="E30" s="744"/>
      <c r="F30" s="726"/>
      <c r="G30" s="869" t="s">
        <v>796</v>
      </c>
      <c r="H30" s="865" t="s">
        <v>67</v>
      </c>
      <c r="I30" s="126" t="s">
        <v>9</v>
      </c>
      <c r="J30" s="660"/>
      <c r="K30" s="673">
        <v>0.1</v>
      </c>
      <c r="L30" s="579">
        <v>0.2</v>
      </c>
      <c r="M30" s="579">
        <v>0.25</v>
      </c>
      <c r="N30" s="578">
        <v>0.25</v>
      </c>
      <c r="O30" s="575">
        <v>0.2</v>
      </c>
      <c r="P30" s="524"/>
      <c r="Q30" s="663"/>
      <c r="R30" s="663"/>
      <c r="S30" s="663"/>
      <c r="T30" s="663"/>
      <c r="U30" s="663"/>
      <c r="V30" s="121">
        <f t="shared" si="4"/>
        <v>1</v>
      </c>
      <c r="W30" s="872">
        <v>0.3</v>
      </c>
      <c r="X30" s="122">
        <f>V30*W30</f>
        <v>0.3</v>
      </c>
      <c r="Y30" s="734"/>
      <c r="Z30" s="733"/>
      <c r="AA30" s="733"/>
      <c r="AB30" s="733"/>
      <c r="AC30" s="733"/>
      <c r="AD30" s="733"/>
      <c r="AE30" s="733"/>
      <c r="AF30" s="733"/>
      <c r="AG30" s="733"/>
      <c r="AH30" s="733"/>
      <c r="AI30" s="733"/>
      <c r="AJ30" s="733"/>
    </row>
    <row r="31" spans="1:36" ht="15.75" customHeight="1">
      <c r="A31" s="778"/>
      <c r="B31" s="776"/>
      <c r="C31" s="750"/>
      <c r="D31" s="751"/>
      <c r="E31" s="751"/>
      <c r="F31" s="752"/>
      <c r="G31" s="766"/>
      <c r="H31" s="762"/>
      <c r="I31" s="127" t="s">
        <v>39</v>
      </c>
      <c r="J31" s="660"/>
      <c r="K31" s="661"/>
      <c r="L31" s="661"/>
      <c r="M31" s="661"/>
      <c r="N31" s="661"/>
      <c r="O31" s="661"/>
      <c r="P31" s="661"/>
      <c r="Q31" s="661"/>
      <c r="R31" s="661"/>
      <c r="S31" s="661"/>
      <c r="T31" s="661"/>
      <c r="U31" s="661"/>
      <c r="V31" s="124">
        <f t="shared" si="4"/>
        <v>0</v>
      </c>
      <c r="W31" s="768"/>
      <c r="X31" s="125">
        <f>+V31*W30</f>
        <v>0</v>
      </c>
      <c r="Y31" s="735"/>
      <c r="Z31" s="733"/>
      <c r="AA31" s="733"/>
      <c r="AB31" s="733"/>
      <c r="AC31" s="733"/>
      <c r="AD31" s="733"/>
      <c r="AE31" s="733"/>
      <c r="AF31" s="733"/>
      <c r="AG31" s="733"/>
      <c r="AH31" s="733"/>
      <c r="AI31" s="733"/>
      <c r="AJ31" s="733"/>
    </row>
    <row r="32" spans="1:36" ht="15.75" customHeight="1">
      <c r="A32" s="778"/>
      <c r="B32" s="866" t="s">
        <v>794</v>
      </c>
      <c r="C32" s="1221" t="s">
        <v>799</v>
      </c>
      <c r="D32" s="744"/>
      <c r="E32" s="744"/>
      <c r="F32" s="745"/>
      <c r="G32" s="869" t="s">
        <v>796</v>
      </c>
      <c r="H32" s="865" t="s">
        <v>67</v>
      </c>
      <c r="I32" s="126" t="s">
        <v>9</v>
      </c>
      <c r="J32" s="675"/>
      <c r="K32" s="663"/>
      <c r="L32" s="663"/>
      <c r="M32" s="663"/>
      <c r="N32" s="663"/>
      <c r="O32" s="663"/>
      <c r="P32" s="677">
        <v>0.4</v>
      </c>
      <c r="Q32" s="578">
        <v>0.4</v>
      </c>
      <c r="R32" s="575">
        <v>0.2</v>
      </c>
      <c r="S32" s="575"/>
      <c r="T32" s="575"/>
      <c r="U32" s="575"/>
      <c r="V32" s="121">
        <f t="shared" si="4"/>
        <v>1</v>
      </c>
      <c r="W32" s="872">
        <v>0.15</v>
      </c>
      <c r="X32" s="122">
        <f>V32*W32</f>
        <v>0.15</v>
      </c>
      <c r="Y32" s="734"/>
      <c r="Z32" s="733"/>
      <c r="AA32" s="733"/>
      <c r="AB32" s="733"/>
      <c r="AC32" s="733"/>
      <c r="AD32" s="733"/>
      <c r="AE32" s="733"/>
      <c r="AF32" s="733"/>
      <c r="AG32" s="733"/>
      <c r="AH32" s="733"/>
      <c r="AI32" s="733"/>
      <c r="AJ32" s="733"/>
    </row>
    <row r="33" spans="1:36" ht="15.75" customHeight="1">
      <c r="A33" s="778"/>
      <c r="B33" s="776"/>
      <c r="C33" s="750"/>
      <c r="D33" s="751"/>
      <c r="E33" s="751"/>
      <c r="F33" s="852"/>
      <c r="G33" s="766"/>
      <c r="H33" s="762"/>
      <c r="I33" s="127" t="s">
        <v>39</v>
      </c>
      <c r="J33" s="660"/>
      <c r="K33" s="661"/>
      <c r="L33" s="661"/>
      <c r="M33" s="661"/>
      <c r="N33" s="661"/>
      <c r="O33" s="661"/>
      <c r="P33" s="661"/>
      <c r="Q33" s="661"/>
      <c r="R33" s="661"/>
      <c r="S33" s="661"/>
      <c r="T33" s="661"/>
      <c r="U33" s="661"/>
      <c r="V33" s="124">
        <f t="shared" si="4"/>
        <v>0</v>
      </c>
      <c r="W33" s="768"/>
      <c r="X33" s="125">
        <f>+V33*W32</f>
        <v>0</v>
      </c>
      <c r="Y33" s="735"/>
      <c r="Z33" s="733"/>
      <c r="AA33" s="733"/>
      <c r="AB33" s="733"/>
      <c r="AC33" s="733"/>
      <c r="AD33" s="733"/>
      <c r="AE33" s="733"/>
      <c r="AF33" s="733"/>
      <c r="AG33" s="733"/>
      <c r="AH33" s="733"/>
      <c r="AI33" s="733"/>
      <c r="AJ33" s="733"/>
    </row>
    <row r="34" spans="1:36" ht="15.75" customHeight="1">
      <c r="A34" s="778"/>
      <c r="B34" s="866" t="s">
        <v>794</v>
      </c>
      <c r="C34" s="1221" t="s">
        <v>801</v>
      </c>
      <c r="D34" s="744"/>
      <c r="E34" s="744"/>
      <c r="F34" s="726"/>
      <c r="G34" s="869" t="s">
        <v>796</v>
      </c>
      <c r="H34" s="865" t="s">
        <v>67</v>
      </c>
      <c r="I34" s="126" t="s">
        <v>9</v>
      </c>
      <c r="J34" s="678"/>
      <c r="K34" s="679"/>
      <c r="L34" s="679"/>
      <c r="M34" s="680">
        <v>0.15</v>
      </c>
      <c r="N34" s="680">
        <v>0.15</v>
      </c>
      <c r="O34" s="680">
        <v>0.15</v>
      </c>
      <c r="P34" s="680">
        <v>0.15</v>
      </c>
      <c r="Q34" s="680">
        <v>0.15</v>
      </c>
      <c r="R34" s="681">
        <v>0.1</v>
      </c>
      <c r="S34" s="681">
        <v>0.1</v>
      </c>
      <c r="T34" s="681">
        <v>0.05</v>
      </c>
      <c r="U34" s="679"/>
      <c r="V34" s="121">
        <f t="shared" si="4"/>
        <v>1</v>
      </c>
      <c r="W34" s="872">
        <v>0.15</v>
      </c>
      <c r="X34" s="122">
        <f>V34*W34</f>
        <v>0.15</v>
      </c>
      <c r="Y34" s="734"/>
      <c r="Z34" s="733"/>
      <c r="AA34" s="733"/>
      <c r="AB34" s="733"/>
      <c r="AC34" s="733"/>
      <c r="AD34" s="733"/>
      <c r="AE34" s="733"/>
      <c r="AF34" s="733"/>
      <c r="AG34" s="733"/>
      <c r="AH34" s="733"/>
      <c r="AI34" s="733"/>
      <c r="AJ34" s="733"/>
    </row>
    <row r="35" spans="1:36" ht="15.75" customHeight="1">
      <c r="A35" s="778"/>
      <c r="B35" s="776"/>
      <c r="C35" s="750"/>
      <c r="D35" s="751"/>
      <c r="E35" s="751"/>
      <c r="F35" s="752"/>
      <c r="G35" s="766"/>
      <c r="H35" s="762"/>
      <c r="I35" s="175" t="s">
        <v>39</v>
      </c>
      <c r="J35" s="655"/>
      <c r="K35" s="603"/>
      <c r="L35" s="603"/>
      <c r="M35" s="603"/>
      <c r="N35" s="603"/>
      <c r="O35" s="603"/>
      <c r="P35" s="655"/>
      <c r="Q35" s="655"/>
      <c r="R35" s="655"/>
      <c r="S35" s="655"/>
      <c r="T35" s="655"/>
      <c r="U35" s="655"/>
      <c r="V35" s="682">
        <f t="shared" si="4"/>
        <v>0</v>
      </c>
      <c r="W35" s="768"/>
      <c r="X35" s="125">
        <f>+V35*W34</f>
        <v>0</v>
      </c>
      <c r="Y35" s="735"/>
      <c r="Z35" s="733"/>
      <c r="AA35" s="733"/>
      <c r="AB35" s="733"/>
      <c r="AC35" s="733"/>
      <c r="AD35" s="733"/>
      <c r="AE35" s="733"/>
      <c r="AF35" s="733"/>
      <c r="AG35" s="733"/>
      <c r="AH35" s="733"/>
      <c r="AI35" s="733"/>
      <c r="AJ35" s="733"/>
    </row>
    <row r="36" spans="1:36" ht="15.75" customHeight="1">
      <c r="A36" s="778"/>
      <c r="B36" s="866" t="s">
        <v>794</v>
      </c>
      <c r="C36" s="1221" t="s">
        <v>802</v>
      </c>
      <c r="D36" s="744"/>
      <c r="E36" s="744"/>
      <c r="F36" s="726"/>
      <c r="G36" s="869" t="s">
        <v>796</v>
      </c>
      <c r="H36" s="865" t="s">
        <v>67</v>
      </c>
      <c r="I36" s="171" t="s">
        <v>9</v>
      </c>
      <c r="J36" s="655"/>
      <c r="K36" s="655"/>
      <c r="L36" s="655"/>
      <c r="M36" s="683">
        <v>0.2</v>
      </c>
      <c r="N36" s="683">
        <v>0.2</v>
      </c>
      <c r="O36" s="683">
        <v>0.2</v>
      </c>
      <c r="P36" s="683">
        <v>0.2</v>
      </c>
      <c r="Q36" s="683">
        <v>0.2</v>
      </c>
      <c r="R36" s="655"/>
      <c r="S36" s="655"/>
      <c r="T36" s="524"/>
      <c r="U36" s="655"/>
      <c r="V36" s="684">
        <f t="shared" si="4"/>
        <v>1</v>
      </c>
      <c r="W36" s="872">
        <v>0.3</v>
      </c>
      <c r="X36" s="122">
        <f>V36*W36</f>
        <v>0.3</v>
      </c>
      <c r="Y36" s="734"/>
      <c r="Z36" s="733"/>
      <c r="AA36" s="733"/>
      <c r="AB36" s="733"/>
      <c r="AC36" s="733"/>
      <c r="AD36" s="733"/>
      <c r="AE36" s="733"/>
      <c r="AF36" s="733"/>
      <c r="AG36" s="733"/>
      <c r="AH36" s="733"/>
      <c r="AI36" s="733"/>
      <c r="AJ36" s="733"/>
    </row>
    <row r="37" spans="1:36" ht="15.75" customHeight="1">
      <c r="A37" s="778"/>
      <c r="B37" s="776"/>
      <c r="C37" s="746"/>
      <c r="D37" s="747"/>
      <c r="E37" s="747"/>
      <c r="F37" s="837"/>
      <c r="G37" s="766"/>
      <c r="H37" s="762"/>
      <c r="I37" s="127" t="s">
        <v>39</v>
      </c>
      <c r="J37" s="660"/>
      <c r="K37" s="661"/>
      <c r="L37" s="524"/>
      <c r="M37" s="524"/>
      <c r="N37" s="661"/>
      <c r="O37" s="661"/>
      <c r="P37" s="661"/>
      <c r="Q37" s="661"/>
      <c r="R37" s="661"/>
      <c r="S37" s="661"/>
      <c r="T37" s="524"/>
      <c r="U37" s="524"/>
      <c r="V37" s="124">
        <f t="shared" si="4"/>
        <v>0</v>
      </c>
      <c r="W37" s="768"/>
      <c r="X37" s="125">
        <f>+V37*W36</f>
        <v>0</v>
      </c>
      <c r="Y37" s="735"/>
      <c r="Z37" s="733"/>
      <c r="AA37" s="733"/>
      <c r="AB37" s="733"/>
      <c r="AC37" s="733"/>
      <c r="AD37" s="733"/>
      <c r="AE37" s="733"/>
      <c r="AF37" s="733"/>
      <c r="AG37" s="733"/>
      <c r="AH37" s="733"/>
      <c r="AI37" s="733"/>
      <c r="AJ37" s="733"/>
    </row>
    <row r="38" spans="1:36" ht="15.75" customHeight="1">
      <c r="A38" s="778"/>
      <c r="B38" s="868" t="s">
        <v>70</v>
      </c>
      <c r="C38" s="744"/>
      <c r="D38" s="744"/>
      <c r="E38" s="744"/>
      <c r="F38" s="726"/>
      <c r="G38" s="164"/>
      <c r="H38" s="867" t="s">
        <v>67</v>
      </c>
      <c r="I38" s="146" t="s">
        <v>9</v>
      </c>
      <c r="J38" s="149">
        <f t="shared" ref="J38:U38" si="5">+J28*$W$28+J30*$W$30+J32*$W$32+J34*$W$34+J36*$W$36</f>
        <v>0</v>
      </c>
      <c r="K38" s="149">
        <f t="shared" si="5"/>
        <v>0.08</v>
      </c>
      <c r="L38" s="149">
        <f t="shared" si="5"/>
        <v>0.11</v>
      </c>
      <c r="M38" s="149">
        <f t="shared" si="5"/>
        <v>0.1575</v>
      </c>
      <c r="N38" s="149">
        <f t="shared" si="5"/>
        <v>0.1575</v>
      </c>
      <c r="O38" s="149">
        <f t="shared" si="5"/>
        <v>0.14249999999999999</v>
      </c>
      <c r="P38" s="149">
        <f t="shared" si="5"/>
        <v>0.14249999999999999</v>
      </c>
      <c r="Q38" s="149">
        <f t="shared" si="5"/>
        <v>0.14249999999999999</v>
      </c>
      <c r="R38" s="149">
        <f t="shared" si="5"/>
        <v>4.4999999999999998E-2</v>
      </c>
      <c r="S38" s="149">
        <f t="shared" si="5"/>
        <v>1.4999999999999999E-2</v>
      </c>
      <c r="T38" s="149">
        <f t="shared" si="5"/>
        <v>7.4999999999999997E-3</v>
      </c>
      <c r="U38" s="149">
        <f t="shared" si="5"/>
        <v>0</v>
      </c>
      <c r="V38" s="121">
        <f t="shared" si="4"/>
        <v>0.99999999999999989</v>
      </c>
      <c r="W38" s="887">
        <f>SUM(W28:W37)</f>
        <v>1</v>
      </c>
      <c r="X38" s="122">
        <f>V38*W38</f>
        <v>0.99999999999999989</v>
      </c>
      <c r="Y38" s="734"/>
      <c r="Z38" s="733"/>
      <c r="AA38" s="733"/>
      <c r="AB38" s="733"/>
      <c r="AC38" s="733"/>
      <c r="AD38" s="733"/>
      <c r="AE38" s="733"/>
      <c r="AF38" s="733"/>
      <c r="AG38" s="733"/>
      <c r="AH38" s="733"/>
      <c r="AI38" s="733"/>
      <c r="AJ38" s="733"/>
    </row>
    <row r="39" spans="1:36" ht="15.75" customHeight="1">
      <c r="A39" s="779"/>
      <c r="B39" s="792"/>
      <c r="C39" s="764"/>
      <c r="D39" s="764"/>
      <c r="E39" s="764"/>
      <c r="F39" s="793"/>
      <c r="G39" s="166"/>
      <c r="H39" s="790"/>
      <c r="I39" s="148" t="s">
        <v>39</v>
      </c>
      <c r="J39" s="149">
        <f t="shared" ref="J39:U39" si="6">+J29*$W$28+J31*$W$30+J33*$W$32+J35*$W$34+J37*$W$36</f>
        <v>0</v>
      </c>
      <c r="K39" s="149">
        <f t="shared" si="6"/>
        <v>0</v>
      </c>
      <c r="L39" s="149">
        <f t="shared" si="6"/>
        <v>0</v>
      </c>
      <c r="M39" s="149">
        <f t="shared" si="6"/>
        <v>0</v>
      </c>
      <c r="N39" s="149">
        <f t="shared" si="6"/>
        <v>0</v>
      </c>
      <c r="O39" s="149">
        <f t="shared" si="6"/>
        <v>0</v>
      </c>
      <c r="P39" s="149">
        <f t="shared" si="6"/>
        <v>0</v>
      </c>
      <c r="Q39" s="149">
        <f t="shared" si="6"/>
        <v>0</v>
      </c>
      <c r="R39" s="149">
        <f t="shared" si="6"/>
        <v>0</v>
      </c>
      <c r="S39" s="149">
        <f t="shared" si="6"/>
        <v>0</v>
      </c>
      <c r="T39" s="149">
        <f t="shared" si="6"/>
        <v>0</v>
      </c>
      <c r="U39" s="149">
        <f t="shared" si="6"/>
        <v>0</v>
      </c>
      <c r="V39" s="149">
        <f t="shared" si="4"/>
        <v>0</v>
      </c>
      <c r="W39" s="757"/>
      <c r="X39" s="150">
        <f>+V39*W38</f>
        <v>0</v>
      </c>
      <c r="Y39" s="735"/>
      <c r="Z39" s="733"/>
      <c r="AA39" s="733"/>
      <c r="AB39" s="733"/>
      <c r="AC39" s="733"/>
      <c r="AD39" s="733"/>
      <c r="AE39" s="733"/>
      <c r="AF39" s="733"/>
      <c r="AG39" s="733"/>
      <c r="AH39" s="733"/>
      <c r="AI39" s="733"/>
      <c r="AJ39" s="733"/>
    </row>
    <row r="40" spans="1:36" ht="22.5" customHeight="1">
      <c r="A40" s="168" t="s">
        <v>17</v>
      </c>
      <c r="B40" s="106" t="s">
        <v>42</v>
      </c>
      <c r="C40" s="106" t="s">
        <v>43</v>
      </c>
      <c r="D40" s="106" t="s">
        <v>19</v>
      </c>
      <c r="E40" s="106" t="s">
        <v>44</v>
      </c>
      <c r="F40" s="107" t="s">
        <v>45</v>
      </c>
      <c r="G40" s="108" t="s">
        <v>46</v>
      </c>
      <c r="H40" s="898" t="s">
        <v>47</v>
      </c>
      <c r="I40" s="755"/>
      <c r="J40" s="106" t="s">
        <v>48</v>
      </c>
      <c r="K40" s="106" t="s">
        <v>28</v>
      </c>
      <c r="L40" s="106" t="s">
        <v>31</v>
      </c>
      <c r="M40" s="106" t="s">
        <v>30</v>
      </c>
      <c r="N40" s="106" t="s">
        <v>49</v>
      </c>
      <c r="O40" s="106" t="s">
        <v>50</v>
      </c>
      <c r="P40" s="106" t="s">
        <v>34</v>
      </c>
      <c r="Q40" s="109" t="s">
        <v>36</v>
      </c>
      <c r="R40" s="106" t="s">
        <v>51</v>
      </c>
      <c r="S40" s="106" t="s">
        <v>52</v>
      </c>
      <c r="T40" s="106" t="s">
        <v>32</v>
      </c>
      <c r="U40" s="106" t="s">
        <v>29</v>
      </c>
      <c r="V40" s="106" t="s">
        <v>53</v>
      </c>
      <c r="W40" s="106" t="s">
        <v>54</v>
      </c>
      <c r="X40" s="151" t="s">
        <v>71</v>
      </c>
      <c r="Y40" s="696" t="s">
        <v>836</v>
      </c>
      <c r="Z40" s="696" t="s">
        <v>837</v>
      </c>
      <c r="AA40" s="696" t="s">
        <v>838</v>
      </c>
      <c r="AB40" s="696" t="s">
        <v>839</v>
      </c>
      <c r="AC40" s="696" t="s">
        <v>840</v>
      </c>
      <c r="AD40" s="696" t="s">
        <v>841</v>
      </c>
      <c r="AE40" s="696" t="s">
        <v>842</v>
      </c>
      <c r="AF40" s="696" t="s">
        <v>843</v>
      </c>
      <c r="AG40" s="696" t="s">
        <v>844</v>
      </c>
      <c r="AH40" s="696" t="s">
        <v>845</v>
      </c>
      <c r="AI40" s="696" t="s">
        <v>846</v>
      </c>
      <c r="AJ40" s="696" t="s">
        <v>847</v>
      </c>
    </row>
    <row r="41" spans="1:36" ht="15.75" customHeight="1">
      <c r="A41" s="919"/>
      <c r="B41" s="877"/>
      <c r="C41" s="876"/>
      <c r="D41" s="874"/>
      <c r="E41" s="876"/>
      <c r="F41" s="905"/>
      <c r="G41" s="893"/>
      <c r="H41" s="894" t="s">
        <v>9</v>
      </c>
      <c r="I41" s="786"/>
      <c r="J41" s="152"/>
      <c r="K41" s="152"/>
      <c r="L41" s="152"/>
      <c r="M41" s="152"/>
      <c r="N41" s="152"/>
      <c r="O41" s="152"/>
      <c r="P41" s="152"/>
      <c r="Q41" s="152"/>
      <c r="R41" s="152"/>
      <c r="S41" s="152"/>
      <c r="T41" s="152"/>
      <c r="U41" s="152"/>
      <c r="V41" s="163">
        <f t="shared" ref="V41:V42" si="7">SUM(J41:U41)</f>
        <v>0</v>
      </c>
      <c r="W41" s="879"/>
      <c r="X41" s="113">
        <f>IF(OR(V41=0,W41=0),0,(V41/V41)*W41)</f>
        <v>0</v>
      </c>
      <c r="Y41" s="734"/>
      <c r="Z41" s="733"/>
      <c r="AA41" s="733"/>
      <c r="AB41" s="733"/>
      <c r="AC41" s="733"/>
      <c r="AD41" s="733"/>
      <c r="AE41" s="733"/>
      <c r="AF41" s="733"/>
      <c r="AG41" s="733"/>
      <c r="AH41" s="733"/>
      <c r="AI41" s="733"/>
      <c r="AJ41" s="733"/>
    </row>
    <row r="42" spans="1:36" ht="15.75" customHeight="1">
      <c r="A42" s="778"/>
      <c r="B42" s="788"/>
      <c r="C42" s="757"/>
      <c r="D42" s="764"/>
      <c r="E42" s="757"/>
      <c r="F42" s="760"/>
      <c r="G42" s="741"/>
      <c r="H42" s="873" t="s">
        <v>62</v>
      </c>
      <c r="I42" s="784"/>
      <c r="J42" s="155"/>
      <c r="K42" s="155"/>
      <c r="L42" s="155"/>
      <c r="M42" s="155"/>
      <c r="N42" s="155"/>
      <c r="O42" s="155"/>
      <c r="P42" s="155"/>
      <c r="Q42" s="155"/>
      <c r="R42" s="155"/>
      <c r="S42" s="155"/>
      <c r="T42" s="155"/>
      <c r="U42" s="156"/>
      <c r="V42" s="170">
        <f t="shared" si="7"/>
        <v>0</v>
      </c>
      <c r="W42" s="741"/>
      <c r="X42" s="117">
        <f>IF(OR(V42=0,W41=0),0,(V42/V41*W41))</f>
        <v>0</v>
      </c>
      <c r="Y42" s="735"/>
      <c r="Z42" s="733"/>
      <c r="AA42" s="733"/>
      <c r="AB42" s="733"/>
      <c r="AC42" s="733"/>
      <c r="AD42" s="733"/>
      <c r="AE42" s="733"/>
      <c r="AF42" s="733"/>
      <c r="AG42" s="733"/>
      <c r="AH42" s="733"/>
      <c r="AI42" s="733"/>
      <c r="AJ42" s="733"/>
    </row>
    <row r="43" spans="1:36" ht="28.5" customHeight="1">
      <c r="A43" s="778"/>
      <c r="B43" s="118" t="s">
        <v>63</v>
      </c>
      <c r="C43" s="878" t="s">
        <v>24</v>
      </c>
      <c r="D43" s="772"/>
      <c r="E43" s="772"/>
      <c r="F43" s="772"/>
      <c r="G43" s="772"/>
      <c r="H43" s="772"/>
      <c r="I43" s="772"/>
      <c r="J43" s="772"/>
      <c r="K43" s="772"/>
      <c r="L43" s="772"/>
      <c r="M43" s="772"/>
      <c r="N43" s="772"/>
      <c r="O43" s="772"/>
      <c r="P43" s="772"/>
      <c r="Q43" s="772"/>
      <c r="R43" s="772"/>
      <c r="S43" s="772"/>
      <c r="T43" s="772"/>
      <c r="U43" s="772"/>
      <c r="V43" s="772"/>
      <c r="W43" s="772"/>
      <c r="X43" s="773"/>
      <c r="Y43" s="736" t="s">
        <v>849</v>
      </c>
      <c r="Z43" s="736"/>
      <c r="AA43" s="736"/>
      <c r="AB43" s="736"/>
      <c r="AC43" s="736"/>
      <c r="AD43" s="736"/>
      <c r="AE43" s="736"/>
      <c r="AF43" s="736"/>
      <c r="AG43" s="736"/>
      <c r="AH43" s="736"/>
      <c r="AI43" s="736"/>
      <c r="AJ43" s="736"/>
    </row>
    <row r="44" spans="1:36" ht="15.75" customHeight="1">
      <c r="A44" s="778"/>
      <c r="B44" s="866"/>
      <c r="C44" s="871"/>
      <c r="D44" s="744"/>
      <c r="E44" s="744"/>
      <c r="F44" s="726"/>
      <c r="G44" s="869"/>
      <c r="H44" s="865" t="s">
        <v>67</v>
      </c>
      <c r="I44" s="126" t="s">
        <v>9</v>
      </c>
      <c r="J44" s="159"/>
      <c r="K44" s="160"/>
      <c r="L44" s="160"/>
      <c r="M44" s="160"/>
      <c r="N44" s="160"/>
      <c r="O44" s="160"/>
      <c r="P44" s="160"/>
      <c r="Q44" s="160"/>
      <c r="R44" s="160"/>
      <c r="S44" s="160"/>
      <c r="T44" s="160"/>
      <c r="U44" s="160"/>
      <c r="V44" s="121">
        <f t="shared" ref="V44:V55" si="8">SUM(J44:U44)</f>
        <v>0</v>
      </c>
      <c r="W44" s="872"/>
      <c r="X44" s="122">
        <f>V44*W44</f>
        <v>0</v>
      </c>
      <c r="Y44" s="734"/>
      <c r="Z44" s="733"/>
      <c r="AA44" s="733"/>
      <c r="AB44" s="733"/>
      <c r="AC44" s="733"/>
      <c r="AD44" s="733"/>
      <c r="AE44" s="733"/>
      <c r="AF44" s="733"/>
      <c r="AG44" s="733"/>
      <c r="AH44" s="733"/>
      <c r="AI44" s="733"/>
      <c r="AJ44" s="733"/>
    </row>
    <row r="45" spans="1:36" ht="15.75" customHeight="1">
      <c r="A45" s="778"/>
      <c r="B45" s="776"/>
      <c r="C45" s="750"/>
      <c r="D45" s="751"/>
      <c r="E45" s="751"/>
      <c r="F45" s="752"/>
      <c r="G45" s="766"/>
      <c r="H45" s="762"/>
      <c r="I45" s="127" t="s">
        <v>39</v>
      </c>
      <c r="J45" s="128"/>
      <c r="K45" s="129"/>
      <c r="L45" s="129"/>
      <c r="M45" s="129"/>
      <c r="N45" s="129"/>
      <c r="O45" s="129"/>
      <c r="P45" s="129"/>
      <c r="Q45" s="129"/>
      <c r="R45" s="129"/>
      <c r="S45" s="129"/>
      <c r="T45" s="129"/>
      <c r="U45" s="129"/>
      <c r="V45" s="124">
        <f t="shared" si="8"/>
        <v>0</v>
      </c>
      <c r="W45" s="768"/>
      <c r="X45" s="125">
        <f>+V45*W44</f>
        <v>0</v>
      </c>
      <c r="Y45" s="735"/>
      <c r="Z45" s="733"/>
      <c r="AA45" s="733"/>
      <c r="AB45" s="733"/>
      <c r="AC45" s="733"/>
      <c r="AD45" s="733"/>
      <c r="AE45" s="733"/>
      <c r="AF45" s="733"/>
      <c r="AG45" s="733"/>
      <c r="AH45" s="733"/>
      <c r="AI45" s="733"/>
      <c r="AJ45" s="733"/>
    </row>
    <row r="46" spans="1:36" ht="15.75" customHeight="1">
      <c r="A46" s="778"/>
      <c r="B46" s="866"/>
      <c r="C46" s="871"/>
      <c r="D46" s="744"/>
      <c r="E46" s="744"/>
      <c r="F46" s="726"/>
      <c r="G46" s="869"/>
      <c r="H46" s="865" t="s">
        <v>67</v>
      </c>
      <c r="I46" s="126" t="s">
        <v>9</v>
      </c>
      <c r="J46" s="159"/>
      <c r="K46" s="160"/>
      <c r="L46" s="160"/>
      <c r="M46" s="160"/>
      <c r="N46" s="160"/>
      <c r="O46" s="160"/>
      <c r="P46" s="160"/>
      <c r="Q46" s="160"/>
      <c r="R46" s="160"/>
      <c r="S46" s="160"/>
      <c r="T46" s="160"/>
      <c r="U46" s="160"/>
      <c r="V46" s="121">
        <f t="shared" si="8"/>
        <v>0</v>
      </c>
      <c r="W46" s="872"/>
      <c r="X46" s="122">
        <f>V46*W46</f>
        <v>0</v>
      </c>
      <c r="Y46" s="734"/>
      <c r="Z46" s="733"/>
      <c r="AA46" s="733"/>
      <c r="AB46" s="733"/>
      <c r="AC46" s="733"/>
      <c r="AD46" s="733"/>
      <c r="AE46" s="733"/>
      <c r="AF46" s="733"/>
      <c r="AG46" s="733"/>
      <c r="AH46" s="733"/>
      <c r="AI46" s="733"/>
      <c r="AJ46" s="733"/>
    </row>
    <row r="47" spans="1:36" ht="15.75" customHeight="1">
      <c r="A47" s="778"/>
      <c r="B47" s="776"/>
      <c r="C47" s="750"/>
      <c r="D47" s="751"/>
      <c r="E47" s="751"/>
      <c r="F47" s="752"/>
      <c r="G47" s="766"/>
      <c r="H47" s="762"/>
      <c r="I47" s="127" t="s">
        <v>39</v>
      </c>
      <c r="J47" s="128"/>
      <c r="K47" s="129"/>
      <c r="L47" s="129"/>
      <c r="M47" s="129"/>
      <c r="N47" s="129"/>
      <c r="O47" s="129"/>
      <c r="P47" s="129"/>
      <c r="Q47" s="129"/>
      <c r="R47" s="129"/>
      <c r="S47" s="129"/>
      <c r="T47" s="129"/>
      <c r="U47" s="129"/>
      <c r="V47" s="124">
        <f t="shared" si="8"/>
        <v>0</v>
      </c>
      <c r="W47" s="768"/>
      <c r="X47" s="125">
        <f>+V47*W46</f>
        <v>0</v>
      </c>
      <c r="Y47" s="735"/>
      <c r="Z47" s="733"/>
      <c r="AA47" s="733"/>
      <c r="AB47" s="733"/>
      <c r="AC47" s="733"/>
      <c r="AD47" s="733"/>
      <c r="AE47" s="733"/>
      <c r="AF47" s="733"/>
      <c r="AG47" s="733"/>
      <c r="AH47" s="733"/>
      <c r="AI47" s="733"/>
      <c r="AJ47" s="733"/>
    </row>
    <row r="48" spans="1:36" ht="15.75" customHeight="1">
      <c r="A48" s="778"/>
      <c r="B48" s="866"/>
      <c r="C48" s="871"/>
      <c r="D48" s="744"/>
      <c r="E48" s="744"/>
      <c r="F48" s="726"/>
      <c r="G48" s="869"/>
      <c r="H48" s="865" t="s">
        <v>67</v>
      </c>
      <c r="I48" s="126" t="s">
        <v>9</v>
      </c>
      <c r="J48" s="159"/>
      <c r="K48" s="160"/>
      <c r="L48" s="160"/>
      <c r="M48" s="160"/>
      <c r="N48" s="160"/>
      <c r="O48" s="160"/>
      <c r="P48" s="160"/>
      <c r="Q48" s="160"/>
      <c r="R48" s="160"/>
      <c r="S48" s="160"/>
      <c r="T48" s="160"/>
      <c r="U48" s="160"/>
      <c r="V48" s="121">
        <f t="shared" si="8"/>
        <v>0</v>
      </c>
      <c r="W48" s="872"/>
      <c r="X48" s="122">
        <f>V48*W48</f>
        <v>0</v>
      </c>
      <c r="Y48" s="734"/>
      <c r="Z48" s="733"/>
      <c r="AA48" s="733"/>
      <c r="AB48" s="733"/>
      <c r="AC48" s="733"/>
      <c r="AD48" s="733"/>
      <c r="AE48" s="733"/>
      <c r="AF48" s="733"/>
      <c r="AG48" s="733"/>
      <c r="AH48" s="733"/>
      <c r="AI48" s="733"/>
      <c r="AJ48" s="733"/>
    </row>
    <row r="49" spans="1:36" ht="15.75" customHeight="1">
      <c r="A49" s="778"/>
      <c r="B49" s="776"/>
      <c r="C49" s="750"/>
      <c r="D49" s="751"/>
      <c r="E49" s="751"/>
      <c r="F49" s="752"/>
      <c r="G49" s="766"/>
      <c r="H49" s="762"/>
      <c r="I49" s="127" t="s">
        <v>39</v>
      </c>
      <c r="J49" s="128"/>
      <c r="K49" s="129"/>
      <c r="L49" s="129"/>
      <c r="M49" s="129"/>
      <c r="N49" s="129"/>
      <c r="O49" s="129"/>
      <c r="P49" s="129"/>
      <c r="Q49" s="129"/>
      <c r="R49" s="129"/>
      <c r="S49" s="129"/>
      <c r="T49" s="129"/>
      <c r="U49" s="129"/>
      <c r="V49" s="124">
        <f t="shared" si="8"/>
        <v>0</v>
      </c>
      <c r="W49" s="768"/>
      <c r="X49" s="125">
        <f>+V49*W48</f>
        <v>0</v>
      </c>
      <c r="Y49" s="735"/>
      <c r="Z49" s="733"/>
      <c r="AA49" s="733"/>
      <c r="AB49" s="733"/>
      <c r="AC49" s="733"/>
      <c r="AD49" s="733"/>
      <c r="AE49" s="733"/>
      <c r="AF49" s="733"/>
      <c r="AG49" s="733"/>
      <c r="AH49" s="733"/>
      <c r="AI49" s="733"/>
      <c r="AJ49" s="733"/>
    </row>
    <row r="50" spans="1:36" ht="15.75" customHeight="1">
      <c r="A50" s="778"/>
      <c r="B50" s="866"/>
      <c r="C50" s="871"/>
      <c r="D50" s="744"/>
      <c r="E50" s="744"/>
      <c r="F50" s="726"/>
      <c r="G50" s="869"/>
      <c r="H50" s="865" t="s">
        <v>67</v>
      </c>
      <c r="I50" s="126" t="s">
        <v>9</v>
      </c>
      <c r="J50" s="159"/>
      <c r="K50" s="160"/>
      <c r="L50" s="160"/>
      <c r="M50" s="160"/>
      <c r="N50" s="160"/>
      <c r="O50" s="160"/>
      <c r="P50" s="160"/>
      <c r="Q50" s="160"/>
      <c r="R50" s="160"/>
      <c r="S50" s="160"/>
      <c r="T50" s="160"/>
      <c r="U50" s="160"/>
      <c r="V50" s="121">
        <f t="shared" si="8"/>
        <v>0</v>
      </c>
      <c r="W50" s="872"/>
      <c r="X50" s="122">
        <f>V50*W50</f>
        <v>0</v>
      </c>
      <c r="Y50" s="734"/>
      <c r="Z50" s="733"/>
      <c r="AA50" s="733"/>
      <c r="AB50" s="733"/>
      <c r="AC50" s="733"/>
      <c r="AD50" s="733"/>
      <c r="AE50" s="733"/>
      <c r="AF50" s="733"/>
      <c r="AG50" s="733"/>
      <c r="AH50" s="733"/>
      <c r="AI50" s="733"/>
      <c r="AJ50" s="733"/>
    </row>
    <row r="51" spans="1:36" ht="15.75" customHeight="1">
      <c r="A51" s="778"/>
      <c r="B51" s="776"/>
      <c r="C51" s="750"/>
      <c r="D51" s="751"/>
      <c r="E51" s="751"/>
      <c r="F51" s="752"/>
      <c r="G51" s="766"/>
      <c r="H51" s="762"/>
      <c r="I51" s="127" t="s">
        <v>39</v>
      </c>
      <c r="J51" s="128"/>
      <c r="K51" s="129"/>
      <c r="L51" s="129"/>
      <c r="M51" s="129"/>
      <c r="N51" s="129"/>
      <c r="O51" s="129"/>
      <c r="P51" s="129"/>
      <c r="Q51" s="129"/>
      <c r="R51" s="129"/>
      <c r="S51" s="129"/>
      <c r="T51" s="129"/>
      <c r="U51" s="129"/>
      <c r="V51" s="124">
        <f t="shared" si="8"/>
        <v>0</v>
      </c>
      <c r="W51" s="768"/>
      <c r="X51" s="125">
        <f>+V51*W50</f>
        <v>0</v>
      </c>
      <c r="Y51" s="735"/>
      <c r="Z51" s="733"/>
      <c r="AA51" s="733"/>
      <c r="AB51" s="733"/>
      <c r="AC51" s="733"/>
      <c r="AD51" s="733"/>
      <c r="AE51" s="733"/>
      <c r="AF51" s="733"/>
      <c r="AG51" s="733"/>
      <c r="AH51" s="733"/>
      <c r="AI51" s="733"/>
      <c r="AJ51" s="733"/>
    </row>
    <row r="52" spans="1:36" ht="15.75" customHeight="1">
      <c r="A52" s="778"/>
      <c r="B52" s="902"/>
      <c r="C52" s="871"/>
      <c r="D52" s="744"/>
      <c r="E52" s="744"/>
      <c r="F52" s="726"/>
      <c r="G52" s="869"/>
      <c r="H52" s="865" t="s">
        <v>67</v>
      </c>
      <c r="I52" s="126" t="s">
        <v>9</v>
      </c>
      <c r="J52" s="159"/>
      <c r="K52" s="160"/>
      <c r="L52" s="160"/>
      <c r="M52" s="160"/>
      <c r="N52" s="160"/>
      <c r="O52" s="160"/>
      <c r="P52" s="160"/>
      <c r="Q52" s="160"/>
      <c r="R52" s="160"/>
      <c r="S52" s="160"/>
      <c r="T52" s="160"/>
      <c r="U52" s="160"/>
      <c r="V52" s="121">
        <f t="shared" si="8"/>
        <v>0</v>
      </c>
      <c r="W52" s="872"/>
      <c r="X52" s="122">
        <f>V52*W52</f>
        <v>0</v>
      </c>
      <c r="Y52" s="734"/>
      <c r="Z52" s="733"/>
      <c r="AA52" s="733"/>
      <c r="AB52" s="733"/>
      <c r="AC52" s="733"/>
      <c r="AD52" s="733"/>
      <c r="AE52" s="733"/>
      <c r="AF52" s="733"/>
      <c r="AG52" s="733"/>
      <c r="AH52" s="733"/>
      <c r="AI52" s="733"/>
      <c r="AJ52" s="733"/>
    </row>
    <row r="53" spans="1:36" ht="15.75" customHeight="1">
      <c r="A53" s="778"/>
      <c r="B53" s="776"/>
      <c r="C53" s="746"/>
      <c r="D53" s="747"/>
      <c r="E53" s="747"/>
      <c r="F53" s="837"/>
      <c r="G53" s="766"/>
      <c r="H53" s="762"/>
      <c r="I53" s="127" t="s">
        <v>39</v>
      </c>
      <c r="J53" s="128"/>
      <c r="K53" s="129"/>
      <c r="L53" s="129"/>
      <c r="M53" s="129"/>
      <c r="N53" s="129"/>
      <c r="O53" s="129"/>
      <c r="P53" s="129"/>
      <c r="Q53" s="129"/>
      <c r="R53" s="129"/>
      <c r="S53" s="129"/>
      <c r="T53" s="129"/>
      <c r="U53" s="129"/>
      <c r="V53" s="124">
        <f t="shared" si="8"/>
        <v>0</v>
      </c>
      <c r="W53" s="768"/>
      <c r="X53" s="125">
        <f>+V53*W52</f>
        <v>0</v>
      </c>
      <c r="Y53" s="735"/>
      <c r="Z53" s="733"/>
      <c r="AA53" s="733"/>
      <c r="AB53" s="733"/>
      <c r="AC53" s="733"/>
      <c r="AD53" s="733"/>
      <c r="AE53" s="733"/>
      <c r="AF53" s="733"/>
      <c r="AG53" s="733"/>
      <c r="AH53" s="733"/>
      <c r="AI53" s="733"/>
      <c r="AJ53" s="733"/>
    </row>
    <row r="54" spans="1:36" ht="15.75" customHeight="1">
      <c r="A54" s="778"/>
      <c r="B54" s="868" t="s">
        <v>70</v>
      </c>
      <c r="C54" s="744"/>
      <c r="D54" s="744"/>
      <c r="E54" s="744"/>
      <c r="F54" s="726"/>
      <c r="G54" s="164"/>
      <c r="H54" s="867" t="s">
        <v>67</v>
      </c>
      <c r="I54" s="146" t="s">
        <v>9</v>
      </c>
      <c r="J54" s="121">
        <f t="shared" ref="J54:U54" si="9">+J44*$W$44+J46*$W$46+J48*$W$48+J50*$W$50+J52*$W$52</f>
        <v>0</v>
      </c>
      <c r="K54" s="121">
        <f t="shared" si="9"/>
        <v>0</v>
      </c>
      <c r="L54" s="121">
        <f t="shared" si="9"/>
        <v>0</v>
      </c>
      <c r="M54" s="121">
        <f t="shared" si="9"/>
        <v>0</v>
      </c>
      <c r="N54" s="121">
        <f t="shared" si="9"/>
        <v>0</v>
      </c>
      <c r="O54" s="121">
        <f t="shared" si="9"/>
        <v>0</v>
      </c>
      <c r="P54" s="121">
        <f t="shared" si="9"/>
        <v>0</v>
      </c>
      <c r="Q54" s="121">
        <f t="shared" si="9"/>
        <v>0</v>
      </c>
      <c r="R54" s="121">
        <f t="shared" si="9"/>
        <v>0</v>
      </c>
      <c r="S54" s="121">
        <f t="shared" si="9"/>
        <v>0</v>
      </c>
      <c r="T54" s="121">
        <f t="shared" si="9"/>
        <v>0</v>
      </c>
      <c r="U54" s="121">
        <f t="shared" si="9"/>
        <v>0</v>
      </c>
      <c r="V54" s="121">
        <f t="shared" si="8"/>
        <v>0</v>
      </c>
      <c r="W54" s="887">
        <f>SUM(W44:W53)</f>
        <v>0</v>
      </c>
      <c r="X54" s="122">
        <f>V54*W54</f>
        <v>0</v>
      </c>
      <c r="Y54" s="734"/>
      <c r="Z54" s="733"/>
      <c r="AA54" s="733"/>
      <c r="AB54" s="733"/>
      <c r="AC54" s="733"/>
      <c r="AD54" s="733"/>
      <c r="AE54" s="733"/>
      <c r="AF54" s="733"/>
      <c r="AG54" s="733"/>
      <c r="AH54" s="733"/>
      <c r="AI54" s="733"/>
      <c r="AJ54" s="733"/>
    </row>
    <row r="55" spans="1:36" ht="15.75" customHeight="1">
      <c r="A55" s="779"/>
      <c r="B55" s="792"/>
      <c r="C55" s="764"/>
      <c r="D55" s="764"/>
      <c r="E55" s="764"/>
      <c r="F55" s="793"/>
      <c r="G55" s="166"/>
      <c r="H55" s="790"/>
      <c r="I55" s="148" t="s">
        <v>39</v>
      </c>
      <c r="J55" s="149">
        <f t="shared" ref="J55:U55" si="10">+J45*$W$44+J47*$W$46+J49*$W$48+J51*$W$50+J53*$W$52</f>
        <v>0</v>
      </c>
      <c r="K55" s="149">
        <f t="shared" si="10"/>
        <v>0</v>
      </c>
      <c r="L55" s="149">
        <f t="shared" si="10"/>
        <v>0</v>
      </c>
      <c r="M55" s="149">
        <f t="shared" si="10"/>
        <v>0</v>
      </c>
      <c r="N55" s="149">
        <f t="shared" si="10"/>
        <v>0</v>
      </c>
      <c r="O55" s="149">
        <f t="shared" si="10"/>
        <v>0</v>
      </c>
      <c r="P55" s="149">
        <f t="shared" si="10"/>
        <v>0</v>
      </c>
      <c r="Q55" s="149">
        <f t="shared" si="10"/>
        <v>0</v>
      </c>
      <c r="R55" s="149">
        <f t="shared" si="10"/>
        <v>0</v>
      </c>
      <c r="S55" s="149">
        <f t="shared" si="10"/>
        <v>0</v>
      </c>
      <c r="T55" s="149">
        <f t="shared" si="10"/>
        <v>0</v>
      </c>
      <c r="U55" s="149">
        <f t="shared" si="10"/>
        <v>0</v>
      </c>
      <c r="V55" s="149">
        <f t="shared" si="8"/>
        <v>0</v>
      </c>
      <c r="W55" s="757"/>
      <c r="X55" s="150">
        <f>+V55*W54</f>
        <v>0</v>
      </c>
      <c r="Y55" s="735"/>
      <c r="Z55" s="733"/>
      <c r="AA55" s="733"/>
      <c r="AB55" s="733"/>
      <c r="AC55" s="733"/>
      <c r="AD55" s="733"/>
      <c r="AE55" s="733"/>
      <c r="AF55" s="733"/>
      <c r="AG55" s="733"/>
      <c r="AH55" s="733"/>
      <c r="AI55" s="733"/>
      <c r="AJ55" s="733"/>
    </row>
    <row r="56" spans="1:36" ht="15.75" customHeight="1">
      <c r="A56" s="168" t="s">
        <v>17</v>
      </c>
      <c r="B56" s="106" t="s">
        <v>42</v>
      </c>
      <c r="C56" s="106" t="s">
        <v>43</v>
      </c>
      <c r="D56" s="106" t="s">
        <v>19</v>
      </c>
      <c r="E56" s="106" t="s">
        <v>44</v>
      </c>
      <c r="F56" s="107" t="s">
        <v>45</v>
      </c>
      <c r="G56" s="108" t="s">
        <v>46</v>
      </c>
      <c r="H56" s="898" t="s">
        <v>47</v>
      </c>
      <c r="I56" s="755"/>
      <c r="J56" s="106" t="s">
        <v>48</v>
      </c>
      <c r="K56" s="106" t="s">
        <v>28</v>
      </c>
      <c r="L56" s="106" t="s">
        <v>31</v>
      </c>
      <c r="M56" s="106" t="s">
        <v>30</v>
      </c>
      <c r="N56" s="106" t="s">
        <v>49</v>
      </c>
      <c r="O56" s="106" t="s">
        <v>50</v>
      </c>
      <c r="P56" s="106" t="s">
        <v>34</v>
      </c>
      <c r="Q56" s="109" t="s">
        <v>36</v>
      </c>
      <c r="R56" s="106" t="s">
        <v>51</v>
      </c>
      <c r="S56" s="106" t="s">
        <v>52</v>
      </c>
      <c r="T56" s="106" t="s">
        <v>32</v>
      </c>
      <c r="U56" s="106" t="s">
        <v>29</v>
      </c>
      <c r="V56" s="106" t="s">
        <v>53</v>
      </c>
      <c r="W56" s="106" t="s">
        <v>54</v>
      </c>
      <c r="X56" s="151" t="s">
        <v>71</v>
      </c>
      <c r="Y56" s="696" t="s">
        <v>836</v>
      </c>
      <c r="Z56" s="696" t="s">
        <v>837</v>
      </c>
      <c r="AA56" s="696" t="s">
        <v>838</v>
      </c>
      <c r="AB56" s="696" t="s">
        <v>839</v>
      </c>
      <c r="AC56" s="696" t="s">
        <v>840</v>
      </c>
      <c r="AD56" s="696" t="s">
        <v>841</v>
      </c>
      <c r="AE56" s="696" t="s">
        <v>842</v>
      </c>
      <c r="AF56" s="696" t="s">
        <v>843</v>
      </c>
      <c r="AG56" s="696" t="s">
        <v>844</v>
      </c>
      <c r="AH56" s="696" t="s">
        <v>845</v>
      </c>
      <c r="AI56" s="696" t="s">
        <v>846</v>
      </c>
      <c r="AJ56" s="696" t="s">
        <v>847</v>
      </c>
    </row>
    <row r="57" spans="1:36" ht="15.75" customHeight="1">
      <c r="A57" s="919"/>
      <c r="B57" s="877"/>
      <c r="C57" s="876"/>
      <c r="D57" s="874"/>
      <c r="E57" s="876"/>
      <c r="F57" s="905"/>
      <c r="G57" s="893"/>
      <c r="H57" s="894" t="s">
        <v>9</v>
      </c>
      <c r="I57" s="786"/>
      <c r="J57" s="152"/>
      <c r="K57" s="152"/>
      <c r="L57" s="152"/>
      <c r="M57" s="152"/>
      <c r="N57" s="152"/>
      <c r="O57" s="152"/>
      <c r="P57" s="152"/>
      <c r="Q57" s="152"/>
      <c r="R57" s="152"/>
      <c r="S57" s="152"/>
      <c r="T57" s="152"/>
      <c r="U57" s="152"/>
      <c r="V57" s="163">
        <f t="shared" ref="V57:V58" si="11">SUM(J57:U57)</f>
        <v>0</v>
      </c>
      <c r="W57" s="879"/>
      <c r="X57" s="113">
        <f>IF(OR(V57=0,W57=0),0,(V57/V57)*W57)</f>
        <v>0</v>
      </c>
      <c r="Y57" s="734"/>
      <c r="Z57" s="733"/>
      <c r="AA57" s="733"/>
      <c r="AB57" s="733"/>
      <c r="AC57" s="733"/>
      <c r="AD57" s="733"/>
      <c r="AE57" s="733"/>
      <c r="AF57" s="733"/>
      <c r="AG57" s="733"/>
      <c r="AH57" s="733"/>
      <c r="AI57" s="733"/>
      <c r="AJ57" s="733"/>
    </row>
    <row r="58" spans="1:36" ht="15.75" customHeight="1">
      <c r="A58" s="778"/>
      <c r="B58" s="788"/>
      <c r="C58" s="757"/>
      <c r="D58" s="764"/>
      <c r="E58" s="757"/>
      <c r="F58" s="760"/>
      <c r="G58" s="741"/>
      <c r="H58" s="873" t="s">
        <v>62</v>
      </c>
      <c r="I58" s="784"/>
      <c r="J58" s="155"/>
      <c r="K58" s="155"/>
      <c r="L58" s="155"/>
      <c r="M58" s="155"/>
      <c r="N58" s="155"/>
      <c r="O58" s="155"/>
      <c r="P58" s="155"/>
      <c r="Q58" s="155"/>
      <c r="R58" s="155"/>
      <c r="S58" s="155"/>
      <c r="T58" s="155"/>
      <c r="U58" s="156"/>
      <c r="V58" s="170">
        <f t="shared" si="11"/>
        <v>0</v>
      </c>
      <c r="W58" s="741"/>
      <c r="X58" s="117">
        <f>IF(OR(V58=0,W57=0),0,(V58/V57*W57))</f>
        <v>0</v>
      </c>
      <c r="Y58" s="735"/>
      <c r="Z58" s="733"/>
      <c r="AA58" s="733"/>
      <c r="AB58" s="733"/>
      <c r="AC58" s="733"/>
      <c r="AD58" s="733"/>
      <c r="AE58" s="733"/>
      <c r="AF58" s="733"/>
      <c r="AG58" s="733"/>
      <c r="AH58" s="733"/>
      <c r="AI58" s="733"/>
      <c r="AJ58" s="733"/>
    </row>
    <row r="59" spans="1:36" ht="15.75" customHeight="1">
      <c r="A59" s="778"/>
      <c r="B59" s="118" t="s">
        <v>63</v>
      </c>
      <c r="C59" s="878" t="s">
        <v>24</v>
      </c>
      <c r="D59" s="772"/>
      <c r="E59" s="772"/>
      <c r="F59" s="772"/>
      <c r="G59" s="772"/>
      <c r="H59" s="772"/>
      <c r="I59" s="772"/>
      <c r="J59" s="772"/>
      <c r="K59" s="772"/>
      <c r="L59" s="772"/>
      <c r="M59" s="772"/>
      <c r="N59" s="772"/>
      <c r="O59" s="772"/>
      <c r="P59" s="772"/>
      <c r="Q59" s="772"/>
      <c r="R59" s="772"/>
      <c r="S59" s="772"/>
      <c r="T59" s="772"/>
      <c r="U59" s="772"/>
      <c r="V59" s="772"/>
      <c r="W59" s="772"/>
      <c r="X59" s="773"/>
      <c r="Y59" s="736" t="s">
        <v>849</v>
      </c>
      <c r="Z59" s="736"/>
      <c r="AA59" s="736"/>
      <c r="AB59" s="736"/>
      <c r="AC59" s="736"/>
      <c r="AD59" s="736"/>
      <c r="AE59" s="736"/>
      <c r="AF59" s="736"/>
      <c r="AG59" s="736"/>
      <c r="AH59" s="736"/>
      <c r="AI59" s="736"/>
      <c r="AJ59" s="736"/>
    </row>
    <row r="60" spans="1:36" ht="15.75" customHeight="1">
      <c r="A60" s="778"/>
      <c r="B60" s="920"/>
      <c r="C60" s="911"/>
      <c r="D60" s="744"/>
      <c r="E60" s="744"/>
      <c r="F60" s="726"/>
      <c r="G60" s="910"/>
      <c r="H60" s="865" t="s">
        <v>67</v>
      </c>
      <c r="I60" s="126" t="s">
        <v>9</v>
      </c>
      <c r="J60" s="159"/>
      <c r="K60" s="160"/>
      <c r="L60" s="160"/>
      <c r="M60" s="160"/>
      <c r="N60" s="160"/>
      <c r="O60" s="160"/>
      <c r="P60" s="160"/>
      <c r="Q60" s="160"/>
      <c r="R60" s="160"/>
      <c r="S60" s="160"/>
      <c r="T60" s="160"/>
      <c r="U60" s="160"/>
      <c r="V60" s="121">
        <f t="shared" ref="V60:V71" si="12">SUM(J60:U60)</f>
        <v>0</v>
      </c>
      <c r="W60" s="872"/>
      <c r="X60" s="122">
        <f>V60*W60</f>
        <v>0</v>
      </c>
      <c r="Y60" s="734"/>
      <c r="Z60" s="733"/>
      <c r="AA60" s="733"/>
      <c r="AB60" s="733"/>
      <c r="AC60" s="733"/>
      <c r="AD60" s="733"/>
      <c r="AE60" s="733"/>
      <c r="AF60" s="733"/>
      <c r="AG60" s="733"/>
      <c r="AH60" s="733"/>
      <c r="AI60" s="733"/>
      <c r="AJ60" s="733"/>
    </row>
    <row r="61" spans="1:36" ht="15.75" customHeight="1">
      <c r="A61" s="778"/>
      <c r="B61" s="921"/>
      <c r="C61" s="750"/>
      <c r="D61" s="751"/>
      <c r="E61" s="751"/>
      <c r="F61" s="752"/>
      <c r="G61" s="766"/>
      <c r="H61" s="762"/>
      <c r="I61" s="127" t="s">
        <v>39</v>
      </c>
      <c r="J61" s="128"/>
      <c r="K61" s="129"/>
      <c r="L61" s="129"/>
      <c r="M61" s="129"/>
      <c r="N61" s="129"/>
      <c r="O61" s="129"/>
      <c r="P61" s="129"/>
      <c r="Q61" s="129"/>
      <c r="R61" s="129"/>
      <c r="S61" s="129"/>
      <c r="T61" s="129"/>
      <c r="U61" s="129"/>
      <c r="V61" s="124">
        <f t="shared" si="12"/>
        <v>0</v>
      </c>
      <c r="W61" s="768"/>
      <c r="X61" s="125">
        <f>+V61*W60</f>
        <v>0</v>
      </c>
      <c r="Y61" s="735"/>
      <c r="Z61" s="733"/>
      <c r="AA61" s="733"/>
      <c r="AB61" s="733"/>
      <c r="AC61" s="733"/>
      <c r="AD61" s="733"/>
      <c r="AE61" s="733"/>
      <c r="AF61" s="733"/>
      <c r="AG61" s="733"/>
      <c r="AH61" s="733"/>
      <c r="AI61" s="733"/>
      <c r="AJ61" s="733"/>
    </row>
    <row r="62" spans="1:36" ht="15.75" customHeight="1">
      <c r="A62" s="778"/>
      <c r="B62" s="184"/>
      <c r="C62" s="912"/>
      <c r="D62" s="817"/>
      <c r="E62" s="817"/>
      <c r="F62" s="817"/>
      <c r="G62" s="910"/>
      <c r="H62" s="865" t="s">
        <v>67</v>
      </c>
      <c r="I62" s="126" t="s">
        <v>9</v>
      </c>
      <c r="J62" s="159"/>
      <c r="K62" s="160"/>
      <c r="L62" s="160"/>
      <c r="M62" s="160"/>
      <c r="N62" s="160"/>
      <c r="O62" s="160"/>
      <c r="P62" s="160"/>
      <c r="Q62" s="160"/>
      <c r="R62" s="160"/>
      <c r="S62" s="160"/>
      <c r="T62" s="160"/>
      <c r="U62" s="160"/>
      <c r="V62" s="121">
        <f t="shared" si="12"/>
        <v>0</v>
      </c>
      <c r="W62" s="872"/>
      <c r="X62" s="122">
        <f>V62*W62</f>
        <v>0</v>
      </c>
      <c r="Y62" s="734"/>
      <c r="Z62" s="733"/>
      <c r="AA62" s="733"/>
      <c r="AB62" s="733"/>
      <c r="AC62" s="733"/>
      <c r="AD62" s="733"/>
      <c r="AE62" s="733"/>
      <c r="AF62" s="733"/>
      <c r="AG62" s="733"/>
      <c r="AH62" s="733"/>
      <c r="AI62" s="733"/>
      <c r="AJ62" s="733"/>
    </row>
    <row r="63" spans="1:36" ht="15.75" customHeight="1">
      <c r="A63" s="778"/>
      <c r="B63" s="184"/>
      <c r="C63" s="750"/>
      <c r="D63" s="751"/>
      <c r="E63" s="751"/>
      <c r="F63" s="751"/>
      <c r="G63" s="766"/>
      <c r="H63" s="762"/>
      <c r="I63" s="127" t="s">
        <v>39</v>
      </c>
      <c r="J63" s="128"/>
      <c r="K63" s="129"/>
      <c r="L63" s="129"/>
      <c r="M63" s="129"/>
      <c r="N63" s="129"/>
      <c r="O63" s="129"/>
      <c r="P63" s="129"/>
      <c r="Q63" s="129"/>
      <c r="R63" s="129"/>
      <c r="S63" s="129"/>
      <c r="T63" s="129"/>
      <c r="U63" s="129"/>
      <c r="V63" s="124">
        <f t="shared" si="12"/>
        <v>0</v>
      </c>
      <c r="W63" s="768"/>
      <c r="X63" s="125">
        <f>+V63*W62</f>
        <v>0</v>
      </c>
      <c r="Y63" s="735"/>
      <c r="Z63" s="733"/>
      <c r="AA63" s="733"/>
      <c r="AB63" s="733"/>
      <c r="AC63" s="733"/>
      <c r="AD63" s="733"/>
      <c r="AE63" s="733"/>
      <c r="AF63" s="733"/>
      <c r="AG63" s="733"/>
      <c r="AH63" s="733"/>
      <c r="AI63" s="733"/>
      <c r="AJ63" s="733"/>
    </row>
    <row r="64" spans="1:36" ht="15.75" customHeight="1">
      <c r="A64" s="778"/>
      <c r="B64" s="902"/>
      <c r="C64" s="871"/>
      <c r="D64" s="744"/>
      <c r="E64" s="744"/>
      <c r="F64" s="745"/>
      <c r="G64" s="869"/>
      <c r="H64" s="865" t="s">
        <v>67</v>
      </c>
      <c r="I64" s="126" t="s">
        <v>9</v>
      </c>
      <c r="J64" s="159"/>
      <c r="K64" s="160"/>
      <c r="L64" s="160"/>
      <c r="M64" s="160"/>
      <c r="N64" s="160"/>
      <c r="O64" s="160"/>
      <c r="P64" s="160"/>
      <c r="Q64" s="160"/>
      <c r="R64" s="160"/>
      <c r="S64" s="160"/>
      <c r="T64" s="160"/>
      <c r="U64" s="160"/>
      <c r="V64" s="121">
        <f t="shared" si="12"/>
        <v>0</v>
      </c>
      <c r="W64" s="872"/>
      <c r="X64" s="122">
        <f>V64*W64</f>
        <v>0</v>
      </c>
      <c r="Y64" s="734"/>
      <c r="Z64" s="733"/>
      <c r="AA64" s="733"/>
      <c r="AB64" s="733"/>
      <c r="AC64" s="733"/>
      <c r="AD64" s="733"/>
      <c r="AE64" s="733"/>
      <c r="AF64" s="733"/>
      <c r="AG64" s="733"/>
      <c r="AH64" s="733"/>
      <c r="AI64" s="733"/>
      <c r="AJ64" s="733"/>
    </row>
    <row r="65" spans="1:36" ht="15.75" customHeight="1">
      <c r="A65" s="778"/>
      <c r="B65" s="776"/>
      <c r="C65" s="746"/>
      <c r="D65" s="747"/>
      <c r="E65" s="747"/>
      <c r="F65" s="748"/>
      <c r="G65" s="766"/>
      <c r="H65" s="762"/>
      <c r="I65" s="127" t="s">
        <v>39</v>
      </c>
      <c r="J65" s="128"/>
      <c r="K65" s="129"/>
      <c r="L65" s="129"/>
      <c r="M65" s="129"/>
      <c r="N65" s="129"/>
      <c r="O65" s="129"/>
      <c r="P65" s="129"/>
      <c r="Q65" s="129"/>
      <c r="R65" s="129"/>
      <c r="S65" s="129"/>
      <c r="T65" s="129"/>
      <c r="U65" s="129"/>
      <c r="V65" s="124">
        <f t="shared" si="12"/>
        <v>0</v>
      </c>
      <c r="W65" s="768"/>
      <c r="X65" s="125">
        <f>+V65*W64</f>
        <v>0</v>
      </c>
      <c r="Y65" s="735"/>
      <c r="Z65" s="733"/>
      <c r="AA65" s="733"/>
      <c r="AB65" s="733"/>
      <c r="AC65" s="733"/>
      <c r="AD65" s="733"/>
      <c r="AE65" s="733"/>
      <c r="AF65" s="733"/>
      <c r="AG65" s="733"/>
      <c r="AH65" s="733"/>
      <c r="AI65" s="733"/>
      <c r="AJ65" s="733"/>
    </row>
    <row r="66" spans="1:36" ht="15.75" customHeight="1">
      <c r="A66" s="778"/>
      <c r="B66" s="902"/>
      <c r="C66" s="901"/>
      <c r="D66" s="744"/>
      <c r="E66" s="744"/>
      <c r="F66" s="745"/>
      <c r="G66" s="907"/>
      <c r="H66" s="865" t="s">
        <v>67</v>
      </c>
      <c r="I66" s="126" t="s">
        <v>9</v>
      </c>
      <c r="J66" s="159"/>
      <c r="K66" s="160"/>
      <c r="L66" s="160"/>
      <c r="M66" s="160"/>
      <c r="N66" s="160"/>
      <c r="O66" s="160"/>
      <c r="P66" s="160"/>
      <c r="Q66" s="160"/>
      <c r="R66" s="160"/>
      <c r="S66" s="160"/>
      <c r="T66" s="160"/>
      <c r="U66" s="160"/>
      <c r="V66" s="121">
        <f t="shared" si="12"/>
        <v>0</v>
      </c>
      <c r="W66" s="872"/>
      <c r="X66" s="122">
        <f>V66*W66</f>
        <v>0</v>
      </c>
      <c r="Y66" s="734"/>
      <c r="Z66" s="733"/>
      <c r="AA66" s="733"/>
      <c r="AB66" s="733"/>
      <c r="AC66" s="733"/>
      <c r="AD66" s="733"/>
      <c r="AE66" s="733"/>
      <c r="AF66" s="733"/>
      <c r="AG66" s="733"/>
      <c r="AH66" s="733"/>
      <c r="AI66" s="733"/>
      <c r="AJ66" s="733"/>
    </row>
    <row r="67" spans="1:36" ht="15.75" customHeight="1">
      <c r="A67" s="778"/>
      <c r="B67" s="776"/>
      <c r="C67" s="750"/>
      <c r="D67" s="751"/>
      <c r="E67" s="751"/>
      <c r="F67" s="852"/>
      <c r="G67" s="766"/>
      <c r="H67" s="762"/>
      <c r="I67" s="127" t="s">
        <v>39</v>
      </c>
      <c r="J67" s="128"/>
      <c r="K67" s="129"/>
      <c r="L67" s="129"/>
      <c r="M67" s="129"/>
      <c r="N67" s="129"/>
      <c r="O67" s="129"/>
      <c r="P67" s="129"/>
      <c r="Q67" s="129"/>
      <c r="R67" s="129"/>
      <c r="S67" s="129"/>
      <c r="T67" s="129"/>
      <c r="U67" s="129"/>
      <c r="V67" s="124">
        <f t="shared" si="12"/>
        <v>0</v>
      </c>
      <c r="W67" s="768"/>
      <c r="X67" s="125">
        <f>+V67*W66</f>
        <v>0</v>
      </c>
      <c r="Y67" s="735"/>
      <c r="Z67" s="733"/>
      <c r="AA67" s="733"/>
      <c r="AB67" s="733"/>
      <c r="AC67" s="733"/>
      <c r="AD67" s="733"/>
      <c r="AE67" s="733"/>
      <c r="AF67" s="733"/>
      <c r="AG67" s="733"/>
      <c r="AH67" s="733"/>
      <c r="AI67" s="733"/>
      <c r="AJ67" s="733"/>
    </row>
    <row r="68" spans="1:36" ht="15.75" customHeight="1">
      <c r="A68" s="778"/>
      <c r="B68" s="902"/>
      <c r="C68" s="871"/>
      <c r="D68" s="744"/>
      <c r="E68" s="744"/>
      <c r="F68" s="726"/>
      <c r="G68" s="913"/>
      <c r="H68" s="865" t="s">
        <v>67</v>
      </c>
      <c r="I68" s="126" t="s">
        <v>9</v>
      </c>
      <c r="J68" s="159"/>
      <c r="K68" s="160"/>
      <c r="L68" s="160"/>
      <c r="M68" s="160"/>
      <c r="N68" s="160"/>
      <c r="O68" s="160"/>
      <c r="P68" s="160"/>
      <c r="Q68" s="160"/>
      <c r="R68" s="160"/>
      <c r="S68" s="160"/>
      <c r="T68" s="160"/>
      <c r="U68" s="160"/>
      <c r="V68" s="121">
        <f t="shared" si="12"/>
        <v>0</v>
      </c>
      <c r="W68" s="872"/>
      <c r="X68" s="122">
        <f>V68*W68</f>
        <v>0</v>
      </c>
      <c r="Y68" s="734"/>
      <c r="Z68" s="733"/>
      <c r="AA68" s="733"/>
      <c r="AB68" s="733"/>
      <c r="AC68" s="733"/>
      <c r="AD68" s="733"/>
      <c r="AE68" s="733"/>
      <c r="AF68" s="733"/>
      <c r="AG68" s="733"/>
      <c r="AH68" s="733"/>
      <c r="AI68" s="733"/>
      <c r="AJ68" s="733"/>
    </row>
    <row r="69" spans="1:36" ht="15.75" customHeight="1">
      <c r="A69" s="778"/>
      <c r="B69" s="776"/>
      <c r="C69" s="750"/>
      <c r="D69" s="751"/>
      <c r="E69" s="751"/>
      <c r="F69" s="752"/>
      <c r="G69" s="766"/>
      <c r="H69" s="762"/>
      <c r="I69" s="127" t="s">
        <v>39</v>
      </c>
      <c r="J69" s="128"/>
      <c r="K69" s="129"/>
      <c r="L69" s="129"/>
      <c r="M69" s="129"/>
      <c r="N69" s="129"/>
      <c r="O69" s="129"/>
      <c r="P69" s="129"/>
      <c r="Q69" s="129"/>
      <c r="R69" s="129"/>
      <c r="S69" s="129"/>
      <c r="T69" s="129"/>
      <c r="U69" s="129"/>
      <c r="V69" s="124">
        <f t="shared" si="12"/>
        <v>0</v>
      </c>
      <c r="W69" s="768"/>
      <c r="X69" s="125">
        <f>+V69*W68</f>
        <v>0</v>
      </c>
      <c r="Y69" s="735"/>
      <c r="Z69" s="733"/>
      <c r="AA69" s="733"/>
      <c r="AB69" s="733"/>
      <c r="AC69" s="733"/>
      <c r="AD69" s="733"/>
      <c r="AE69" s="733"/>
      <c r="AF69" s="733"/>
      <c r="AG69" s="733"/>
      <c r="AH69" s="733"/>
      <c r="AI69" s="733"/>
      <c r="AJ69" s="733"/>
    </row>
    <row r="70" spans="1:36" ht="15.75" customHeight="1">
      <c r="A70" s="778"/>
      <c r="B70" s="868" t="s">
        <v>70</v>
      </c>
      <c r="C70" s="744"/>
      <c r="D70" s="744"/>
      <c r="E70" s="744"/>
      <c r="F70" s="726"/>
      <c r="G70" s="199"/>
      <c r="H70" s="867" t="s">
        <v>67</v>
      </c>
      <c r="I70" s="146" t="s">
        <v>9</v>
      </c>
      <c r="J70" s="121">
        <f t="shared" ref="J70:U70" si="13">+J60*$W$60+J62*$W$62+J64*$W$64+J66*$W$66+J68*$W$68</f>
        <v>0</v>
      </c>
      <c r="K70" s="121">
        <f t="shared" si="13"/>
        <v>0</v>
      </c>
      <c r="L70" s="121">
        <f t="shared" si="13"/>
        <v>0</v>
      </c>
      <c r="M70" s="121">
        <f t="shared" si="13"/>
        <v>0</v>
      </c>
      <c r="N70" s="121">
        <f t="shared" si="13"/>
        <v>0</v>
      </c>
      <c r="O70" s="121">
        <f t="shared" si="13"/>
        <v>0</v>
      </c>
      <c r="P70" s="121">
        <f t="shared" si="13"/>
        <v>0</v>
      </c>
      <c r="Q70" s="121">
        <f t="shared" si="13"/>
        <v>0</v>
      </c>
      <c r="R70" s="121">
        <f t="shared" si="13"/>
        <v>0</v>
      </c>
      <c r="S70" s="121">
        <f t="shared" si="13"/>
        <v>0</v>
      </c>
      <c r="T70" s="121">
        <f t="shared" si="13"/>
        <v>0</v>
      </c>
      <c r="U70" s="121">
        <f t="shared" si="13"/>
        <v>0</v>
      </c>
      <c r="V70" s="121">
        <f t="shared" si="12"/>
        <v>0</v>
      </c>
      <c r="W70" s="887">
        <f>SUM(W60:W69)</f>
        <v>0</v>
      </c>
      <c r="X70" s="122">
        <f>V70*W70</f>
        <v>0</v>
      </c>
      <c r="Y70" s="734"/>
      <c r="Z70" s="733"/>
      <c r="AA70" s="733"/>
      <c r="AB70" s="733"/>
      <c r="AC70" s="733"/>
      <c r="AD70" s="733"/>
      <c r="AE70" s="733"/>
      <c r="AF70" s="733"/>
      <c r="AG70" s="733"/>
      <c r="AH70" s="733"/>
      <c r="AI70" s="733"/>
      <c r="AJ70" s="733"/>
    </row>
    <row r="71" spans="1:36" ht="15.75" customHeight="1">
      <c r="A71" s="832"/>
      <c r="B71" s="792"/>
      <c r="C71" s="764"/>
      <c r="D71" s="764"/>
      <c r="E71" s="764"/>
      <c r="F71" s="793"/>
      <c r="G71" s="200"/>
      <c r="H71" s="790"/>
      <c r="I71" s="148" t="s">
        <v>39</v>
      </c>
      <c r="J71" s="149">
        <f t="shared" ref="J71:U71" si="14">+J61*$W$60+J63*$W$62+J65*$W$64+J67*$W$66+J69*$W$68</f>
        <v>0</v>
      </c>
      <c r="K71" s="149">
        <f t="shared" si="14"/>
        <v>0</v>
      </c>
      <c r="L71" s="149">
        <f t="shared" si="14"/>
        <v>0</v>
      </c>
      <c r="M71" s="149">
        <f t="shared" si="14"/>
        <v>0</v>
      </c>
      <c r="N71" s="149">
        <f t="shared" si="14"/>
        <v>0</v>
      </c>
      <c r="O71" s="149">
        <f t="shared" si="14"/>
        <v>0</v>
      </c>
      <c r="P71" s="149">
        <f t="shared" si="14"/>
        <v>0</v>
      </c>
      <c r="Q71" s="149">
        <f t="shared" si="14"/>
        <v>0</v>
      </c>
      <c r="R71" s="149">
        <f t="shared" si="14"/>
        <v>0</v>
      </c>
      <c r="S71" s="149">
        <f t="shared" si="14"/>
        <v>0</v>
      </c>
      <c r="T71" s="149">
        <f t="shared" si="14"/>
        <v>0</v>
      </c>
      <c r="U71" s="149">
        <f t="shared" si="14"/>
        <v>0</v>
      </c>
      <c r="V71" s="149">
        <f t="shared" si="12"/>
        <v>0</v>
      </c>
      <c r="W71" s="757"/>
      <c r="X71" s="150">
        <f>+V71*W70</f>
        <v>0</v>
      </c>
      <c r="Y71" s="735"/>
      <c r="Z71" s="733"/>
      <c r="AA71" s="733"/>
      <c r="AB71" s="733"/>
      <c r="AC71" s="733"/>
      <c r="AD71" s="733"/>
      <c r="AE71" s="733"/>
      <c r="AF71" s="733"/>
      <c r="AG71" s="733"/>
      <c r="AH71" s="733"/>
      <c r="AI71" s="733"/>
      <c r="AJ71" s="733"/>
    </row>
    <row r="72" spans="1:36" ht="15.75" customHeight="1"/>
    <row r="73" spans="1:36" ht="15.75" customHeight="1"/>
    <row r="74" spans="1:36" ht="15.75" customHeight="1"/>
    <row r="75" spans="1:36" ht="15.75" customHeight="1"/>
    <row r="76" spans="1:36" ht="15.75" customHeight="1"/>
    <row r="77" spans="1:36" ht="15.75" customHeight="1"/>
    <row r="78" spans="1:36" ht="15.75" customHeight="1"/>
    <row r="79" spans="1:36" ht="15.75" customHeight="1"/>
    <row r="80" spans="1:36"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522">
    <mergeCell ref="G36:G37"/>
    <mergeCell ref="H41:I41"/>
    <mergeCell ref="H40:I40"/>
    <mergeCell ref="H12:H13"/>
    <mergeCell ref="H9:I9"/>
    <mergeCell ref="H10:I10"/>
    <mergeCell ref="H8:I8"/>
    <mergeCell ref="H25:I25"/>
    <mergeCell ref="H26:I26"/>
    <mergeCell ref="G12:G13"/>
    <mergeCell ref="G30:G31"/>
    <mergeCell ref="G28:G29"/>
    <mergeCell ref="H30:H31"/>
    <mergeCell ref="H28:H29"/>
    <mergeCell ref="C34:F35"/>
    <mergeCell ref="G34:G35"/>
    <mergeCell ref="G25:G26"/>
    <mergeCell ref="G32:G33"/>
    <mergeCell ref="A9:A23"/>
    <mergeCell ref="G16:G17"/>
    <mergeCell ref="C16:F17"/>
    <mergeCell ref="G18:G19"/>
    <mergeCell ref="G9:G10"/>
    <mergeCell ref="B16:B17"/>
    <mergeCell ref="B22:B23"/>
    <mergeCell ref="G20:G21"/>
    <mergeCell ref="C2:E3"/>
    <mergeCell ref="C14:F15"/>
    <mergeCell ref="C28:F29"/>
    <mergeCell ref="A25:A39"/>
    <mergeCell ref="B36:B37"/>
    <mergeCell ref="B34:B35"/>
    <mergeCell ref="B32:B33"/>
    <mergeCell ref="D25:D26"/>
    <mergeCell ref="B25:B26"/>
    <mergeCell ref="C36:F37"/>
    <mergeCell ref="C25:C26"/>
    <mergeCell ref="B28:B29"/>
    <mergeCell ref="B30:B31"/>
    <mergeCell ref="B9:B10"/>
    <mergeCell ref="F9:F10"/>
    <mergeCell ref="E9:E10"/>
    <mergeCell ref="C9:C10"/>
    <mergeCell ref="D9:D10"/>
    <mergeCell ref="B18:B19"/>
    <mergeCell ref="B20:B21"/>
    <mergeCell ref="B12:B13"/>
    <mergeCell ref="C18:F19"/>
    <mergeCell ref="C30:F31"/>
    <mergeCell ref="C32:F33"/>
    <mergeCell ref="W70:W71"/>
    <mergeCell ref="W4:W5"/>
    <mergeCell ref="W57:W58"/>
    <mergeCell ref="C5:K5"/>
    <mergeCell ref="C4:K4"/>
    <mergeCell ref="H14:H15"/>
    <mergeCell ref="H16:H17"/>
    <mergeCell ref="W54:W55"/>
    <mergeCell ref="W66:W67"/>
    <mergeCell ref="C59:X59"/>
    <mergeCell ref="W64:W65"/>
    <mergeCell ref="W60:W61"/>
    <mergeCell ref="W62:W63"/>
    <mergeCell ref="C64:F65"/>
    <mergeCell ref="C60:F61"/>
    <mergeCell ref="C62:F63"/>
    <mergeCell ref="G60:G61"/>
    <mergeCell ref="F25:F26"/>
    <mergeCell ref="E25:E26"/>
    <mergeCell ref="W68:W69"/>
    <mergeCell ref="W22:W23"/>
    <mergeCell ref="W18:W19"/>
    <mergeCell ref="H18:H19"/>
    <mergeCell ref="W16:W17"/>
    <mergeCell ref="A57:A71"/>
    <mergeCell ref="B52:B53"/>
    <mergeCell ref="A41:A55"/>
    <mergeCell ref="F41:F42"/>
    <mergeCell ref="E41:E42"/>
    <mergeCell ref="H46:H47"/>
    <mergeCell ref="H48:H49"/>
    <mergeCell ref="C46:F47"/>
    <mergeCell ref="C50:F51"/>
    <mergeCell ref="B50:B51"/>
    <mergeCell ref="D41:D42"/>
    <mergeCell ref="B41:B42"/>
    <mergeCell ref="G41:G42"/>
    <mergeCell ref="B70:F71"/>
    <mergeCell ref="H70:H71"/>
    <mergeCell ref="C48:F49"/>
    <mergeCell ref="B48:B49"/>
    <mergeCell ref="E57:E58"/>
    <mergeCell ref="G68:G69"/>
    <mergeCell ref="G62:G63"/>
    <mergeCell ref="G64:G65"/>
    <mergeCell ref="H64:H65"/>
    <mergeCell ref="G57:G58"/>
    <mergeCell ref="H57:I57"/>
    <mergeCell ref="B64:B65"/>
    <mergeCell ref="B68:B69"/>
    <mergeCell ref="B66:B67"/>
    <mergeCell ref="B60:B61"/>
    <mergeCell ref="C66:F67"/>
    <mergeCell ref="C68:F69"/>
    <mergeCell ref="H20:H21"/>
    <mergeCell ref="H22:H23"/>
    <mergeCell ref="H66:H67"/>
    <mergeCell ref="H68:H69"/>
    <mergeCell ref="G66:G67"/>
    <mergeCell ref="C27:X27"/>
    <mergeCell ref="H24:I24"/>
    <mergeCell ref="C20:F21"/>
    <mergeCell ref="W20:W21"/>
    <mergeCell ref="W46:W47"/>
    <mergeCell ref="W44:W45"/>
    <mergeCell ref="G44:G45"/>
    <mergeCell ref="C43:X43"/>
    <mergeCell ref="C44:F45"/>
    <mergeCell ref="B38:F39"/>
    <mergeCell ref="C41:C42"/>
    <mergeCell ref="W52:W53"/>
    <mergeCell ref="C22:G23"/>
    <mergeCell ref="B46:B47"/>
    <mergeCell ref="B44:B45"/>
    <mergeCell ref="H44:H45"/>
    <mergeCell ref="C1:X1"/>
    <mergeCell ref="W14:W15"/>
    <mergeCell ref="W9:W10"/>
    <mergeCell ref="W12:W13"/>
    <mergeCell ref="X4:X5"/>
    <mergeCell ref="W2:X3"/>
    <mergeCell ref="V2:V3"/>
    <mergeCell ref="X6:X7"/>
    <mergeCell ref="W6:W7"/>
    <mergeCell ref="V5:V7"/>
    <mergeCell ref="C11:X11"/>
    <mergeCell ref="C7:K7"/>
    <mergeCell ref="C6:K6"/>
    <mergeCell ref="F2:S3"/>
    <mergeCell ref="C12:F13"/>
    <mergeCell ref="G14:G15"/>
    <mergeCell ref="T2:U2"/>
    <mergeCell ref="L4:U4"/>
    <mergeCell ref="L5:U5"/>
    <mergeCell ref="A1:B7"/>
    <mergeCell ref="B14:B15"/>
    <mergeCell ref="AC9:AC10"/>
    <mergeCell ref="AD9:AD10"/>
    <mergeCell ref="Y27:AJ27"/>
    <mergeCell ref="B57:B58"/>
    <mergeCell ref="W48:W49"/>
    <mergeCell ref="W38:W39"/>
    <mergeCell ref="W50:W51"/>
    <mergeCell ref="W41:W42"/>
    <mergeCell ref="F57:F58"/>
    <mergeCell ref="G46:G47"/>
    <mergeCell ref="H50:H51"/>
    <mergeCell ref="G52:G53"/>
    <mergeCell ref="H56:I56"/>
    <mergeCell ref="G48:G49"/>
    <mergeCell ref="G50:G51"/>
    <mergeCell ref="H42:I42"/>
    <mergeCell ref="H38:H39"/>
    <mergeCell ref="H58:I58"/>
    <mergeCell ref="C57:C58"/>
    <mergeCell ref="C52:F53"/>
    <mergeCell ref="B54:F55"/>
    <mergeCell ref="H54:H55"/>
    <mergeCell ref="H52:H53"/>
    <mergeCell ref="D57:D58"/>
    <mergeCell ref="H60:H61"/>
    <mergeCell ref="H62:H63"/>
    <mergeCell ref="L6:U6"/>
    <mergeCell ref="T3:U3"/>
    <mergeCell ref="H34:H35"/>
    <mergeCell ref="H32:H33"/>
    <mergeCell ref="H36:H37"/>
    <mergeCell ref="AE14:AE15"/>
    <mergeCell ref="AF14:AF15"/>
    <mergeCell ref="AE18:AE19"/>
    <mergeCell ref="AF18:AF19"/>
    <mergeCell ref="AE22:AE23"/>
    <mergeCell ref="AF22:AF23"/>
    <mergeCell ref="AE28:AE29"/>
    <mergeCell ref="AF28:AF29"/>
    <mergeCell ref="AE32:AE33"/>
    <mergeCell ref="AF32:AF33"/>
    <mergeCell ref="W36:W37"/>
    <mergeCell ref="W30:W31"/>
    <mergeCell ref="W34:W35"/>
    <mergeCell ref="W32:W33"/>
    <mergeCell ref="W28:W29"/>
    <mergeCell ref="W25:W26"/>
    <mergeCell ref="L7:U7"/>
    <mergeCell ref="AH9:AH10"/>
    <mergeCell ref="AI9:AI10"/>
    <mergeCell ref="AJ9:AJ10"/>
    <mergeCell ref="Y1:AJ7"/>
    <mergeCell ref="Y11:AJ11"/>
    <mergeCell ref="Y12:Y13"/>
    <mergeCell ref="Z12:Z13"/>
    <mergeCell ref="AA12:AA13"/>
    <mergeCell ref="AB12:AB13"/>
    <mergeCell ref="AC12:AC13"/>
    <mergeCell ref="AD12:AD13"/>
    <mergeCell ref="AE12:AE13"/>
    <mergeCell ref="AF12:AF13"/>
    <mergeCell ref="AG12:AG13"/>
    <mergeCell ref="AH12:AH13"/>
    <mergeCell ref="AI12:AI13"/>
    <mergeCell ref="AJ12:AJ13"/>
    <mergeCell ref="Y9:Y10"/>
    <mergeCell ref="Z9:Z10"/>
    <mergeCell ref="AA9:AA10"/>
    <mergeCell ref="AB9:AB10"/>
    <mergeCell ref="AE9:AE10"/>
    <mergeCell ref="AF9:AF10"/>
    <mergeCell ref="AG9:AG10"/>
    <mergeCell ref="AH14:AH15"/>
    <mergeCell ref="AI14:AI15"/>
    <mergeCell ref="AJ14:AJ15"/>
    <mergeCell ref="Y16:Y17"/>
    <mergeCell ref="Z16:Z17"/>
    <mergeCell ref="AA16:AA17"/>
    <mergeCell ref="AB16:AB17"/>
    <mergeCell ref="AC16:AC17"/>
    <mergeCell ref="AD16:AD17"/>
    <mergeCell ref="AE16:AE17"/>
    <mergeCell ref="AF16:AF17"/>
    <mergeCell ref="AG16:AG17"/>
    <mergeCell ref="AH16:AH17"/>
    <mergeCell ref="AI16:AI17"/>
    <mergeCell ref="AJ16:AJ17"/>
    <mergeCell ref="Y14:Y15"/>
    <mergeCell ref="Z14:Z15"/>
    <mergeCell ref="AA14:AA15"/>
    <mergeCell ref="AB14:AB15"/>
    <mergeCell ref="AC14:AC15"/>
    <mergeCell ref="AD14:AD15"/>
    <mergeCell ref="AG14:AG15"/>
    <mergeCell ref="AH18:AH19"/>
    <mergeCell ref="AI18:AI19"/>
    <mergeCell ref="AJ18:AJ19"/>
    <mergeCell ref="Y20:Y21"/>
    <mergeCell ref="Z20:Z21"/>
    <mergeCell ref="AA20:AA21"/>
    <mergeCell ref="AB20:AB21"/>
    <mergeCell ref="AC20:AC21"/>
    <mergeCell ref="AD20:AD21"/>
    <mergeCell ref="AE20:AE21"/>
    <mergeCell ref="AF20:AF21"/>
    <mergeCell ref="AG20:AG21"/>
    <mergeCell ref="AH20:AH21"/>
    <mergeCell ref="AI20:AI21"/>
    <mergeCell ref="AJ20:AJ21"/>
    <mergeCell ref="Y18:Y19"/>
    <mergeCell ref="Z18:Z19"/>
    <mergeCell ref="AA18:AA19"/>
    <mergeCell ref="AB18:AB19"/>
    <mergeCell ref="AC18:AC19"/>
    <mergeCell ref="AD18:AD19"/>
    <mergeCell ref="AG18:AG19"/>
    <mergeCell ref="AH22:AH23"/>
    <mergeCell ref="AI22:AI23"/>
    <mergeCell ref="AJ22:AJ23"/>
    <mergeCell ref="Y25:Y26"/>
    <mergeCell ref="Z25:Z26"/>
    <mergeCell ref="AA25:AA26"/>
    <mergeCell ref="AB25:AB26"/>
    <mergeCell ref="AC25:AC26"/>
    <mergeCell ref="AD25:AD26"/>
    <mergeCell ref="AE25:AE26"/>
    <mergeCell ref="AF25:AF26"/>
    <mergeCell ref="AG25:AG26"/>
    <mergeCell ref="AH25:AH26"/>
    <mergeCell ref="AI25:AI26"/>
    <mergeCell ref="AJ25:AJ26"/>
    <mergeCell ref="Y22:Y23"/>
    <mergeCell ref="Z22:Z23"/>
    <mergeCell ref="AA22:AA23"/>
    <mergeCell ref="AB22:AB23"/>
    <mergeCell ref="AC22:AC23"/>
    <mergeCell ref="AD22:AD23"/>
    <mergeCell ref="AG22:AG23"/>
    <mergeCell ref="AH28:AH29"/>
    <mergeCell ref="AI28:AI29"/>
    <mergeCell ref="AJ28:AJ29"/>
    <mergeCell ref="Y30:Y31"/>
    <mergeCell ref="Z30:Z31"/>
    <mergeCell ref="AA30:AA31"/>
    <mergeCell ref="AB30:AB31"/>
    <mergeCell ref="AC30:AC31"/>
    <mergeCell ref="AD30:AD31"/>
    <mergeCell ref="AE30:AE31"/>
    <mergeCell ref="AF30:AF31"/>
    <mergeCell ref="AG30:AG31"/>
    <mergeCell ref="AH30:AH31"/>
    <mergeCell ref="AI30:AI31"/>
    <mergeCell ref="AJ30:AJ31"/>
    <mergeCell ref="Y28:Y29"/>
    <mergeCell ref="Z28:Z29"/>
    <mergeCell ref="AA28:AA29"/>
    <mergeCell ref="AB28:AB29"/>
    <mergeCell ref="AC28:AC29"/>
    <mergeCell ref="AD28:AD29"/>
    <mergeCell ref="AG28:AG29"/>
    <mergeCell ref="AF36:AF37"/>
    <mergeCell ref="AG36:AG37"/>
    <mergeCell ref="AH32:AH33"/>
    <mergeCell ref="AI32:AI33"/>
    <mergeCell ref="AJ32:AJ33"/>
    <mergeCell ref="Y34:Y35"/>
    <mergeCell ref="Z34:Z35"/>
    <mergeCell ref="AA34:AA35"/>
    <mergeCell ref="AB34:AB35"/>
    <mergeCell ref="AC34:AC35"/>
    <mergeCell ref="AD34:AD35"/>
    <mergeCell ref="AE34:AE35"/>
    <mergeCell ref="AF34:AF35"/>
    <mergeCell ref="AG34:AG35"/>
    <mergeCell ref="AH34:AH35"/>
    <mergeCell ref="AI34:AI35"/>
    <mergeCell ref="AJ34:AJ35"/>
    <mergeCell ref="Y32:Y33"/>
    <mergeCell ref="Z32:Z33"/>
    <mergeCell ref="AA32:AA33"/>
    <mergeCell ref="AB32:AB33"/>
    <mergeCell ref="AC32:AC33"/>
    <mergeCell ref="AD32:AD33"/>
    <mergeCell ref="AG32:AG33"/>
    <mergeCell ref="AF41:AF42"/>
    <mergeCell ref="AG41:AG42"/>
    <mergeCell ref="AH36:AH37"/>
    <mergeCell ref="AI36:AI37"/>
    <mergeCell ref="AJ36:AJ37"/>
    <mergeCell ref="Y38:Y39"/>
    <mergeCell ref="Z38:Z39"/>
    <mergeCell ref="AA38:AA39"/>
    <mergeCell ref="AB38:AB39"/>
    <mergeCell ref="AC38:AC39"/>
    <mergeCell ref="AD38:AD39"/>
    <mergeCell ref="AE38:AE39"/>
    <mergeCell ref="AF38:AF39"/>
    <mergeCell ref="AG38:AG39"/>
    <mergeCell ref="AH38:AH39"/>
    <mergeCell ref="AI38:AI39"/>
    <mergeCell ref="AJ38:AJ39"/>
    <mergeCell ref="Y36:Y37"/>
    <mergeCell ref="Z36:Z37"/>
    <mergeCell ref="AA36:AA37"/>
    <mergeCell ref="AB36:AB37"/>
    <mergeCell ref="AC36:AC37"/>
    <mergeCell ref="AD36:AD37"/>
    <mergeCell ref="AE36:AE37"/>
    <mergeCell ref="AF46:AF47"/>
    <mergeCell ref="AG46:AG47"/>
    <mergeCell ref="AH41:AH42"/>
    <mergeCell ref="AI41:AI42"/>
    <mergeCell ref="AJ41:AJ42"/>
    <mergeCell ref="Y44:Y45"/>
    <mergeCell ref="Z44:Z45"/>
    <mergeCell ref="AA44:AA45"/>
    <mergeCell ref="AB44:AB45"/>
    <mergeCell ref="AC44:AC45"/>
    <mergeCell ref="AD44:AD45"/>
    <mergeCell ref="AE44:AE45"/>
    <mergeCell ref="AF44:AF45"/>
    <mergeCell ref="AG44:AG45"/>
    <mergeCell ref="AH44:AH45"/>
    <mergeCell ref="AI44:AI45"/>
    <mergeCell ref="AJ44:AJ45"/>
    <mergeCell ref="Y41:Y42"/>
    <mergeCell ref="Z41:Z42"/>
    <mergeCell ref="AA41:AA42"/>
    <mergeCell ref="AB41:AB42"/>
    <mergeCell ref="AC41:AC42"/>
    <mergeCell ref="AD41:AD42"/>
    <mergeCell ref="AE41:AE42"/>
    <mergeCell ref="AF50:AF51"/>
    <mergeCell ref="AG50:AG51"/>
    <mergeCell ref="AH46:AH47"/>
    <mergeCell ref="AI46:AI47"/>
    <mergeCell ref="AJ46:AJ47"/>
    <mergeCell ref="Y48:Y49"/>
    <mergeCell ref="Z48:Z49"/>
    <mergeCell ref="AA48:AA49"/>
    <mergeCell ref="AB48:AB49"/>
    <mergeCell ref="AC48:AC49"/>
    <mergeCell ref="AD48:AD49"/>
    <mergeCell ref="AE48:AE49"/>
    <mergeCell ref="AF48:AF49"/>
    <mergeCell ref="AG48:AG49"/>
    <mergeCell ref="AH48:AH49"/>
    <mergeCell ref="AI48:AI49"/>
    <mergeCell ref="AJ48:AJ49"/>
    <mergeCell ref="Y46:Y47"/>
    <mergeCell ref="Z46:Z47"/>
    <mergeCell ref="AA46:AA47"/>
    <mergeCell ref="AB46:AB47"/>
    <mergeCell ref="AC46:AC47"/>
    <mergeCell ref="AD46:AD47"/>
    <mergeCell ref="AE46:AE47"/>
    <mergeCell ref="AF54:AF55"/>
    <mergeCell ref="AG54:AG55"/>
    <mergeCell ref="AH50:AH51"/>
    <mergeCell ref="AI50:AI51"/>
    <mergeCell ref="AJ50:AJ51"/>
    <mergeCell ref="Y52:Y53"/>
    <mergeCell ref="Z52:Z53"/>
    <mergeCell ref="AA52:AA53"/>
    <mergeCell ref="AB52:AB53"/>
    <mergeCell ref="AC52:AC53"/>
    <mergeCell ref="AD52:AD53"/>
    <mergeCell ref="AE52:AE53"/>
    <mergeCell ref="AF52:AF53"/>
    <mergeCell ref="AG52:AG53"/>
    <mergeCell ref="AH52:AH53"/>
    <mergeCell ref="AI52:AI53"/>
    <mergeCell ref="AJ52:AJ53"/>
    <mergeCell ref="Y50:Y51"/>
    <mergeCell ref="Z50:Z51"/>
    <mergeCell ref="AA50:AA51"/>
    <mergeCell ref="AB50:AB51"/>
    <mergeCell ref="AC50:AC51"/>
    <mergeCell ref="AD50:AD51"/>
    <mergeCell ref="AE50:AE51"/>
    <mergeCell ref="AF60:AF61"/>
    <mergeCell ref="AG60:AG61"/>
    <mergeCell ref="AH54:AH55"/>
    <mergeCell ref="AI54:AI55"/>
    <mergeCell ref="AJ54:AJ55"/>
    <mergeCell ref="Y57:Y58"/>
    <mergeCell ref="Z57:Z58"/>
    <mergeCell ref="AA57:AA58"/>
    <mergeCell ref="AB57:AB58"/>
    <mergeCell ref="AC57:AC58"/>
    <mergeCell ref="AD57:AD58"/>
    <mergeCell ref="AE57:AE58"/>
    <mergeCell ref="AF57:AF58"/>
    <mergeCell ref="AG57:AG58"/>
    <mergeCell ref="AH57:AH58"/>
    <mergeCell ref="AI57:AI58"/>
    <mergeCell ref="AJ57:AJ58"/>
    <mergeCell ref="Y54:Y55"/>
    <mergeCell ref="Z54:Z55"/>
    <mergeCell ref="AA54:AA55"/>
    <mergeCell ref="AB54:AB55"/>
    <mergeCell ref="AC54:AC55"/>
    <mergeCell ref="AD54:AD55"/>
    <mergeCell ref="AE54:AE55"/>
    <mergeCell ref="AF64:AF65"/>
    <mergeCell ref="AG64:AG65"/>
    <mergeCell ref="AH60:AH61"/>
    <mergeCell ref="AI60:AI61"/>
    <mergeCell ref="AJ60:AJ61"/>
    <mergeCell ref="Y62:Y63"/>
    <mergeCell ref="Z62:Z63"/>
    <mergeCell ref="AA62:AA63"/>
    <mergeCell ref="AB62:AB63"/>
    <mergeCell ref="AC62:AC63"/>
    <mergeCell ref="AD62:AD63"/>
    <mergeCell ref="AE62:AE63"/>
    <mergeCell ref="AF62:AF63"/>
    <mergeCell ref="AG62:AG63"/>
    <mergeCell ref="AH62:AH63"/>
    <mergeCell ref="AI62:AI63"/>
    <mergeCell ref="AJ62:AJ63"/>
    <mergeCell ref="Y60:Y61"/>
    <mergeCell ref="Z60:Z61"/>
    <mergeCell ref="AA60:AA61"/>
    <mergeCell ref="AB60:AB61"/>
    <mergeCell ref="AC60:AC61"/>
    <mergeCell ref="AD60:AD61"/>
    <mergeCell ref="AE60:AE61"/>
    <mergeCell ref="AF68:AF69"/>
    <mergeCell ref="AG68:AG69"/>
    <mergeCell ref="AH64:AH65"/>
    <mergeCell ref="AI64:AI65"/>
    <mergeCell ref="AJ64:AJ65"/>
    <mergeCell ref="Y66:Y67"/>
    <mergeCell ref="Z66:Z67"/>
    <mergeCell ref="AA66:AA67"/>
    <mergeCell ref="AB66:AB67"/>
    <mergeCell ref="AC66:AC67"/>
    <mergeCell ref="AD66:AD67"/>
    <mergeCell ref="AE66:AE67"/>
    <mergeCell ref="AF66:AF67"/>
    <mergeCell ref="AG66:AG67"/>
    <mergeCell ref="AH66:AH67"/>
    <mergeCell ref="AI66:AI67"/>
    <mergeCell ref="AJ66:AJ67"/>
    <mergeCell ref="Y64:Y65"/>
    <mergeCell ref="Z64:Z65"/>
    <mergeCell ref="AA64:AA65"/>
    <mergeCell ref="AB64:AB65"/>
    <mergeCell ref="AC64:AC65"/>
    <mergeCell ref="AD64:AD65"/>
    <mergeCell ref="AE64:AE65"/>
    <mergeCell ref="Y43:AJ43"/>
    <mergeCell ref="Y59:AJ59"/>
    <mergeCell ref="AH68:AH69"/>
    <mergeCell ref="AI68:AI69"/>
    <mergeCell ref="AJ68:AJ69"/>
    <mergeCell ref="Y70:Y71"/>
    <mergeCell ref="Z70:Z71"/>
    <mergeCell ref="AA70:AA71"/>
    <mergeCell ref="AB70:AB71"/>
    <mergeCell ref="AC70:AC71"/>
    <mergeCell ref="AD70:AD71"/>
    <mergeCell ref="AE70:AE71"/>
    <mergeCell ref="AF70:AF71"/>
    <mergeCell ref="AG70:AG71"/>
    <mergeCell ref="AH70:AH71"/>
    <mergeCell ref="AI70:AI71"/>
    <mergeCell ref="AJ70:AJ71"/>
    <mergeCell ref="Y68:Y69"/>
    <mergeCell ref="Z68:Z69"/>
    <mergeCell ref="AA68:AA69"/>
    <mergeCell ref="AB68:AB69"/>
    <mergeCell ref="AC68:AC69"/>
    <mergeCell ref="AD68:AD69"/>
    <mergeCell ref="AE68:AE69"/>
  </mergeCells>
  <conditionalFormatting sqref="A9:A23">
    <cfRule type="notContainsBlanks" dxfId="0" priority="1">
      <formula>LEN(TRIM(A9))&gt;0</formula>
    </cfRule>
  </conditionalFormatting>
  <pageMargins left="0.7" right="0.7" top="0.75" bottom="0.75" header="0" footer="0"/>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21</vt:i4>
      </vt:variant>
    </vt:vector>
  </HeadingPairs>
  <TitlesOfParts>
    <vt:vector size="21" baseType="lpstr">
      <vt:lpstr>PLAN ACCION 2019</vt:lpstr>
      <vt:lpstr>CARTOG.</vt:lpstr>
      <vt:lpstr>GEOGRAF</vt:lpstr>
      <vt:lpstr>GEODESIA</vt:lpstr>
      <vt:lpstr>AGROL.</vt:lpstr>
      <vt:lpstr>CATAS</vt:lpstr>
      <vt:lpstr>MEJORA C</vt:lpstr>
      <vt:lpstr>CIAF </vt:lpstr>
      <vt:lpstr>ODM</vt:lpstr>
      <vt:lpstr>COMUNIC</vt:lpstr>
      <vt:lpstr>PLANEA</vt:lpstr>
      <vt:lpstr>C.INT</vt:lpstr>
      <vt:lpstr>C. DISC</vt:lpstr>
      <vt:lpstr>INFORM.</vt:lpstr>
      <vt:lpstr>JURIDICA</vt:lpstr>
      <vt:lpstr>T. HUMANO</vt:lpstr>
      <vt:lpstr>S. CIUDAD.</vt:lpstr>
      <vt:lpstr>FINANC.</vt:lpstr>
      <vt:lpstr>ADQUISIC.</vt:lpstr>
      <vt:lpstr>S ADMINIST</vt:lpstr>
      <vt:lpstr>G. DOCUM.</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Julio Ignacio Landazuri Rosas</dc:creator>
  <cp:lastModifiedBy>Adriana L. Perico Sierra</cp:lastModifiedBy>
  <dcterms:created xsi:type="dcterms:W3CDTF">2019-02-28T12:24:27Z</dcterms:created>
  <dcterms:modified xsi:type="dcterms:W3CDTF">2019-03-13T13:39:02Z</dcterms:modified>
</cp:coreProperties>
</file>